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hmud-PC\Desktop\"/>
    </mc:Choice>
  </mc:AlternateContent>
  <xr:revisionPtr revIDLastSave="0" documentId="8_{BAF39C75-47AB-49BD-9FD6-833C83175FFE}" xr6:coauthVersionLast="47" xr6:coauthVersionMax="47" xr10:uidLastSave="{00000000-0000-0000-0000-000000000000}"/>
  <bookViews>
    <workbookView xWindow="-110" yWindow="-110" windowWidth="19420" windowHeight="11500" firstSheet="2" activeTab="2" xr2:uid="{00000000-000D-0000-FFFF-FFFF00000000}"/>
  </bookViews>
  <sheets>
    <sheet name="دیتا اولیه" sheetId="1" state="hidden" r:id="rId1"/>
    <sheet name="کل داده ها" sheetId="4" state="hidden" r:id="rId2"/>
    <sheet name="نماد ها" sheetId="3" r:id="rId3"/>
  </sheets>
  <definedNames>
    <definedName name="_xlnm._FilterDatabase" localSheetId="0" hidden="1">'دیتا اولیه'!$A$1:$AS$923</definedName>
    <definedName name="_xlnm._FilterDatabase" localSheetId="1" hidden="1">'کل داده ها'!$A$1:$AC$804</definedName>
    <definedName name="_xlnm._FilterDatabase" localSheetId="2" hidden="1">'نماد ها'!$A$1:$AB$7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3" l="1"/>
  <c r="C37" i="3"/>
  <c r="P37" i="3"/>
  <c r="R37" i="3"/>
  <c r="S37" i="3"/>
  <c r="T37" i="3"/>
  <c r="W37" i="3"/>
  <c r="C36" i="3"/>
  <c r="I36" i="3"/>
  <c r="P36" i="3"/>
  <c r="AB36" i="3"/>
  <c r="B41" i="3"/>
  <c r="H41" i="3"/>
  <c r="AB41" i="3"/>
  <c r="B25" i="3"/>
  <c r="N25" i="3"/>
  <c r="U25" i="3"/>
  <c r="D3" i="3"/>
  <c r="N3" i="3"/>
  <c r="AA3" i="3"/>
  <c r="AB3" i="3"/>
  <c r="D3" i="4"/>
  <c r="E3" i="4" s="1"/>
  <c r="H3" i="4"/>
  <c r="I3" i="4" s="1"/>
  <c r="L3" i="4"/>
  <c r="N3" i="4"/>
  <c r="P3" i="4"/>
  <c r="R3" i="4"/>
  <c r="S3" i="4"/>
  <c r="T3" i="4" s="1"/>
  <c r="U3" i="4"/>
  <c r="W3" i="4"/>
  <c r="X3" i="4"/>
  <c r="Y3" i="4"/>
  <c r="Z3" i="4"/>
  <c r="AA3" i="4"/>
  <c r="AB3" i="4"/>
  <c r="D4" i="4"/>
  <c r="E4" i="4" s="1"/>
  <c r="H4" i="4"/>
  <c r="I4" i="4" s="1"/>
  <c r="L4" i="4"/>
  <c r="N4" i="4"/>
  <c r="P4" i="4"/>
  <c r="R4" i="4"/>
  <c r="S4" i="4"/>
  <c r="T4" i="4" s="1"/>
  <c r="U4" i="4"/>
  <c r="W4" i="4"/>
  <c r="X4" i="4"/>
  <c r="Y4" i="4"/>
  <c r="Z4" i="4"/>
  <c r="AA4" i="4"/>
  <c r="AB4" i="4"/>
  <c r="D5" i="4"/>
  <c r="E5" i="4" s="1"/>
  <c r="H5" i="4"/>
  <c r="I5" i="4" s="1"/>
  <c r="L5" i="4"/>
  <c r="N5" i="4"/>
  <c r="P5" i="4"/>
  <c r="R5" i="4"/>
  <c r="S5" i="4"/>
  <c r="T5" i="4" s="1"/>
  <c r="U5" i="4"/>
  <c r="V5" i="4"/>
  <c r="W5" i="4"/>
  <c r="X5" i="4"/>
  <c r="Y5" i="4"/>
  <c r="Z5" i="4"/>
  <c r="AA5" i="4"/>
  <c r="AB5" i="4"/>
  <c r="D6" i="4"/>
  <c r="E6" i="4" s="1"/>
  <c r="H6" i="4"/>
  <c r="I6" i="4" s="1"/>
  <c r="L6" i="4"/>
  <c r="V6" i="4" s="1"/>
  <c r="N6" i="4"/>
  <c r="P6" i="4"/>
  <c r="R6" i="4"/>
  <c r="S6" i="4"/>
  <c r="T6" i="4" s="1"/>
  <c r="U6" i="4"/>
  <c r="W6" i="4"/>
  <c r="X6" i="4"/>
  <c r="Y6" i="4"/>
  <c r="Z6" i="4"/>
  <c r="AA6" i="4"/>
  <c r="AB6" i="4"/>
  <c r="D7" i="4"/>
  <c r="E7" i="4" s="1"/>
  <c r="H7" i="4"/>
  <c r="I7" i="4" s="1"/>
  <c r="L7" i="4"/>
  <c r="M7" i="4" s="1"/>
  <c r="N7" i="4"/>
  <c r="P7" i="4"/>
  <c r="R7" i="4"/>
  <c r="S7" i="4"/>
  <c r="T7" i="4" s="1"/>
  <c r="U7" i="4"/>
  <c r="W7" i="4"/>
  <c r="X7" i="4"/>
  <c r="Y7" i="4"/>
  <c r="Z7" i="4"/>
  <c r="AA7" i="4"/>
  <c r="AB7" i="4"/>
  <c r="D8" i="4"/>
  <c r="E8" i="4" s="1"/>
  <c r="H8" i="4"/>
  <c r="I8" i="4" s="1"/>
  <c r="L8" i="4"/>
  <c r="M8" i="4" s="1"/>
  <c r="N8" i="4"/>
  <c r="P8" i="4"/>
  <c r="R8" i="4"/>
  <c r="S8" i="4"/>
  <c r="T8" i="4" s="1"/>
  <c r="U8" i="4"/>
  <c r="W8" i="4"/>
  <c r="X8" i="4"/>
  <c r="Y8" i="4"/>
  <c r="Z8" i="4"/>
  <c r="AA8" i="4"/>
  <c r="AB8" i="4"/>
  <c r="D9" i="4"/>
  <c r="E9" i="4" s="1"/>
  <c r="H9" i="4"/>
  <c r="I9" i="4" s="1"/>
  <c r="L9" i="4"/>
  <c r="N9" i="4"/>
  <c r="P9" i="4"/>
  <c r="R9" i="4"/>
  <c r="S9" i="4"/>
  <c r="T9" i="4" s="1"/>
  <c r="U9" i="4"/>
  <c r="W9" i="4"/>
  <c r="X9" i="4"/>
  <c r="Y9" i="4"/>
  <c r="Z9" i="4"/>
  <c r="AA9" i="4"/>
  <c r="AB9" i="4"/>
  <c r="D10" i="4"/>
  <c r="E10" i="4" s="1"/>
  <c r="H10" i="4"/>
  <c r="I10" i="4" s="1"/>
  <c r="L10" i="4"/>
  <c r="M10" i="4" s="1"/>
  <c r="N10" i="4"/>
  <c r="P10" i="4"/>
  <c r="R10" i="4"/>
  <c r="S10" i="4"/>
  <c r="T10" i="4" s="1"/>
  <c r="U10" i="4"/>
  <c r="W10" i="4"/>
  <c r="X10" i="4"/>
  <c r="Y10" i="4"/>
  <c r="Z10" i="4"/>
  <c r="AA10" i="4"/>
  <c r="AB10" i="4"/>
  <c r="D11" i="4"/>
  <c r="E11" i="4" s="1"/>
  <c r="H11" i="4"/>
  <c r="I11" i="4" s="1"/>
  <c r="L11" i="4"/>
  <c r="N11" i="4"/>
  <c r="P11" i="4"/>
  <c r="R11" i="4"/>
  <c r="S11" i="4"/>
  <c r="T11" i="4" s="1"/>
  <c r="U11" i="4"/>
  <c r="W11" i="4"/>
  <c r="X11" i="4"/>
  <c r="Y11" i="4"/>
  <c r="Z11" i="4"/>
  <c r="AA11" i="4"/>
  <c r="AB11" i="4"/>
  <c r="D12" i="4"/>
  <c r="E12" i="4" s="1"/>
  <c r="H12" i="4"/>
  <c r="I12" i="4" s="1"/>
  <c r="L12" i="4"/>
  <c r="M12" i="4" s="1"/>
  <c r="N12" i="4"/>
  <c r="P12" i="4"/>
  <c r="R12" i="4"/>
  <c r="S12" i="4"/>
  <c r="T12" i="4" s="1"/>
  <c r="U12" i="4"/>
  <c r="W12" i="4"/>
  <c r="X12" i="4"/>
  <c r="Y12" i="4"/>
  <c r="Z12" i="4"/>
  <c r="AA12" i="4"/>
  <c r="AB12" i="4"/>
  <c r="D13" i="4"/>
  <c r="E13" i="4" s="1"/>
  <c r="H13" i="4"/>
  <c r="I13" i="4" s="1"/>
  <c r="L13" i="4"/>
  <c r="V13" i="4" s="1"/>
  <c r="N13" i="4"/>
  <c r="P13" i="4"/>
  <c r="R13" i="4"/>
  <c r="S13" i="4"/>
  <c r="T13" i="4" s="1"/>
  <c r="U13" i="4"/>
  <c r="W13" i="4"/>
  <c r="X13" i="4"/>
  <c r="Y13" i="4"/>
  <c r="Z13" i="4"/>
  <c r="AA13" i="4"/>
  <c r="AB13" i="4"/>
  <c r="D14" i="4"/>
  <c r="E14" i="4" s="1"/>
  <c r="H14" i="4"/>
  <c r="I14" i="4" s="1"/>
  <c r="L14" i="4"/>
  <c r="M14" i="4" s="1"/>
  <c r="N14" i="4"/>
  <c r="P14" i="4"/>
  <c r="R14" i="4"/>
  <c r="S14" i="4"/>
  <c r="T14" i="4" s="1"/>
  <c r="U14" i="4"/>
  <c r="W14" i="4"/>
  <c r="X14" i="4"/>
  <c r="Y14" i="4"/>
  <c r="Z14" i="4"/>
  <c r="AA14" i="4"/>
  <c r="AB14" i="4"/>
  <c r="D15" i="4"/>
  <c r="E15" i="4" s="1"/>
  <c r="H15" i="4"/>
  <c r="I15" i="4" s="1"/>
  <c r="L15" i="4"/>
  <c r="N15" i="4"/>
  <c r="P15" i="4"/>
  <c r="R15" i="4"/>
  <c r="S15" i="4"/>
  <c r="T15" i="4" s="1"/>
  <c r="U15" i="4"/>
  <c r="W15" i="4"/>
  <c r="X15" i="4"/>
  <c r="Y15" i="4"/>
  <c r="Z15" i="4"/>
  <c r="AA15" i="4"/>
  <c r="AB15" i="4"/>
  <c r="D16" i="4"/>
  <c r="E16" i="4" s="1"/>
  <c r="H16" i="4"/>
  <c r="I16" i="4" s="1"/>
  <c r="L16" i="4"/>
  <c r="N16" i="4"/>
  <c r="P16" i="4"/>
  <c r="R16" i="4"/>
  <c r="S16" i="4"/>
  <c r="T16" i="4" s="1"/>
  <c r="U16" i="4"/>
  <c r="W16" i="4"/>
  <c r="X16" i="4"/>
  <c r="Y16" i="4"/>
  <c r="Z16" i="4"/>
  <c r="AA16" i="4"/>
  <c r="AB16" i="4"/>
  <c r="D17" i="4"/>
  <c r="E17" i="4" s="1"/>
  <c r="H17" i="4"/>
  <c r="I17" i="4" s="1"/>
  <c r="L17" i="4"/>
  <c r="N17" i="4"/>
  <c r="P17" i="4"/>
  <c r="R17" i="4"/>
  <c r="S17" i="4"/>
  <c r="T17" i="4" s="1"/>
  <c r="U17" i="4"/>
  <c r="W17" i="4"/>
  <c r="X17" i="4"/>
  <c r="Y17" i="4"/>
  <c r="Z17" i="4"/>
  <c r="AA17" i="4"/>
  <c r="AB17" i="4"/>
  <c r="D18" i="4"/>
  <c r="E18" i="4" s="1"/>
  <c r="H18" i="4"/>
  <c r="I18" i="4" s="1"/>
  <c r="L18" i="4"/>
  <c r="V18" i="4" s="1"/>
  <c r="N18" i="4"/>
  <c r="P18" i="4"/>
  <c r="R18" i="4"/>
  <c r="S18" i="4"/>
  <c r="T18" i="4" s="1"/>
  <c r="U18" i="4"/>
  <c r="W18" i="4"/>
  <c r="X18" i="4"/>
  <c r="Y18" i="4"/>
  <c r="Z18" i="4"/>
  <c r="AA18" i="4"/>
  <c r="AB18" i="4"/>
  <c r="D19" i="4"/>
  <c r="E19" i="4" s="1"/>
  <c r="H19" i="4"/>
  <c r="I19" i="4" s="1"/>
  <c r="L19" i="4"/>
  <c r="N19" i="4"/>
  <c r="P19" i="4"/>
  <c r="R19" i="4"/>
  <c r="S19" i="4"/>
  <c r="T19" i="4" s="1"/>
  <c r="U19" i="4"/>
  <c r="W19" i="4"/>
  <c r="X19" i="4"/>
  <c r="Y19" i="4"/>
  <c r="Z19" i="4"/>
  <c r="AA19" i="4"/>
  <c r="AB19" i="4"/>
  <c r="D20" i="4"/>
  <c r="E20" i="4" s="1"/>
  <c r="H20" i="4"/>
  <c r="I20" i="4" s="1"/>
  <c r="L20" i="4"/>
  <c r="N20" i="4"/>
  <c r="P20" i="4"/>
  <c r="R20" i="4"/>
  <c r="S20" i="4"/>
  <c r="T20" i="4" s="1"/>
  <c r="U20" i="4"/>
  <c r="W20" i="4"/>
  <c r="X20" i="4"/>
  <c r="Y20" i="4"/>
  <c r="Z20" i="4"/>
  <c r="AA20" i="4"/>
  <c r="AB20" i="4"/>
  <c r="D21" i="4"/>
  <c r="E21" i="4" s="1"/>
  <c r="H21" i="4"/>
  <c r="I21" i="4" s="1"/>
  <c r="L21" i="4"/>
  <c r="M21" i="4" s="1"/>
  <c r="N21" i="4"/>
  <c r="P21" i="4"/>
  <c r="R21" i="4"/>
  <c r="S21" i="4"/>
  <c r="T21" i="4" s="1"/>
  <c r="U21" i="4"/>
  <c r="W21" i="4"/>
  <c r="X21" i="4"/>
  <c r="Y21" i="4"/>
  <c r="Z21" i="4"/>
  <c r="AA21" i="4"/>
  <c r="AB21" i="4"/>
  <c r="D22" i="4"/>
  <c r="E22" i="4" s="1"/>
  <c r="H22" i="4"/>
  <c r="I22" i="4" s="1"/>
  <c r="L22" i="4"/>
  <c r="M22" i="4" s="1"/>
  <c r="N22" i="4"/>
  <c r="P22" i="4"/>
  <c r="R22" i="4"/>
  <c r="S22" i="4"/>
  <c r="T22" i="4" s="1"/>
  <c r="U22" i="4"/>
  <c r="W22" i="4"/>
  <c r="X22" i="4"/>
  <c r="Y22" i="4"/>
  <c r="Z22" i="4"/>
  <c r="AA22" i="4"/>
  <c r="AB22" i="4"/>
  <c r="D23" i="4"/>
  <c r="E23" i="4" s="1"/>
  <c r="H23" i="4"/>
  <c r="I23" i="4" s="1"/>
  <c r="L23" i="4"/>
  <c r="N23" i="4"/>
  <c r="P23" i="4"/>
  <c r="R23" i="4"/>
  <c r="S23" i="4"/>
  <c r="T23" i="4" s="1"/>
  <c r="U23" i="4"/>
  <c r="W23" i="4"/>
  <c r="X23" i="4"/>
  <c r="Y23" i="4"/>
  <c r="Z23" i="4"/>
  <c r="AA23" i="4"/>
  <c r="AB23" i="4"/>
  <c r="D24" i="4"/>
  <c r="E24" i="4" s="1"/>
  <c r="H24" i="4"/>
  <c r="I24" i="4" s="1"/>
  <c r="L24" i="4"/>
  <c r="V24" i="4" s="1"/>
  <c r="N24" i="4"/>
  <c r="P24" i="4"/>
  <c r="R24" i="4"/>
  <c r="S24" i="4"/>
  <c r="T24" i="4" s="1"/>
  <c r="U24" i="4"/>
  <c r="W24" i="4"/>
  <c r="X24" i="4"/>
  <c r="Y24" i="4"/>
  <c r="Z24" i="4"/>
  <c r="AA24" i="4"/>
  <c r="AB24" i="4"/>
  <c r="D25" i="4"/>
  <c r="E25" i="4" s="1"/>
  <c r="E3" i="3" s="1"/>
  <c r="H25" i="4"/>
  <c r="I25" i="4" s="1"/>
  <c r="I3" i="3" s="1"/>
  <c r="L25" i="4"/>
  <c r="L3" i="3" s="1"/>
  <c r="N25" i="4"/>
  <c r="P25" i="4"/>
  <c r="P3" i="3" s="1"/>
  <c r="R25" i="4"/>
  <c r="R3" i="3" s="1"/>
  <c r="S25" i="4"/>
  <c r="T25" i="4" s="1"/>
  <c r="T3" i="3" s="1"/>
  <c r="U25" i="4"/>
  <c r="U3" i="3" s="1"/>
  <c r="W25" i="4"/>
  <c r="W3" i="3" s="1"/>
  <c r="X25" i="4"/>
  <c r="X3" i="3" s="1"/>
  <c r="Y25" i="4"/>
  <c r="Y3" i="3" s="1"/>
  <c r="Z25" i="4"/>
  <c r="Z3" i="3" s="1"/>
  <c r="AA25" i="4"/>
  <c r="AB25" i="4"/>
  <c r="D26" i="4"/>
  <c r="E26" i="4" s="1"/>
  <c r="H26" i="4"/>
  <c r="I26" i="4" s="1"/>
  <c r="L26" i="4"/>
  <c r="V26" i="4" s="1"/>
  <c r="N26" i="4"/>
  <c r="P26" i="4"/>
  <c r="R26" i="4"/>
  <c r="S26" i="4"/>
  <c r="T26" i="4" s="1"/>
  <c r="U26" i="4"/>
  <c r="W26" i="4"/>
  <c r="X26" i="4"/>
  <c r="Y26" i="4"/>
  <c r="Z26" i="4"/>
  <c r="AA26" i="4"/>
  <c r="AB26" i="4"/>
  <c r="D27" i="4"/>
  <c r="E27" i="4" s="1"/>
  <c r="H27" i="4"/>
  <c r="I27" i="4" s="1"/>
  <c r="L27" i="4"/>
  <c r="V27" i="4" s="1"/>
  <c r="N27" i="4"/>
  <c r="P27" i="4"/>
  <c r="R27" i="4"/>
  <c r="S27" i="4"/>
  <c r="T27" i="4" s="1"/>
  <c r="U27" i="4"/>
  <c r="W27" i="4"/>
  <c r="X27" i="4"/>
  <c r="Y27" i="4"/>
  <c r="Z27" i="4"/>
  <c r="AA27" i="4"/>
  <c r="AB27" i="4"/>
  <c r="D28" i="4"/>
  <c r="E28" i="4" s="1"/>
  <c r="H28" i="4"/>
  <c r="I28" i="4" s="1"/>
  <c r="L28" i="4"/>
  <c r="M28" i="4" s="1"/>
  <c r="N28" i="4"/>
  <c r="P28" i="4"/>
  <c r="R28" i="4"/>
  <c r="S28" i="4"/>
  <c r="T28" i="4" s="1"/>
  <c r="U28" i="4"/>
  <c r="U4" i="3" s="1"/>
  <c r="W28" i="4"/>
  <c r="W4" i="3" s="1"/>
  <c r="X28" i="4"/>
  <c r="Y28" i="4"/>
  <c r="Z28" i="4"/>
  <c r="AA28" i="4"/>
  <c r="AA4" i="3" s="1"/>
  <c r="AB28" i="4"/>
  <c r="D29" i="4"/>
  <c r="E29" i="4" s="1"/>
  <c r="H29" i="4"/>
  <c r="I29" i="4" s="1"/>
  <c r="L29" i="4"/>
  <c r="N29" i="4"/>
  <c r="P29" i="4"/>
  <c r="R29" i="4"/>
  <c r="S29" i="4"/>
  <c r="T29" i="4" s="1"/>
  <c r="U29" i="4"/>
  <c r="W29" i="4"/>
  <c r="X29" i="4"/>
  <c r="Y29" i="4"/>
  <c r="Z29" i="4"/>
  <c r="AA29" i="4"/>
  <c r="AB29" i="4"/>
  <c r="D30" i="4"/>
  <c r="E30" i="4" s="1"/>
  <c r="H30" i="4"/>
  <c r="I30" i="4" s="1"/>
  <c r="L30" i="4"/>
  <c r="V30" i="4" s="1"/>
  <c r="N30" i="4"/>
  <c r="P30" i="4"/>
  <c r="R30" i="4"/>
  <c r="S30" i="4"/>
  <c r="T30" i="4" s="1"/>
  <c r="U30" i="4"/>
  <c r="W30" i="4"/>
  <c r="X30" i="4"/>
  <c r="Y30" i="4"/>
  <c r="Z30" i="4"/>
  <c r="AA30" i="4"/>
  <c r="AB30" i="4"/>
  <c r="D31" i="4"/>
  <c r="E31" i="4" s="1"/>
  <c r="H31" i="4"/>
  <c r="I31" i="4" s="1"/>
  <c r="L31" i="4"/>
  <c r="N31" i="4"/>
  <c r="P31" i="4"/>
  <c r="R31" i="4"/>
  <c r="S31" i="4"/>
  <c r="T31" i="4" s="1"/>
  <c r="U31" i="4"/>
  <c r="W31" i="4"/>
  <c r="X31" i="4"/>
  <c r="Y31" i="4"/>
  <c r="Y5" i="3" s="1"/>
  <c r="Z31" i="4"/>
  <c r="AA31" i="4"/>
  <c r="AA5" i="3" s="1"/>
  <c r="AB31" i="4"/>
  <c r="AB5" i="3" s="1"/>
  <c r="D32" i="4"/>
  <c r="E32" i="4" s="1"/>
  <c r="H32" i="4"/>
  <c r="I32" i="4" s="1"/>
  <c r="L32" i="4"/>
  <c r="N32" i="4"/>
  <c r="P32" i="4"/>
  <c r="R32" i="4"/>
  <c r="S32" i="4"/>
  <c r="T32" i="4" s="1"/>
  <c r="U32" i="4"/>
  <c r="W32" i="4"/>
  <c r="X32" i="4"/>
  <c r="Y32" i="4"/>
  <c r="Z32" i="4"/>
  <c r="AA32" i="4"/>
  <c r="AB32" i="4"/>
  <c r="D33" i="4"/>
  <c r="E33" i="4" s="1"/>
  <c r="H33" i="4"/>
  <c r="I33" i="4" s="1"/>
  <c r="L33" i="4"/>
  <c r="M33" i="4" s="1"/>
  <c r="N33" i="4"/>
  <c r="P33" i="4"/>
  <c r="R33" i="4"/>
  <c r="S33" i="4"/>
  <c r="T33" i="4" s="1"/>
  <c r="U33" i="4"/>
  <c r="W33" i="4"/>
  <c r="X33" i="4"/>
  <c r="Y33" i="4"/>
  <c r="Z33" i="4"/>
  <c r="AA33" i="4"/>
  <c r="AB33" i="4"/>
  <c r="D34" i="4"/>
  <c r="E34" i="4" s="1"/>
  <c r="H34" i="4"/>
  <c r="I34" i="4" s="1"/>
  <c r="L34" i="4"/>
  <c r="V34" i="4" s="1"/>
  <c r="N34" i="4"/>
  <c r="P34" i="4"/>
  <c r="R34" i="4"/>
  <c r="S34" i="4"/>
  <c r="T34" i="4" s="1"/>
  <c r="U34" i="4"/>
  <c r="W34" i="4"/>
  <c r="X34" i="4"/>
  <c r="Y34" i="4"/>
  <c r="Z34" i="4"/>
  <c r="AA34" i="4"/>
  <c r="AB34" i="4"/>
  <c r="D35" i="4"/>
  <c r="E35" i="4" s="1"/>
  <c r="H35" i="4"/>
  <c r="I35" i="4" s="1"/>
  <c r="L35" i="4"/>
  <c r="M35" i="4" s="1"/>
  <c r="N35" i="4"/>
  <c r="P35" i="4"/>
  <c r="R35" i="4"/>
  <c r="S35" i="4"/>
  <c r="T35" i="4" s="1"/>
  <c r="U35" i="4"/>
  <c r="W35" i="4"/>
  <c r="X35" i="4"/>
  <c r="Y35" i="4"/>
  <c r="Z35" i="4"/>
  <c r="AA35" i="4"/>
  <c r="AB35" i="4"/>
  <c r="D36" i="4"/>
  <c r="E36" i="4" s="1"/>
  <c r="H36" i="4"/>
  <c r="I36" i="4" s="1"/>
  <c r="L36" i="4"/>
  <c r="N36" i="4"/>
  <c r="P36" i="4"/>
  <c r="R36" i="4"/>
  <c r="S36" i="4"/>
  <c r="T36" i="4" s="1"/>
  <c r="U36" i="4"/>
  <c r="W36" i="4"/>
  <c r="X36" i="4"/>
  <c r="Y36" i="4"/>
  <c r="Z36" i="4"/>
  <c r="AA36" i="4"/>
  <c r="AB36" i="4"/>
  <c r="D37" i="4"/>
  <c r="E37" i="4" s="1"/>
  <c r="H37" i="4"/>
  <c r="I37" i="4" s="1"/>
  <c r="L37" i="4"/>
  <c r="V37" i="4" s="1"/>
  <c r="N37" i="4"/>
  <c r="P37" i="4"/>
  <c r="R37" i="4"/>
  <c r="S37" i="4"/>
  <c r="T37" i="4" s="1"/>
  <c r="U37" i="4"/>
  <c r="W37" i="4"/>
  <c r="X37" i="4"/>
  <c r="Y37" i="4"/>
  <c r="Z37" i="4"/>
  <c r="AA37" i="4"/>
  <c r="AB37" i="4"/>
  <c r="D38" i="4"/>
  <c r="E38" i="4" s="1"/>
  <c r="H38" i="4"/>
  <c r="I38" i="4" s="1"/>
  <c r="L38" i="4"/>
  <c r="M38" i="4" s="1"/>
  <c r="N38" i="4"/>
  <c r="P38" i="4"/>
  <c r="R38" i="4"/>
  <c r="S38" i="4"/>
  <c r="T38" i="4" s="1"/>
  <c r="U38" i="4"/>
  <c r="W38" i="4"/>
  <c r="X38" i="4"/>
  <c r="Y38" i="4"/>
  <c r="Z38" i="4"/>
  <c r="AA38" i="4"/>
  <c r="AB38" i="4"/>
  <c r="D39" i="4"/>
  <c r="E39" i="4" s="1"/>
  <c r="H39" i="4"/>
  <c r="I39" i="4" s="1"/>
  <c r="L39" i="4"/>
  <c r="V39" i="4" s="1"/>
  <c r="N39" i="4"/>
  <c r="P39" i="4"/>
  <c r="R39" i="4"/>
  <c r="S39" i="4"/>
  <c r="T39" i="4" s="1"/>
  <c r="U39" i="4"/>
  <c r="W39" i="4"/>
  <c r="X39" i="4"/>
  <c r="Y39" i="4"/>
  <c r="Z39" i="4"/>
  <c r="AA39" i="4"/>
  <c r="AB39" i="4"/>
  <c r="D40" i="4"/>
  <c r="E40" i="4" s="1"/>
  <c r="H40" i="4"/>
  <c r="I40" i="4" s="1"/>
  <c r="L40" i="4"/>
  <c r="N40" i="4"/>
  <c r="P40" i="4"/>
  <c r="R40" i="4"/>
  <c r="S40" i="4"/>
  <c r="T40" i="4" s="1"/>
  <c r="U40" i="4"/>
  <c r="W40" i="4"/>
  <c r="X40" i="4"/>
  <c r="Y40" i="4"/>
  <c r="Z40" i="4"/>
  <c r="AA40" i="4"/>
  <c r="AB40" i="4"/>
  <c r="D41" i="4"/>
  <c r="E41" i="4" s="1"/>
  <c r="H41" i="4"/>
  <c r="I41" i="4" s="1"/>
  <c r="L41" i="4"/>
  <c r="M41" i="4" s="1"/>
  <c r="N41" i="4"/>
  <c r="P41" i="4"/>
  <c r="R41" i="4"/>
  <c r="S41" i="4"/>
  <c r="T41" i="4" s="1"/>
  <c r="U41" i="4"/>
  <c r="W41" i="4"/>
  <c r="X41" i="4"/>
  <c r="Y41" i="4"/>
  <c r="Z41" i="4"/>
  <c r="AA41" i="4"/>
  <c r="AB41" i="4"/>
  <c r="D42" i="4"/>
  <c r="E42" i="4" s="1"/>
  <c r="H42" i="4"/>
  <c r="I42" i="4" s="1"/>
  <c r="L42" i="4"/>
  <c r="N42" i="4"/>
  <c r="P42" i="4"/>
  <c r="R42" i="4"/>
  <c r="S42" i="4"/>
  <c r="T42" i="4" s="1"/>
  <c r="U42" i="4"/>
  <c r="W42" i="4"/>
  <c r="X42" i="4"/>
  <c r="Y42" i="4"/>
  <c r="Z42" i="4"/>
  <c r="AA42" i="4"/>
  <c r="AB42" i="4"/>
  <c r="D43" i="4"/>
  <c r="E43" i="4" s="1"/>
  <c r="H43" i="4"/>
  <c r="I43" i="4" s="1"/>
  <c r="L43" i="4"/>
  <c r="M43" i="4" s="1"/>
  <c r="N43" i="4"/>
  <c r="P43" i="4"/>
  <c r="R43" i="4"/>
  <c r="S43" i="4"/>
  <c r="T43" i="4" s="1"/>
  <c r="U43" i="4"/>
  <c r="W43" i="4"/>
  <c r="X43" i="4"/>
  <c r="Y43" i="4"/>
  <c r="Z43" i="4"/>
  <c r="AA43" i="4"/>
  <c r="AB43" i="4"/>
  <c r="D44" i="4"/>
  <c r="E44" i="4" s="1"/>
  <c r="H44" i="4"/>
  <c r="I44" i="4" s="1"/>
  <c r="L44" i="4"/>
  <c r="V44" i="4" s="1"/>
  <c r="N44" i="4"/>
  <c r="P44" i="4"/>
  <c r="R44" i="4"/>
  <c r="S44" i="4"/>
  <c r="T44" i="4" s="1"/>
  <c r="U44" i="4"/>
  <c r="W44" i="4"/>
  <c r="X44" i="4"/>
  <c r="Y44" i="4"/>
  <c r="Z44" i="4"/>
  <c r="AA44" i="4"/>
  <c r="AB44" i="4"/>
  <c r="D45" i="4"/>
  <c r="E45" i="4" s="1"/>
  <c r="H45" i="4"/>
  <c r="I45" i="4" s="1"/>
  <c r="L45" i="4"/>
  <c r="M45" i="4" s="1"/>
  <c r="N45" i="4"/>
  <c r="P45" i="4"/>
  <c r="R45" i="4"/>
  <c r="S45" i="4"/>
  <c r="T45" i="4" s="1"/>
  <c r="U45" i="4"/>
  <c r="W45" i="4"/>
  <c r="X45" i="4"/>
  <c r="Y45" i="4"/>
  <c r="Z45" i="4"/>
  <c r="AA45" i="4"/>
  <c r="AB45" i="4"/>
  <c r="D46" i="4"/>
  <c r="E46" i="4" s="1"/>
  <c r="H46" i="4"/>
  <c r="I46" i="4" s="1"/>
  <c r="L46" i="4"/>
  <c r="M46" i="4" s="1"/>
  <c r="N46" i="4"/>
  <c r="P46" i="4"/>
  <c r="R46" i="4"/>
  <c r="S46" i="4"/>
  <c r="T46" i="4" s="1"/>
  <c r="U46" i="4"/>
  <c r="W46" i="4"/>
  <c r="X46" i="4"/>
  <c r="Y46" i="4"/>
  <c r="Z46" i="4"/>
  <c r="AA46" i="4"/>
  <c r="AB46" i="4"/>
  <c r="D47" i="4"/>
  <c r="E47" i="4" s="1"/>
  <c r="H47" i="4"/>
  <c r="I47" i="4" s="1"/>
  <c r="L47" i="4"/>
  <c r="M47" i="4" s="1"/>
  <c r="N47" i="4"/>
  <c r="P47" i="4"/>
  <c r="R47" i="4"/>
  <c r="S47" i="4"/>
  <c r="T47" i="4" s="1"/>
  <c r="U47" i="4"/>
  <c r="W47" i="4"/>
  <c r="W7" i="3" s="1"/>
  <c r="X47" i="4"/>
  <c r="X7" i="3" s="1"/>
  <c r="Y47" i="4"/>
  <c r="Y7" i="3" s="1"/>
  <c r="Z47" i="4"/>
  <c r="AA47" i="4"/>
  <c r="AB47" i="4"/>
  <c r="D48" i="4"/>
  <c r="E48" i="4" s="1"/>
  <c r="H48" i="4"/>
  <c r="I48" i="4" s="1"/>
  <c r="L48" i="4"/>
  <c r="V48" i="4" s="1"/>
  <c r="N48" i="4"/>
  <c r="P48" i="4"/>
  <c r="R48" i="4"/>
  <c r="S48" i="4"/>
  <c r="T48" i="4" s="1"/>
  <c r="U48" i="4"/>
  <c r="W48" i="4"/>
  <c r="X48" i="4"/>
  <c r="Y48" i="4"/>
  <c r="Z48" i="4"/>
  <c r="AA48" i="4"/>
  <c r="AB48" i="4"/>
  <c r="D49" i="4"/>
  <c r="E49" i="4" s="1"/>
  <c r="H49" i="4"/>
  <c r="I49" i="4" s="1"/>
  <c r="L49" i="4"/>
  <c r="N49" i="4"/>
  <c r="P49" i="4"/>
  <c r="R49" i="4"/>
  <c r="S49" i="4"/>
  <c r="T49" i="4" s="1"/>
  <c r="U49" i="4"/>
  <c r="W49" i="4"/>
  <c r="X49" i="4"/>
  <c r="Y49" i="4"/>
  <c r="Z49" i="4"/>
  <c r="AA49" i="4"/>
  <c r="AB49" i="4"/>
  <c r="D50" i="4"/>
  <c r="E50" i="4" s="1"/>
  <c r="H50" i="4"/>
  <c r="I50" i="4" s="1"/>
  <c r="L50" i="4"/>
  <c r="M50" i="4" s="1"/>
  <c r="N50" i="4"/>
  <c r="P50" i="4"/>
  <c r="R50" i="4"/>
  <c r="S50" i="4"/>
  <c r="T50" i="4" s="1"/>
  <c r="U50" i="4"/>
  <c r="W50" i="4"/>
  <c r="X50" i="4"/>
  <c r="Y50" i="4"/>
  <c r="Z50" i="4"/>
  <c r="AA50" i="4"/>
  <c r="AB50" i="4"/>
  <c r="D51" i="4"/>
  <c r="E51" i="4" s="1"/>
  <c r="H51" i="4"/>
  <c r="I51" i="4" s="1"/>
  <c r="L51" i="4"/>
  <c r="V51" i="4" s="1"/>
  <c r="N51" i="4"/>
  <c r="P51" i="4"/>
  <c r="R51" i="4"/>
  <c r="S51" i="4"/>
  <c r="T51" i="4" s="1"/>
  <c r="U51" i="4"/>
  <c r="W51" i="4"/>
  <c r="X51" i="4"/>
  <c r="Y51" i="4"/>
  <c r="Z51" i="4"/>
  <c r="AA51" i="4"/>
  <c r="AB51" i="4"/>
  <c r="D52" i="4"/>
  <c r="E52" i="4" s="1"/>
  <c r="H52" i="4"/>
  <c r="I52" i="4" s="1"/>
  <c r="L52" i="4"/>
  <c r="N52" i="4"/>
  <c r="P52" i="4"/>
  <c r="R52" i="4"/>
  <c r="S52" i="4"/>
  <c r="T52" i="4" s="1"/>
  <c r="U52" i="4"/>
  <c r="W52" i="4"/>
  <c r="X52" i="4"/>
  <c r="Y52" i="4"/>
  <c r="Z52" i="4"/>
  <c r="AA52" i="4"/>
  <c r="AB52" i="4"/>
  <c r="D53" i="4"/>
  <c r="E53" i="4" s="1"/>
  <c r="H53" i="4"/>
  <c r="I53" i="4" s="1"/>
  <c r="L53" i="4"/>
  <c r="N53" i="4"/>
  <c r="P53" i="4"/>
  <c r="R53" i="4"/>
  <c r="S53" i="4"/>
  <c r="T53" i="4" s="1"/>
  <c r="U53" i="4"/>
  <c r="W53" i="4"/>
  <c r="X53" i="4"/>
  <c r="Y53" i="4"/>
  <c r="Z53" i="4"/>
  <c r="AA53" i="4"/>
  <c r="AB53" i="4"/>
  <c r="D54" i="4"/>
  <c r="E54" i="4" s="1"/>
  <c r="H54" i="4"/>
  <c r="I54" i="4" s="1"/>
  <c r="L54" i="4"/>
  <c r="V54" i="4" s="1"/>
  <c r="N54" i="4"/>
  <c r="P54" i="4"/>
  <c r="R54" i="4"/>
  <c r="S54" i="4"/>
  <c r="T54" i="4" s="1"/>
  <c r="U54" i="4"/>
  <c r="W54" i="4"/>
  <c r="X54" i="4"/>
  <c r="Y54" i="4"/>
  <c r="Z54" i="4"/>
  <c r="AA54" i="4"/>
  <c r="AB54" i="4"/>
  <c r="D55" i="4"/>
  <c r="E55" i="4" s="1"/>
  <c r="H55" i="4"/>
  <c r="I55" i="4" s="1"/>
  <c r="L55" i="4"/>
  <c r="N55" i="4"/>
  <c r="P55" i="4"/>
  <c r="R55" i="4"/>
  <c r="S55" i="4"/>
  <c r="T55" i="4" s="1"/>
  <c r="U55" i="4"/>
  <c r="W55" i="4"/>
  <c r="X55" i="4"/>
  <c r="Y55" i="4"/>
  <c r="Z55" i="4"/>
  <c r="AA55" i="4"/>
  <c r="AB55" i="4"/>
  <c r="D56" i="4"/>
  <c r="E56" i="4" s="1"/>
  <c r="H56" i="4"/>
  <c r="I56" i="4" s="1"/>
  <c r="L56" i="4"/>
  <c r="M56" i="4" s="1"/>
  <c r="N56" i="4"/>
  <c r="P56" i="4"/>
  <c r="R56" i="4"/>
  <c r="S56" i="4"/>
  <c r="T56" i="4" s="1"/>
  <c r="U56" i="4"/>
  <c r="W56" i="4"/>
  <c r="X56" i="4"/>
  <c r="Y56" i="4"/>
  <c r="Z56" i="4"/>
  <c r="AA56" i="4"/>
  <c r="AB56" i="4"/>
  <c r="D57" i="4"/>
  <c r="E57" i="4" s="1"/>
  <c r="H57" i="4"/>
  <c r="I57" i="4" s="1"/>
  <c r="L57" i="4"/>
  <c r="M57" i="4" s="1"/>
  <c r="N57" i="4"/>
  <c r="P57" i="4"/>
  <c r="R57" i="4"/>
  <c r="S57" i="4"/>
  <c r="T57" i="4" s="1"/>
  <c r="U57" i="4"/>
  <c r="W57" i="4"/>
  <c r="X57" i="4"/>
  <c r="Y57" i="4"/>
  <c r="Z57" i="4"/>
  <c r="AA57" i="4"/>
  <c r="AB57" i="4"/>
  <c r="D58" i="4"/>
  <c r="E58" i="4" s="1"/>
  <c r="H58" i="4"/>
  <c r="I58" i="4" s="1"/>
  <c r="L58" i="4"/>
  <c r="N58" i="4"/>
  <c r="P58" i="4"/>
  <c r="R58" i="4"/>
  <c r="S58" i="4"/>
  <c r="T58" i="4" s="1"/>
  <c r="U58" i="4"/>
  <c r="W58" i="4"/>
  <c r="X58" i="4"/>
  <c r="Y58" i="4"/>
  <c r="Z58" i="4"/>
  <c r="AA58" i="4"/>
  <c r="AB58" i="4"/>
  <c r="D59" i="4"/>
  <c r="E59" i="4" s="1"/>
  <c r="H59" i="4"/>
  <c r="I59" i="4" s="1"/>
  <c r="L59" i="4"/>
  <c r="M59" i="4" s="1"/>
  <c r="N59" i="4"/>
  <c r="P59" i="4"/>
  <c r="R59" i="4"/>
  <c r="S59" i="4"/>
  <c r="T59" i="4" s="1"/>
  <c r="U59" i="4"/>
  <c r="W59" i="4"/>
  <c r="X59" i="4"/>
  <c r="Y59" i="4"/>
  <c r="Z59" i="4"/>
  <c r="AA59" i="4"/>
  <c r="AB59" i="4"/>
  <c r="D60" i="4"/>
  <c r="E60" i="4" s="1"/>
  <c r="H60" i="4"/>
  <c r="I60" i="4" s="1"/>
  <c r="L60" i="4"/>
  <c r="M60" i="4" s="1"/>
  <c r="N60" i="4"/>
  <c r="P60" i="4"/>
  <c r="R60" i="4"/>
  <c r="S60" i="4"/>
  <c r="T60" i="4" s="1"/>
  <c r="T6" i="3" s="1"/>
  <c r="U60" i="4"/>
  <c r="U6" i="3" s="1"/>
  <c r="W60" i="4"/>
  <c r="W6" i="3" s="1"/>
  <c r="X60" i="4"/>
  <c r="Y60" i="4"/>
  <c r="Z60" i="4"/>
  <c r="AA60" i="4"/>
  <c r="AB60" i="4"/>
  <c r="D61" i="4"/>
  <c r="E61" i="4" s="1"/>
  <c r="H61" i="4"/>
  <c r="I61" i="4" s="1"/>
  <c r="L61" i="4"/>
  <c r="N61" i="4"/>
  <c r="P61" i="4"/>
  <c r="R61" i="4"/>
  <c r="S61" i="4"/>
  <c r="T61" i="4" s="1"/>
  <c r="U61" i="4"/>
  <c r="W61" i="4"/>
  <c r="X61" i="4"/>
  <c r="Y61" i="4"/>
  <c r="Z61" i="4"/>
  <c r="AA61" i="4"/>
  <c r="AB61" i="4"/>
  <c r="D62" i="4"/>
  <c r="E62" i="4" s="1"/>
  <c r="H62" i="4"/>
  <c r="I62" i="4" s="1"/>
  <c r="L62" i="4"/>
  <c r="M62" i="4" s="1"/>
  <c r="N62" i="4"/>
  <c r="P62" i="4"/>
  <c r="R62" i="4"/>
  <c r="S62" i="4"/>
  <c r="T62" i="4" s="1"/>
  <c r="U62" i="4"/>
  <c r="W62" i="4"/>
  <c r="X62" i="4"/>
  <c r="Y62" i="4"/>
  <c r="Z62" i="4"/>
  <c r="AA62" i="4"/>
  <c r="AB62" i="4"/>
  <c r="D63" i="4"/>
  <c r="E63" i="4" s="1"/>
  <c r="H63" i="4"/>
  <c r="I63" i="4" s="1"/>
  <c r="L63" i="4"/>
  <c r="N63" i="4"/>
  <c r="P63" i="4"/>
  <c r="R63" i="4"/>
  <c r="S63" i="4"/>
  <c r="T63" i="4" s="1"/>
  <c r="U63" i="4"/>
  <c r="W63" i="4"/>
  <c r="X63" i="4"/>
  <c r="Y63" i="4"/>
  <c r="Z63" i="4"/>
  <c r="AA63" i="4"/>
  <c r="AB63" i="4"/>
  <c r="D64" i="4"/>
  <c r="E64" i="4" s="1"/>
  <c r="H64" i="4"/>
  <c r="I64" i="4" s="1"/>
  <c r="L64" i="4"/>
  <c r="N64" i="4"/>
  <c r="P64" i="4"/>
  <c r="R64" i="4"/>
  <c r="S64" i="4"/>
  <c r="T64" i="4" s="1"/>
  <c r="U64" i="4"/>
  <c r="W64" i="4"/>
  <c r="X64" i="4"/>
  <c r="Y64" i="4"/>
  <c r="Z64" i="4"/>
  <c r="AA64" i="4"/>
  <c r="AB64" i="4"/>
  <c r="D65" i="4"/>
  <c r="E65" i="4" s="1"/>
  <c r="H65" i="4"/>
  <c r="I65" i="4" s="1"/>
  <c r="L65" i="4"/>
  <c r="N65" i="4"/>
  <c r="P65" i="4"/>
  <c r="R65" i="4"/>
  <c r="S65" i="4"/>
  <c r="T65" i="4" s="1"/>
  <c r="U65" i="4"/>
  <c r="W65" i="4"/>
  <c r="X65" i="4"/>
  <c r="Y65" i="4"/>
  <c r="Z65" i="4"/>
  <c r="AA65" i="4"/>
  <c r="AB65" i="4"/>
  <c r="D66" i="4"/>
  <c r="E66" i="4" s="1"/>
  <c r="H66" i="4"/>
  <c r="I66" i="4" s="1"/>
  <c r="L66" i="4"/>
  <c r="M66" i="4" s="1"/>
  <c r="N66" i="4"/>
  <c r="P66" i="4"/>
  <c r="R66" i="4"/>
  <c r="S66" i="4"/>
  <c r="T66" i="4" s="1"/>
  <c r="U66" i="4"/>
  <c r="W66" i="4"/>
  <c r="X66" i="4"/>
  <c r="Y66" i="4"/>
  <c r="Z66" i="4"/>
  <c r="AA66" i="4"/>
  <c r="AB66" i="4"/>
  <c r="D67" i="4"/>
  <c r="E67" i="4" s="1"/>
  <c r="H67" i="4"/>
  <c r="I67" i="4" s="1"/>
  <c r="L67" i="4"/>
  <c r="M67" i="4" s="1"/>
  <c r="N67" i="4"/>
  <c r="P67" i="4"/>
  <c r="R67" i="4"/>
  <c r="S67" i="4"/>
  <c r="T67" i="4" s="1"/>
  <c r="U67" i="4"/>
  <c r="W67" i="4"/>
  <c r="X67" i="4"/>
  <c r="Y67" i="4"/>
  <c r="Z67" i="4"/>
  <c r="AA67" i="4"/>
  <c r="AB67" i="4"/>
  <c r="D68" i="4"/>
  <c r="E68" i="4" s="1"/>
  <c r="H68" i="4"/>
  <c r="I68" i="4" s="1"/>
  <c r="L68" i="4"/>
  <c r="N68" i="4"/>
  <c r="P68" i="4"/>
  <c r="R68" i="4"/>
  <c r="S68" i="4"/>
  <c r="T68" i="4" s="1"/>
  <c r="U68" i="4"/>
  <c r="W68" i="4"/>
  <c r="X68" i="4"/>
  <c r="Y68" i="4"/>
  <c r="Z68" i="4"/>
  <c r="AA68" i="4"/>
  <c r="AB68" i="4"/>
  <c r="D69" i="4"/>
  <c r="E69" i="4" s="1"/>
  <c r="H69" i="4"/>
  <c r="I69" i="4" s="1"/>
  <c r="L69" i="4"/>
  <c r="M69" i="4" s="1"/>
  <c r="N69" i="4"/>
  <c r="P69" i="4"/>
  <c r="R69" i="4"/>
  <c r="S69" i="4"/>
  <c r="T69" i="4" s="1"/>
  <c r="U69" i="4"/>
  <c r="W69" i="4"/>
  <c r="X69" i="4"/>
  <c r="Y69" i="4"/>
  <c r="Z69" i="4"/>
  <c r="AA69" i="4"/>
  <c r="AB69" i="4"/>
  <c r="D70" i="4"/>
  <c r="E70" i="4" s="1"/>
  <c r="H70" i="4"/>
  <c r="I70" i="4" s="1"/>
  <c r="L70" i="4"/>
  <c r="N70" i="4"/>
  <c r="P70" i="4"/>
  <c r="R70" i="4"/>
  <c r="S70" i="4"/>
  <c r="T70" i="4" s="1"/>
  <c r="U70" i="4"/>
  <c r="W70" i="4"/>
  <c r="X70" i="4"/>
  <c r="Y70" i="4"/>
  <c r="Z70" i="4"/>
  <c r="AA70" i="4"/>
  <c r="AB70" i="4"/>
  <c r="D71" i="4"/>
  <c r="E71" i="4" s="1"/>
  <c r="H71" i="4"/>
  <c r="I71" i="4" s="1"/>
  <c r="L71" i="4"/>
  <c r="M71" i="4" s="1"/>
  <c r="N71" i="4"/>
  <c r="P71" i="4"/>
  <c r="R71" i="4"/>
  <c r="S71" i="4"/>
  <c r="T71" i="4" s="1"/>
  <c r="U71" i="4"/>
  <c r="W71" i="4"/>
  <c r="X71" i="4"/>
  <c r="Y71" i="4"/>
  <c r="Z71" i="4"/>
  <c r="AA71" i="4"/>
  <c r="AB71" i="4"/>
  <c r="D72" i="4"/>
  <c r="E72" i="4" s="1"/>
  <c r="H72" i="4"/>
  <c r="I72" i="4" s="1"/>
  <c r="L72" i="4"/>
  <c r="M72" i="4" s="1"/>
  <c r="N72" i="4"/>
  <c r="P72" i="4"/>
  <c r="R72" i="4"/>
  <c r="S72" i="4"/>
  <c r="T72" i="4" s="1"/>
  <c r="U72" i="4"/>
  <c r="W72" i="4"/>
  <c r="X72" i="4"/>
  <c r="Y72" i="4"/>
  <c r="Z72" i="4"/>
  <c r="AA72" i="4"/>
  <c r="AB72" i="4"/>
  <c r="D73" i="4"/>
  <c r="E73" i="4" s="1"/>
  <c r="H73" i="4"/>
  <c r="I73" i="4" s="1"/>
  <c r="L73" i="4"/>
  <c r="M73" i="4" s="1"/>
  <c r="N73" i="4"/>
  <c r="P73" i="4"/>
  <c r="R73" i="4"/>
  <c r="S73" i="4"/>
  <c r="T73" i="4" s="1"/>
  <c r="U73" i="4"/>
  <c r="W73" i="4"/>
  <c r="X73" i="4"/>
  <c r="Y73" i="4"/>
  <c r="Z73" i="4"/>
  <c r="AA73" i="4"/>
  <c r="AB73" i="4"/>
  <c r="D74" i="4"/>
  <c r="E74" i="4" s="1"/>
  <c r="H74" i="4"/>
  <c r="I74" i="4" s="1"/>
  <c r="L74" i="4"/>
  <c r="V74" i="4" s="1"/>
  <c r="N74" i="4"/>
  <c r="P74" i="4"/>
  <c r="R74" i="4"/>
  <c r="S74" i="4"/>
  <c r="T74" i="4" s="1"/>
  <c r="U74" i="4"/>
  <c r="W74" i="4"/>
  <c r="X74" i="4"/>
  <c r="Y74" i="4"/>
  <c r="Z74" i="4"/>
  <c r="AA74" i="4"/>
  <c r="AB74" i="4"/>
  <c r="D75" i="4"/>
  <c r="E75" i="4" s="1"/>
  <c r="H75" i="4"/>
  <c r="I75" i="4" s="1"/>
  <c r="L75" i="4"/>
  <c r="N75" i="4"/>
  <c r="P75" i="4"/>
  <c r="R75" i="4"/>
  <c r="S75" i="4"/>
  <c r="T75" i="4" s="1"/>
  <c r="U75" i="4"/>
  <c r="W75" i="4"/>
  <c r="X75" i="4"/>
  <c r="Y75" i="4"/>
  <c r="Z75" i="4"/>
  <c r="AA75" i="4"/>
  <c r="AB75" i="4"/>
  <c r="D76" i="4"/>
  <c r="E76" i="4" s="1"/>
  <c r="H76" i="4"/>
  <c r="I76" i="4" s="1"/>
  <c r="L76" i="4"/>
  <c r="V76" i="4" s="1"/>
  <c r="N76" i="4"/>
  <c r="P76" i="4"/>
  <c r="R76" i="4"/>
  <c r="S76" i="4"/>
  <c r="T76" i="4" s="1"/>
  <c r="U76" i="4"/>
  <c r="W76" i="4"/>
  <c r="X76" i="4"/>
  <c r="Y76" i="4"/>
  <c r="Z76" i="4"/>
  <c r="AA76" i="4"/>
  <c r="AB76" i="4"/>
  <c r="D77" i="4"/>
  <c r="E77" i="4" s="1"/>
  <c r="H77" i="4"/>
  <c r="I77" i="4" s="1"/>
  <c r="L77" i="4"/>
  <c r="N77" i="4"/>
  <c r="P77" i="4"/>
  <c r="R77" i="4"/>
  <c r="S77" i="4"/>
  <c r="T77" i="4" s="1"/>
  <c r="U77" i="4"/>
  <c r="W77" i="4"/>
  <c r="X77" i="4"/>
  <c r="Y77" i="4"/>
  <c r="Z77" i="4"/>
  <c r="AA77" i="4"/>
  <c r="AB77" i="4"/>
  <c r="D78" i="4"/>
  <c r="E78" i="4" s="1"/>
  <c r="H78" i="4"/>
  <c r="I78" i="4" s="1"/>
  <c r="L78" i="4"/>
  <c r="N78" i="4"/>
  <c r="P78" i="4"/>
  <c r="R78" i="4"/>
  <c r="S78" i="4"/>
  <c r="T78" i="4" s="1"/>
  <c r="U78" i="4"/>
  <c r="W78" i="4"/>
  <c r="X78" i="4"/>
  <c r="Y78" i="4"/>
  <c r="Z78" i="4"/>
  <c r="AA78" i="4"/>
  <c r="AB78" i="4"/>
  <c r="D79" i="4"/>
  <c r="E79" i="4" s="1"/>
  <c r="H79" i="4"/>
  <c r="I79" i="4" s="1"/>
  <c r="L79" i="4"/>
  <c r="N79" i="4"/>
  <c r="P79" i="4"/>
  <c r="R79" i="4"/>
  <c r="S79" i="4"/>
  <c r="T79" i="4" s="1"/>
  <c r="U79" i="4"/>
  <c r="W79" i="4"/>
  <c r="X79" i="4"/>
  <c r="Y79" i="4"/>
  <c r="Z79" i="4"/>
  <c r="AA79" i="4"/>
  <c r="AB79" i="4"/>
  <c r="D80" i="4"/>
  <c r="E80" i="4" s="1"/>
  <c r="H80" i="4"/>
  <c r="I80" i="4" s="1"/>
  <c r="L80" i="4"/>
  <c r="V80" i="4" s="1"/>
  <c r="N80" i="4"/>
  <c r="P80" i="4"/>
  <c r="R80" i="4"/>
  <c r="S80" i="4"/>
  <c r="T80" i="4" s="1"/>
  <c r="U80" i="4"/>
  <c r="W80" i="4"/>
  <c r="X80" i="4"/>
  <c r="Y80" i="4"/>
  <c r="Z80" i="4"/>
  <c r="AA80" i="4"/>
  <c r="AB80" i="4"/>
  <c r="D81" i="4"/>
  <c r="E81" i="4" s="1"/>
  <c r="H81" i="4"/>
  <c r="I81" i="4" s="1"/>
  <c r="L81" i="4"/>
  <c r="M81" i="4" s="1"/>
  <c r="N81" i="4"/>
  <c r="P81" i="4"/>
  <c r="R81" i="4"/>
  <c r="S81" i="4"/>
  <c r="T81" i="4" s="1"/>
  <c r="U81" i="4"/>
  <c r="W81" i="4"/>
  <c r="X81" i="4"/>
  <c r="Y81" i="4"/>
  <c r="Z81" i="4"/>
  <c r="AA81" i="4"/>
  <c r="AB81" i="4"/>
  <c r="D82" i="4"/>
  <c r="E82" i="4" s="1"/>
  <c r="H82" i="4"/>
  <c r="I82" i="4" s="1"/>
  <c r="L82" i="4"/>
  <c r="N82" i="4"/>
  <c r="P82" i="4"/>
  <c r="R82" i="4"/>
  <c r="S82" i="4"/>
  <c r="T82" i="4" s="1"/>
  <c r="U82" i="4"/>
  <c r="W82" i="4"/>
  <c r="X82" i="4"/>
  <c r="Y82" i="4"/>
  <c r="Z82" i="4"/>
  <c r="AA82" i="4"/>
  <c r="AB82" i="4"/>
  <c r="D83" i="4"/>
  <c r="E83" i="4" s="1"/>
  <c r="H83" i="4"/>
  <c r="I83" i="4" s="1"/>
  <c r="L83" i="4"/>
  <c r="N83" i="4"/>
  <c r="P83" i="4"/>
  <c r="R83" i="4"/>
  <c r="S83" i="4"/>
  <c r="T83" i="4" s="1"/>
  <c r="U83" i="4"/>
  <c r="W83" i="4"/>
  <c r="X83" i="4"/>
  <c r="Y83" i="4"/>
  <c r="Z83" i="4"/>
  <c r="AA83" i="4"/>
  <c r="AB83" i="4"/>
  <c r="D84" i="4"/>
  <c r="E84" i="4" s="1"/>
  <c r="H84" i="4"/>
  <c r="I84" i="4" s="1"/>
  <c r="L84" i="4"/>
  <c r="N84" i="4"/>
  <c r="P84" i="4"/>
  <c r="R84" i="4"/>
  <c r="S84" i="4"/>
  <c r="T84" i="4" s="1"/>
  <c r="U84" i="4"/>
  <c r="W84" i="4"/>
  <c r="X84" i="4"/>
  <c r="Y84" i="4"/>
  <c r="Z84" i="4"/>
  <c r="AA84" i="4"/>
  <c r="AB84" i="4"/>
  <c r="D85" i="4"/>
  <c r="E85" i="4" s="1"/>
  <c r="H85" i="4"/>
  <c r="I85" i="4" s="1"/>
  <c r="L85" i="4"/>
  <c r="N85" i="4"/>
  <c r="P85" i="4"/>
  <c r="R85" i="4"/>
  <c r="S85" i="4"/>
  <c r="T85" i="4" s="1"/>
  <c r="U85" i="4"/>
  <c r="W85" i="4"/>
  <c r="X85" i="4"/>
  <c r="Y85" i="4"/>
  <c r="Z85" i="4"/>
  <c r="AA85" i="4"/>
  <c r="AB85" i="4"/>
  <c r="D86" i="4"/>
  <c r="E86" i="4" s="1"/>
  <c r="H86" i="4"/>
  <c r="I86" i="4" s="1"/>
  <c r="L86" i="4"/>
  <c r="V86" i="4" s="1"/>
  <c r="N86" i="4"/>
  <c r="P86" i="4"/>
  <c r="R86" i="4"/>
  <c r="S86" i="4"/>
  <c r="T86" i="4" s="1"/>
  <c r="U86" i="4"/>
  <c r="W86" i="4"/>
  <c r="X86" i="4"/>
  <c r="Y86" i="4"/>
  <c r="Z86" i="4"/>
  <c r="AA86" i="4"/>
  <c r="AB86" i="4"/>
  <c r="D87" i="4"/>
  <c r="E87" i="4" s="1"/>
  <c r="H87" i="4"/>
  <c r="I87" i="4" s="1"/>
  <c r="L87" i="4"/>
  <c r="N87" i="4"/>
  <c r="P87" i="4"/>
  <c r="R87" i="4"/>
  <c r="S87" i="4"/>
  <c r="T87" i="4" s="1"/>
  <c r="U87" i="4"/>
  <c r="W87" i="4"/>
  <c r="X87" i="4"/>
  <c r="Y87" i="4"/>
  <c r="Z87" i="4"/>
  <c r="AA87" i="4"/>
  <c r="AB87" i="4"/>
  <c r="D88" i="4"/>
  <c r="E88" i="4" s="1"/>
  <c r="H88" i="4"/>
  <c r="I88" i="4" s="1"/>
  <c r="L88" i="4"/>
  <c r="V88" i="4" s="1"/>
  <c r="N88" i="4"/>
  <c r="P88" i="4"/>
  <c r="R88" i="4"/>
  <c r="S88" i="4"/>
  <c r="T88" i="4" s="1"/>
  <c r="U88" i="4"/>
  <c r="W88" i="4"/>
  <c r="X88" i="4"/>
  <c r="Y88" i="4"/>
  <c r="Z88" i="4"/>
  <c r="AA88" i="4"/>
  <c r="AB88" i="4"/>
  <c r="D89" i="4"/>
  <c r="E89" i="4" s="1"/>
  <c r="H89" i="4"/>
  <c r="I89" i="4" s="1"/>
  <c r="L89" i="4"/>
  <c r="M89" i="4" s="1"/>
  <c r="N89" i="4"/>
  <c r="P89" i="4"/>
  <c r="R89" i="4"/>
  <c r="S89" i="4"/>
  <c r="T89" i="4" s="1"/>
  <c r="U89" i="4"/>
  <c r="W89" i="4"/>
  <c r="X89" i="4"/>
  <c r="Y89" i="4"/>
  <c r="Z89" i="4"/>
  <c r="AA89" i="4"/>
  <c r="AB89" i="4"/>
  <c r="D90" i="4"/>
  <c r="E90" i="4" s="1"/>
  <c r="H90" i="4"/>
  <c r="I90" i="4" s="1"/>
  <c r="L90" i="4"/>
  <c r="N90" i="4"/>
  <c r="P90" i="4"/>
  <c r="R90" i="4"/>
  <c r="S90" i="4"/>
  <c r="T90" i="4" s="1"/>
  <c r="U90" i="4"/>
  <c r="W90" i="4"/>
  <c r="X90" i="4"/>
  <c r="Y90" i="4"/>
  <c r="Z90" i="4"/>
  <c r="AA90" i="4"/>
  <c r="AB90" i="4"/>
  <c r="D91" i="4"/>
  <c r="E91" i="4" s="1"/>
  <c r="H91" i="4"/>
  <c r="I91" i="4" s="1"/>
  <c r="L91" i="4"/>
  <c r="V91" i="4" s="1"/>
  <c r="N91" i="4"/>
  <c r="P91" i="4"/>
  <c r="R91" i="4"/>
  <c r="S91" i="4"/>
  <c r="T91" i="4" s="1"/>
  <c r="U91" i="4"/>
  <c r="W91" i="4"/>
  <c r="X91" i="4"/>
  <c r="Y91" i="4"/>
  <c r="Z91" i="4"/>
  <c r="AA91" i="4"/>
  <c r="AB91" i="4"/>
  <c r="D92" i="4"/>
  <c r="E92" i="4" s="1"/>
  <c r="H92" i="4"/>
  <c r="I92" i="4" s="1"/>
  <c r="L92" i="4"/>
  <c r="N92" i="4"/>
  <c r="P92" i="4"/>
  <c r="R92" i="4"/>
  <c r="S92" i="4"/>
  <c r="T92" i="4" s="1"/>
  <c r="U92" i="4"/>
  <c r="W92" i="4"/>
  <c r="X92" i="4"/>
  <c r="Y92" i="4"/>
  <c r="Z92" i="4"/>
  <c r="AA92" i="4"/>
  <c r="AB92" i="4"/>
  <c r="D93" i="4"/>
  <c r="E93" i="4" s="1"/>
  <c r="H93" i="4"/>
  <c r="I93" i="4" s="1"/>
  <c r="L93" i="4"/>
  <c r="N93" i="4"/>
  <c r="P93" i="4"/>
  <c r="R93" i="4"/>
  <c r="S93" i="4"/>
  <c r="T93" i="4" s="1"/>
  <c r="U93" i="4"/>
  <c r="W93" i="4"/>
  <c r="X93" i="4"/>
  <c r="Y93" i="4"/>
  <c r="Z93" i="4"/>
  <c r="AA93" i="4"/>
  <c r="AB93" i="4"/>
  <c r="D94" i="4"/>
  <c r="E94" i="4" s="1"/>
  <c r="H94" i="4"/>
  <c r="I94" i="4" s="1"/>
  <c r="L94" i="4"/>
  <c r="M94" i="4" s="1"/>
  <c r="N94" i="4"/>
  <c r="P94" i="4"/>
  <c r="R94" i="4"/>
  <c r="S94" i="4"/>
  <c r="T94" i="4" s="1"/>
  <c r="U94" i="4"/>
  <c r="W94" i="4"/>
  <c r="X94" i="4"/>
  <c r="Y94" i="4"/>
  <c r="Z94" i="4"/>
  <c r="AA94" i="4"/>
  <c r="AB94" i="4"/>
  <c r="D95" i="4"/>
  <c r="E95" i="4" s="1"/>
  <c r="H95" i="4"/>
  <c r="I95" i="4" s="1"/>
  <c r="L95" i="4"/>
  <c r="N95" i="4"/>
  <c r="P95" i="4"/>
  <c r="R95" i="4"/>
  <c r="S95" i="4"/>
  <c r="T95" i="4" s="1"/>
  <c r="U95" i="4"/>
  <c r="W95" i="4"/>
  <c r="X95" i="4"/>
  <c r="Y95" i="4"/>
  <c r="Z95" i="4"/>
  <c r="AA95" i="4"/>
  <c r="AB95" i="4"/>
  <c r="D96" i="4"/>
  <c r="E96" i="4" s="1"/>
  <c r="H96" i="4"/>
  <c r="I96" i="4" s="1"/>
  <c r="L96" i="4"/>
  <c r="N96" i="4"/>
  <c r="P96" i="4"/>
  <c r="R96" i="4"/>
  <c r="S96" i="4"/>
  <c r="T96" i="4" s="1"/>
  <c r="U96" i="4"/>
  <c r="W96" i="4"/>
  <c r="X96" i="4"/>
  <c r="Y96" i="4"/>
  <c r="Z96" i="4"/>
  <c r="AA96" i="4"/>
  <c r="AB96" i="4"/>
  <c r="D97" i="4"/>
  <c r="E97" i="4" s="1"/>
  <c r="H97" i="4"/>
  <c r="I97" i="4" s="1"/>
  <c r="L97" i="4"/>
  <c r="M97" i="4" s="1"/>
  <c r="N97" i="4"/>
  <c r="P97" i="4"/>
  <c r="R97" i="4"/>
  <c r="S97" i="4"/>
  <c r="T97" i="4" s="1"/>
  <c r="U97" i="4"/>
  <c r="W97" i="4"/>
  <c r="X97" i="4"/>
  <c r="Y97" i="4"/>
  <c r="Z97" i="4"/>
  <c r="AA97" i="4"/>
  <c r="AB97" i="4"/>
  <c r="D98" i="4"/>
  <c r="E98" i="4" s="1"/>
  <c r="H98" i="4"/>
  <c r="I98" i="4" s="1"/>
  <c r="L98" i="4"/>
  <c r="N98" i="4"/>
  <c r="P98" i="4"/>
  <c r="R98" i="4"/>
  <c r="S98" i="4"/>
  <c r="T98" i="4" s="1"/>
  <c r="U98" i="4"/>
  <c r="W98" i="4"/>
  <c r="X98" i="4"/>
  <c r="Y98" i="4"/>
  <c r="Z98" i="4"/>
  <c r="AA98" i="4"/>
  <c r="AB98" i="4"/>
  <c r="D99" i="4"/>
  <c r="E99" i="4" s="1"/>
  <c r="H99" i="4"/>
  <c r="I99" i="4" s="1"/>
  <c r="L99" i="4"/>
  <c r="V99" i="4" s="1"/>
  <c r="N99" i="4"/>
  <c r="P99" i="4"/>
  <c r="R99" i="4"/>
  <c r="S99" i="4"/>
  <c r="T99" i="4" s="1"/>
  <c r="U99" i="4"/>
  <c r="W99" i="4"/>
  <c r="X99" i="4"/>
  <c r="Y99" i="4"/>
  <c r="Z99" i="4"/>
  <c r="AA99" i="4"/>
  <c r="AB99" i="4"/>
  <c r="D100" i="4"/>
  <c r="E100" i="4" s="1"/>
  <c r="H100" i="4"/>
  <c r="I100" i="4" s="1"/>
  <c r="L100" i="4"/>
  <c r="V100" i="4" s="1"/>
  <c r="N100" i="4"/>
  <c r="P100" i="4"/>
  <c r="R100" i="4"/>
  <c r="S100" i="4"/>
  <c r="T100" i="4" s="1"/>
  <c r="U100" i="4"/>
  <c r="W100" i="4"/>
  <c r="X100" i="4"/>
  <c r="Y100" i="4"/>
  <c r="Z100" i="4"/>
  <c r="AA100" i="4"/>
  <c r="AB100" i="4"/>
  <c r="D101" i="4"/>
  <c r="E101" i="4" s="1"/>
  <c r="H101" i="4"/>
  <c r="I101" i="4" s="1"/>
  <c r="L101" i="4"/>
  <c r="N101" i="4"/>
  <c r="P101" i="4"/>
  <c r="R101" i="4"/>
  <c r="S101" i="4"/>
  <c r="T101" i="4" s="1"/>
  <c r="U101" i="4"/>
  <c r="W101" i="4"/>
  <c r="X101" i="4"/>
  <c r="Y101" i="4"/>
  <c r="Z101" i="4"/>
  <c r="AA101" i="4"/>
  <c r="AB101" i="4"/>
  <c r="D102" i="4"/>
  <c r="E102" i="4" s="1"/>
  <c r="H102" i="4"/>
  <c r="I102" i="4" s="1"/>
  <c r="L102" i="4"/>
  <c r="N102" i="4"/>
  <c r="P102" i="4"/>
  <c r="R102" i="4"/>
  <c r="S102" i="4"/>
  <c r="T102" i="4" s="1"/>
  <c r="U102" i="4"/>
  <c r="W102" i="4"/>
  <c r="X102" i="4"/>
  <c r="Y102" i="4"/>
  <c r="Z102" i="4"/>
  <c r="AA102" i="4"/>
  <c r="AB102" i="4"/>
  <c r="D103" i="4"/>
  <c r="E103" i="4" s="1"/>
  <c r="H103" i="4"/>
  <c r="I103" i="4" s="1"/>
  <c r="L103" i="4"/>
  <c r="V103" i="4" s="1"/>
  <c r="N103" i="4"/>
  <c r="P103" i="4"/>
  <c r="R103" i="4"/>
  <c r="S103" i="4"/>
  <c r="T103" i="4" s="1"/>
  <c r="U103" i="4"/>
  <c r="W103" i="4"/>
  <c r="X103" i="4"/>
  <c r="Y103" i="4"/>
  <c r="Z103" i="4"/>
  <c r="AA103" i="4"/>
  <c r="AB103" i="4"/>
  <c r="D104" i="4"/>
  <c r="E104" i="4" s="1"/>
  <c r="H104" i="4"/>
  <c r="I104" i="4" s="1"/>
  <c r="L104" i="4"/>
  <c r="N104" i="4"/>
  <c r="P104" i="4"/>
  <c r="R104" i="4"/>
  <c r="S104" i="4"/>
  <c r="T104" i="4" s="1"/>
  <c r="U104" i="4"/>
  <c r="W104" i="4"/>
  <c r="X104" i="4"/>
  <c r="Y104" i="4"/>
  <c r="Z104" i="4"/>
  <c r="AA104" i="4"/>
  <c r="AB104" i="4"/>
  <c r="D105" i="4"/>
  <c r="E105" i="4" s="1"/>
  <c r="H105" i="4"/>
  <c r="I105" i="4" s="1"/>
  <c r="L105" i="4"/>
  <c r="M105" i="4" s="1"/>
  <c r="N105" i="4"/>
  <c r="P105" i="4"/>
  <c r="R105" i="4"/>
  <c r="S105" i="4"/>
  <c r="T105" i="4" s="1"/>
  <c r="U105" i="4"/>
  <c r="W105" i="4"/>
  <c r="X105" i="4"/>
  <c r="Y105" i="4"/>
  <c r="Z105" i="4"/>
  <c r="AA105" i="4"/>
  <c r="AB105" i="4"/>
  <c r="D106" i="4"/>
  <c r="E106" i="4" s="1"/>
  <c r="H106" i="4"/>
  <c r="I106" i="4" s="1"/>
  <c r="L106" i="4"/>
  <c r="M106" i="4" s="1"/>
  <c r="N106" i="4"/>
  <c r="P106" i="4"/>
  <c r="R106" i="4"/>
  <c r="S106" i="4"/>
  <c r="T106" i="4" s="1"/>
  <c r="U106" i="4"/>
  <c r="W106" i="4"/>
  <c r="X106" i="4"/>
  <c r="Y106" i="4"/>
  <c r="Z106" i="4"/>
  <c r="AA106" i="4"/>
  <c r="AB106" i="4"/>
  <c r="D107" i="4"/>
  <c r="E107" i="4" s="1"/>
  <c r="H107" i="4"/>
  <c r="I107" i="4" s="1"/>
  <c r="L107" i="4"/>
  <c r="M107" i="4" s="1"/>
  <c r="N107" i="4"/>
  <c r="P107" i="4"/>
  <c r="R107" i="4"/>
  <c r="S107" i="4"/>
  <c r="T107" i="4" s="1"/>
  <c r="U107" i="4"/>
  <c r="W107" i="4"/>
  <c r="X107" i="4"/>
  <c r="Y107" i="4"/>
  <c r="Z107" i="4"/>
  <c r="AA107" i="4"/>
  <c r="AB107" i="4"/>
  <c r="D108" i="4"/>
  <c r="E108" i="4" s="1"/>
  <c r="H108" i="4"/>
  <c r="I108" i="4" s="1"/>
  <c r="L108" i="4"/>
  <c r="N108" i="4"/>
  <c r="P108" i="4"/>
  <c r="R108" i="4"/>
  <c r="S108" i="4"/>
  <c r="T108" i="4" s="1"/>
  <c r="U108" i="4"/>
  <c r="W108" i="4"/>
  <c r="X108" i="4"/>
  <c r="Y108" i="4"/>
  <c r="Z108" i="4"/>
  <c r="AA108" i="4"/>
  <c r="AB108" i="4"/>
  <c r="D109" i="4"/>
  <c r="E109" i="4" s="1"/>
  <c r="H109" i="4"/>
  <c r="I109" i="4" s="1"/>
  <c r="L109" i="4"/>
  <c r="M109" i="4" s="1"/>
  <c r="N109" i="4"/>
  <c r="P109" i="4"/>
  <c r="R109" i="4"/>
  <c r="S109" i="4"/>
  <c r="T109" i="4" s="1"/>
  <c r="U109" i="4"/>
  <c r="W109" i="4"/>
  <c r="X109" i="4"/>
  <c r="Y109" i="4"/>
  <c r="Z109" i="4"/>
  <c r="AA109" i="4"/>
  <c r="AB109" i="4"/>
  <c r="D110" i="4"/>
  <c r="E110" i="4" s="1"/>
  <c r="H110" i="4"/>
  <c r="I110" i="4" s="1"/>
  <c r="L110" i="4"/>
  <c r="N110" i="4"/>
  <c r="P110" i="4"/>
  <c r="R110" i="4"/>
  <c r="S110" i="4"/>
  <c r="T110" i="4" s="1"/>
  <c r="U110" i="4"/>
  <c r="W110" i="4"/>
  <c r="X110" i="4"/>
  <c r="Y110" i="4"/>
  <c r="Z110" i="4"/>
  <c r="AA110" i="4"/>
  <c r="AB110" i="4"/>
  <c r="D111" i="4"/>
  <c r="E111" i="4" s="1"/>
  <c r="H111" i="4"/>
  <c r="I111" i="4" s="1"/>
  <c r="L111" i="4"/>
  <c r="N111" i="4"/>
  <c r="P111" i="4"/>
  <c r="R111" i="4"/>
  <c r="S111" i="4"/>
  <c r="T111" i="4" s="1"/>
  <c r="U111" i="4"/>
  <c r="W111" i="4"/>
  <c r="X111" i="4"/>
  <c r="Y111" i="4"/>
  <c r="Z111" i="4"/>
  <c r="AA111" i="4"/>
  <c r="AB111" i="4"/>
  <c r="D112" i="4"/>
  <c r="E112" i="4" s="1"/>
  <c r="H112" i="4"/>
  <c r="I112" i="4" s="1"/>
  <c r="L112" i="4"/>
  <c r="V112" i="4" s="1"/>
  <c r="N112" i="4"/>
  <c r="P112" i="4"/>
  <c r="R112" i="4"/>
  <c r="S112" i="4"/>
  <c r="T112" i="4" s="1"/>
  <c r="U112" i="4"/>
  <c r="W112" i="4"/>
  <c r="X112" i="4"/>
  <c r="Y112" i="4"/>
  <c r="Z112" i="4"/>
  <c r="AA112" i="4"/>
  <c r="AB112" i="4"/>
  <c r="D113" i="4"/>
  <c r="E113" i="4" s="1"/>
  <c r="H113" i="4"/>
  <c r="I113" i="4" s="1"/>
  <c r="L113" i="4"/>
  <c r="N113" i="4"/>
  <c r="P113" i="4"/>
  <c r="R113" i="4"/>
  <c r="S113" i="4"/>
  <c r="T113" i="4" s="1"/>
  <c r="U113" i="4"/>
  <c r="W113" i="4"/>
  <c r="X113" i="4"/>
  <c r="Y113" i="4"/>
  <c r="Z113" i="4"/>
  <c r="AA113" i="4"/>
  <c r="AB113" i="4"/>
  <c r="D114" i="4"/>
  <c r="E114" i="4" s="1"/>
  <c r="H114" i="4"/>
  <c r="I114" i="4" s="1"/>
  <c r="L114" i="4"/>
  <c r="V114" i="4" s="1"/>
  <c r="N114" i="4"/>
  <c r="P114" i="4"/>
  <c r="R114" i="4"/>
  <c r="S114" i="4"/>
  <c r="T114" i="4" s="1"/>
  <c r="U114" i="4"/>
  <c r="W114" i="4"/>
  <c r="X114" i="4"/>
  <c r="Y114" i="4"/>
  <c r="Z114" i="4"/>
  <c r="AA114" i="4"/>
  <c r="AB114" i="4"/>
  <c r="D115" i="4"/>
  <c r="E115" i="4" s="1"/>
  <c r="H115" i="4"/>
  <c r="I115" i="4" s="1"/>
  <c r="L115" i="4"/>
  <c r="M115" i="4" s="1"/>
  <c r="N115" i="4"/>
  <c r="P115" i="4"/>
  <c r="R115" i="4"/>
  <c r="S115" i="4"/>
  <c r="T115" i="4" s="1"/>
  <c r="U115" i="4"/>
  <c r="W115" i="4"/>
  <c r="X115" i="4"/>
  <c r="Y115" i="4"/>
  <c r="Z115" i="4"/>
  <c r="AA115" i="4"/>
  <c r="AB115" i="4"/>
  <c r="D116" i="4"/>
  <c r="E116" i="4" s="1"/>
  <c r="H116" i="4"/>
  <c r="I116" i="4" s="1"/>
  <c r="L116" i="4"/>
  <c r="N116" i="4"/>
  <c r="P116" i="4"/>
  <c r="R116" i="4"/>
  <c r="S116" i="4"/>
  <c r="T116" i="4" s="1"/>
  <c r="U116" i="4"/>
  <c r="W116" i="4"/>
  <c r="X116" i="4"/>
  <c r="Y116" i="4"/>
  <c r="Z116" i="4"/>
  <c r="AA116" i="4"/>
  <c r="AB116" i="4"/>
  <c r="D117" i="4"/>
  <c r="E117" i="4" s="1"/>
  <c r="H117" i="4"/>
  <c r="I117" i="4" s="1"/>
  <c r="L117" i="4"/>
  <c r="M117" i="4" s="1"/>
  <c r="N117" i="4"/>
  <c r="P117" i="4"/>
  <c r="R117" i="4"/>
  <c r="S117" i="4"/>
  <c r="T117" i="4" s="1"/>
  <c r="U117" i="4"/>
  <c r="W117" i="4"/>
  <c r="X117" i="4"/>
  <c r="Y117" i="4"/>
  <c r="Z117" i="4"/>
  <c r="AA117" i="4"/>
  <c r="AB117" i="4"/>
  <c r="D118" i="4"/>
  <c r="E118" i="4" s="1"/>
  <c r="H118" i="4"/>
  <c r="I118" i="4" s="1"/>
  <c r="L118" i="4"/>
  <c r="N118" i="4"/>
  <c r="P118" i="4"/>
  <c r="R118" i="4"/>
  <c r="S118" i="4"/>
  <c r="T118" i="4" s="1"/>
  <c r="U118" i="4"/>
  <c r="W118" i="4"/>
  <c r="X118" i="4"/>
  <c r="Y118" i="4"/>
  <c r="Z118" i="4"/>
  <c r="AA118" i="4"/>
  <c r="AB118" i="4"/>
  <c r="D119" i="4"/>
  <c r="E119" i="4" s="1"/>
  <c r="H119" i="4"/>
  <c r="I119" i="4" s="1"/>
  <c r="L119" i="4"/>
  <c r="M119" i="4" s="1"/>
  <c r="N119" i="4"/>
  <c r="P119" i="4"/>
  <c r="R119" i="4"/>
  <c r="S119" i="4"/>
  <c r="T119" i="4" s="1"/>
  <c r="U119" i="4"/>
  <c r="W119" i="4"/>
  <c r="X119" i="4"/>
  <c r="Y119" i="4"/>
  <c r="Z119" i="4"/>
  <c r="AA119" i="4"/>
  <c r="AB119" i="4"/>
  <c r="D120" i="4"/>
  <c r="E120" i="4" s="1"/>
  <c r="H120" i="4"/>
  <c r="I120" i="4" s="1"/>
  <c r="L120" i="4"/>
  <c r="N120" i="4"/>
  <c r="P120" i="4"/>
  <c r="R120" i="4"/>
  <c r="S120" i="4"/>
  <c r="T120" i="4" s="1"/>
  <c r="U120" i="4"/>
  <c r="W120" i="4"/>
  <c r="X120" i="4"/>
  <c r="Y120" i="4"/>
  <c r="Z120" i="4"/>
  <c r="AA120" i="4"/>
  <c r="AB120" i="4"/>
  <c r="D121" i="4"/>
  <c r="E121" i="4" s="1"/>
  <c r="H121" i="4"/>
  <c r="I121" i="4" s="1"/>
  <c r="L121" i="4"/>
  <c r="M121" i="4" s="1"/>
  <c r="N121" i="4"/>
  <c r="P121" i="4"/>
  <c r="R121" i="4"/>
  <c r="S121" i="4"/>
  <c r="T121" i="4" s="1"/>
  <c r="U121" i="4"/>
  <c r="W121" i="4"/>
  <c r="X121" i="4"/>
  <c r="Y121" i="4"/>
  <c r="Z121" i="4"/>
  <c r="AA121" i="4"/>
  <c r="AB121" i="4"/>
  <c r="D122" i="4"/>
  <c r="E122" i="4" s="1"/>
  <c r="H122" i="4"/>
  <c r="I122" i="4" s="1"/>
  <c r="L122" i="4"/>
  <c r="N122" i="4"/>
  <c r="P122" i="4"/>
  <c r="R122" i="4"/>
  <c r="S122" i="4"/>
  <c r="T122" i="4" s="1"/>
  <c r="U122" i="4"/>
  <c r="W122" i="4"/>
  <c r="X122" i="4"/>
  <c r="Y122" i="4"/>
  <c r="Z122" i="4"/>
  <c r="AA122" i="4"/>
  <c r="AB122" i="4"/>
  <c r="D123" i="4"/>
  <c r="E123" i="4" s="1"/>
  <c r="H123" i="4"/>
  <c r="I123" i="4" s="1"/>
  <c r="L123" i="4"/>
  <c r="N123" i="4"/>
  <c r="P123" i="4"/>
  <c r="R123" i="4"/>
  <c r="S123" i="4"/>
  <c r="T123" i="4" s="1"/>
  <c r="U123" i="4"/>
  <c r="W123" i="4"/>
  <c r="X123" i="4"/>
  <c r="Y123" i="4"/>
  <c r="Z123" i="4"/>
  <c r="AA123" i="4"/>
  <c r="AB123" i="4"/>
  <c r="D124" i="4"/>
  <c r="E124" i="4" s="1"/>
  <c r="H124" i="4"/>
  <c r="I124" i="4" s="1"/>
  <c r="L124" i="4"/>
  <c r="M124" i="4" s="1"/>
  <c r="N124" i="4"/>
  <c r="P124" i="4"/>
  <c r="R124" i="4"/>
  <c r="S124" i="4"/>
  <c r="T124" i="4" s="1"/>
  <c r="U124" i="4"/>
  <c r="W124" i="4"/>
  <c r="X124" i="4"/>
  <c r="Y124" i="4"/>
  <c r="Z124" i="4"/>
  <c r="AA124" i="4"/>
  <c r="AB124" i="4"/>
  <c r="D125" i="4"/>
  <c r="E125" i="4" s="1"/>
  <c r="H125" i="4"/>
  <c r="I125" i="4" s="1"/>
  <c r="L125" i="4"/>
  <c r="N125" i="4"/>
  <c r="P125" i="4"/>
  <c r="R125" i="4"/>
  <c r="S125" i="4"/>
  <c r="T125" i="4" s="1"/>
  <c r="U125" i="4"/>
  <c r="W125" i="4"/>
  <c r="X125" i="4"/>
  <c r="Y125" i="4"/>
  <c r="Z125" i="4"/>
  <c r="AA125" i="4"/>
  <c r="AB125" i="4"/>
  <c r="D126" i="4"/>
  <c r="E126" i="4" s="1"/>
  <c r="H126" i="4"/>
  <c r="I126" i="4" s="1"/>
  <c r="L126" i="4"/>
  <c r="N126" i="4"/>
  <c r="P126" i="4"/>
  <c r="R126" i="4"/>
  <c r="S126" i="4"/>
  <c r="T126" i="4" s="1"/>
  <c r="U126" i="4"/>
  <c r="W126" i="4"/>
  <c r="X126" i="4"/>
  <c r="Y126" i="4"/>
  <c r="Z126" i="4"/>
  <c r="AA126" i="4"/>
  <c r="AB126" i="4"/>
  <c r="D127" i="4"/>
  <c r="E127" i="4" s="1"/>
  <c r="H127" i="4"/>
  <c r="I127" i="4" s="1"/>
  <c r="L127" i="4"/>
  <c r="M127" i="4" s="1"/>
  <c r="N127" i="4"/>
  <c r="P127" i="4"/>
  <c r="R127" i="4"/>
  <c r="S127" i="4"/>
  <c r="T127" i="4" s="1"/>
  <c r="U127" i="4"/>
  <c r="W127" i="4"/>
  <c r="X127" i="4"/>
  <c r="Y127" i="4"/>
  <c r="Z127" i="4"/>
  <c r="AA127" i="4"/>
  <c r="AB127" i="4"/>
  <c r="D128" i="4"/>
  <c r="E128" i="4" s="1"/>
  <c r="H128" i="4"/>
  <c r="I128" i="4" s="1"/>
  <c r="L128" i="4"/>
  <c r="N128" i="4"/>
  <c r="P128" i="4"/>
  <c r="R128" i="4"/>
  <c r="S128" i="4"/>
  <c r="T128" i="4" s="1"/>
  <c r="U128" i="4"/>
  <c r="W128" i="4"/>
  <c r="X128" i="4"/>
  <c r="Y128" i="4"/>
  <c r="Z128" i="4"/>
  <c r="AA128" i="4"/>
  <c r="AB128" i="4"/>
  <c r="D129" i="4"/>
  <c r="E129" i="4" s="1"/>
  <c r="H129" i="4"/>
  <c r="I129" i="4" s="1"/>
  <c r="L129" i="4"/>
  <c r="M129" i="4" s="1"/>
  <c r="N129" i="4"/>
  <c r="P129" i="4"/>
  <c r="R129" i="4"/>
  <c r="S129" i="4"/>
  <c r="T129" i="4" s="1"/>
  <c r="U129" i="4"/>
  <c r="W129" i="4"/>
  <c r="X129" i="4"/>
  <c r="Y129" i="4"/>
  <c r="Z129" i="4"/>
  <c r="AA129" i="4"/>
  <c r="AB129" i="4"/>
  <c r="D130" i="4"/>
  <c r="E130" i="4" s="1"/>
  <c r="H130" i="4"/>
  <c r="I130" i="4" s="1"/>
  <c r="L130" i="4"/>
  <c r="N130" i="4"/>
  <c r="P130" i="4"/>
  <c r="R130" i="4"/>
  <c r="S130" i="4"/>
  <c r="T130" i="4" s="1"/>
  <c r="U130" i="4"/>
  <c r="W130" i="4"/>
  <c r="X130" i="4"/>
  <c r="Y130" i="4"/>
  <c r="Z130" i="4"/>
  <c r="AA130" i="4"/>
  <c r="AB130" i="4"/>
  <c r="D131" i="4"/>
  <c r="E131" i="4" s="1"/>
  <c r="H131" i="4"/>
  <c r="I131" i="4" s="1"/>
  <c r="L131" i="4"/>
  <c r="M131" i="4" s="1"/>
  <c r="N131" i="4"/>
  <c r="P131" i="4"/>
  <c r="R131" i="4"/>
  <c r="S131" i="4"/>
  <c r="T131" i="4" s="1"/>
  <c r="U131" i="4"/>
  <c r="W131" i="4"/>
  <c r="X131" i="4"/>
  <c r="Y131" i="4"/>
  <c r="Z131" i="4"/>
  <c r="AA131" i="4"/>
  <c r="AB131" i="4"/>
  <c r="D132" i="4"/>
  <c r="E132" i="4" s="1"/>
  <c r="H132" i="4"/>
  <c r="I132" i="4" s="1"/>
  <c r="L132" i="4"/>
  <c r="M132" i="4" s="1"/>
  <c r="N132" i="4"/>
  <c r="P132" i="4"/>
  <c r="R132" i="4"/>
  <c r="S132" i="4"/>
  <c r="T132" i="4" s="1"/>
  <c r="U132" i="4"/>
  <c r="W132" i="4"/>
  <c r="X132" i="4"/>
  <c r="Y132" i="4"/>
  <c r="Z132" i="4"/>
  <c r="AA132" i="4"/>
  <c r="AB132" i="4"/>
  <c r="D133" i="4"/>
  <c r="E133" i="4" s="1"/>
  <c r="H133" i="4"/>
  <c r="I133" i="4" s="1"/>
  <c r="L133" i="4"/>
  <c r="M133" i="4" s="1"/>
  <c r="N133" i="4"/>
  <c r="P133" i="4"/>
  <c r="R133" i="4"/>
  <c r="S133" i="4"/>
  <c r="T133" i="4" s="1"/>
  <c r="U133" i="4"/>
  <c r="W133" i="4"/>
  <c r="X133" i="4"/>
  <c r="Y133" i="4"/>
  <c r="Z133" i="4"/>
  <c r="AA133" i="4"/>
  <c r="AB133" i="4"/>
  <c r="D134" i="4"/>
  <c r="E134" i="4" s="1"/>
  <c r="H134" i="4"/>
  <c r="I134" i="4" s="1"/>
  <c r="L134" i="4"/>
  <c r="M134" i="4" s="1"/>
  <c r="N134" i="4"/>
  <c r="P134" i="4"/>
  <c r="R134" i="4"/>
  <c r="S134" i="4"/>
  <c r="T134" i="4" s="1"/>
  <c r="U134" i="4"/>
  <c r="W134" i="4"/>
  <c r="X134" i="4"/>
  <c r="Y134" i="4"/>
  <c r="Z134" i="4"/>
  <c r="AA134" i="4"/>
  <c r="AB134" i="4"/>
  <c r="D135" i="4"/>
  <c r="E135" i="4" s="1"/>
  <c r="H135" i="4"/>
  <c r="I135" i="4" s="1"/>
  <c r="L135" i="4"/>
  <c r="N135" i="4"/>
  <c r="P135" i="4"/>
  <c r="R135" i="4"/>
  <c r="S135" i="4"/>
  <c r="T135" i="4" s="1"/>
  <c r="U135" i="4"/>
  <c r="W135" i="4"/>
  <c r="X135" i="4"/>
  <c r="Y135" i="4"/>
  <c r="Z135" i="4"/>
  <c r="AA135" i="4"/>
  <c r="AB135" i="4"/>
  <c r="D136" i="4"/>
  <c r="E136" i="4" s="1"/>
  <c r="H136" i="4"/>
  <c r="I136" i="4" s="1"/>
  <c r="L136" i="4"/>
  <c r="M136" i="4" s="1"/>
  <c r="N136" i="4"/>
  <c r="P136" i="4"/>
  <c r="R136" i="4"/>
  <c r="S136" i="4"/>
  <c r="T136" i="4" s="1"/>
  <c r="U136" i="4"/>
  <c r="W136" i="4"/>
  <c r="X136" i="4"/>
  <c r="Y136" i="4"/>
  <c r="Z136" i="4"/>
  <c r="AA136" i="4"/>
  <c r="AB136" i="4"/>
  <c r="D137" i="4"/>
  <c r="E137" i="4" s="1"/>
  <c r="H137" i="4"/>
  <c r="I137" i="4" s="1"/>
  <c r="L137" i="4"/>
  <c r="N137" i="4"/>
  <c r="P137" i="4"/>
  <c r="R137" i="4"/>
  <c r="S137" i="4"/>
  <c r="T137" i="4" s="1"/>
  <c r="U137" i="4"/>
  <c r="W137" i="4"/>
  <c r="X137" i="4"/>
  <c r="Y137" i="4"/>
  <c r="Z137" i="4"/>
  <c r="AA137" i="4"/>
  <c r="AB137" i="4"/>
  <c r="D138" i="4"/>
  <c r="E138" i="4" s="1"/>
  <c r="H138" i="4"/>
  <c r="I138" i="4" s="1"/>
  <c r="L138" i="4"/>
  <c r="N138" i="4"/>
  <c r="P138" i="4"/>
  <c r="R138" i="4"/>
  <c r="S138" i="4"/>
  <c r="T138" i="4" s="1"/>
  <c r="U138" i="4"/>
  <c r="W138" i="4"/>
  <c r="X138" i="4"/>
  <c r="Y138" i="4"/>
  <c r="Z138" i="4"/>
  <c r="AA138" i="4"/>
  <c r="AB138" i="4"/>
  <c r="D139" i="4"/>
  <c r="E139" i="4" s="1"/>
  <c r="H139" i="4"/>
  <c r="I139" i="4" s="1"/>
  <c r="L139" i="4"/>
  <c r="V139" i="4" s="1"/>
  <c r="N139" i="4"/>
  <c r="P139" i="4"/>
  <c r="R139" i="4"/>
  <c r="S139" i="4"/>
  <c r="T139" i="4" s="1"/>
  <c r="U139" i="4"/>
  <c r="W139" i="4"/>
  <c r="X139" i="4"/>
  <c r="Y139" i="4"/>
  <c r="Z139" i="4"/>
  <c r="AA139" i="4"/>
  <c r="AB139" i="4"/>
  <c r="D140" i="4"/>
  <c r="E140" i="4" s="1"/>
  <c r="H140" i="4"/>
  <c r="I140" i="4" s="1"/>
  <c r="L140" i="4"/>
  <c r="V140" i="4" s="1"/>
  <c r="N140" i="4"/>
  <c r="P140" i="4"/>
  <c r="R140" i="4"/>
  <c r="S140" i="4"/>
  <c r="T140" i="4" s="1"/>
  <c r="U140" i="4"/>
  <c r="W140" i="4"/>
  <c r="X140" i="4"/>
  <c r="Y140" i="4"/>
  <c r="Z140" i="4"/>
  <c r="AA140" i="4"/>
  <c r="AB140" i="4"/>
  <c r="D141" i="4"/>
  <c r="E141" i="4" s="1"/>
  <c r="H141" i="4"/>
  <c r="I141" i="4" s="1"/>
  <c r="L141" i="4"/>
  <c r="N141" i="4"/>
  <c r="P141" i="4"/>
  <c r="R141" i="4"/>
  <c r="S141" i="4"/>
  <c r="T141" i="4" s="1"/>
  <c r="U141" i="4"/>
  <c r="W141" i="4"/>
  <c r="X141" i="4"/>
  <c r="Y141" i="4"/>
  <c r="Z141" i="4"/>
  <c r="AA141" i="4"/>
  <c r="AB141" i="4"/>
  <c r="D142" i="4"/>
  <c r="E142" i="4" s="1"/>
  <c r="H142" i="4"/>
  <c r="I142" i="4" s="1"/>
  <c r="L142" i="4"/>
  <c r="N142" i="4"/>
  <c r="P142" i="4"/>
  <c r="R142" i="4"/>
  <c r="S142" i="4"/>
  <c r="T142" i="4" s="1"/>
  <c r="U142" i="4"/>
  <c r="W142" i="4"/>
  <c r="X142" i="4"/>
  <c r="Y142" i="4"/>
  <c r="Z142" i="4"/>
  <c r="AA142" i="4"/>
  <c r="AB142" i="4"/>
  <c r="D143" i="4"/>
  <c r="E143" i="4" s="1"/>
  <c r="H143" i="4"/>
  <c r="I143" i="4" s="1"/>
  <c r="L143" i="4"/>
  <c r="N143" i="4"/>
  <c r="P143" i="4"/>
  <c r="R143" i="4"/>
  <c r="S143" i="4"/>
  <c r="T143" i="4" s="1"/>
  <c r="U143" i="4"/>
  <c r="W143" i="4"/>
  <c r="X143" i="4"/>
  <c r="Y143" i="4"/>
  <c r="Z143" i="4"/>
  <c r="AA143" i="4"/>
  <c r="AB143" i="4"/>
  <c r="D144" i="4"/>
  <c r="E144" i="4" s="1"/>
  <c r="H144" i="4"/>
  <c r="I144" i="4" s="1"/>
  <c r="L144" i="4"/>
  <c r="N144" i="4"/>
  <c r="P144" i="4"/>
  <c r="R144" i="4"/>
  <c r="S144" i="4"/>
  <c r="T144" i="4" s="1"/>
  <c r="U144" i="4"/>
  <c r="W144" i="4"/>
  <c r="X144" i="4"/>
  <c r="Y144" i="4"/>
  <c r="Z144" i="4"/>
  <c r="AA144" i="4"/>
  <c r="AB144" i="4"/>
  <c r="D145" i="4"/>
  <c r="E145" i="4" s="1"/>
  <c r="H145" i="4"/>
  <c r="I145" i="4" s="1"/>
  <c r="L145" i="4"/>
  <c r="M145" i="4" s="1"/>
  <c r="N145" i="4"/>
  <c r="P145" i="4"/>
  <c r="R145" i="4"/>
  <c r="S145" i="4"/>
  <c r="T145" i="4" s="1"/>
  <c r="U145" i="4"/>
  <c r="W145" i="4"/>
  <c r="X145" i="4"/>
  <c r="Y145" i="4"/>
  <c r="Z145" i="4"/>
  <c r="AA145" i="4"/>
  <c r="AB145" i="4"/>
  <c r="D146" i="4"/>
  <c r="E146" i="4" s="1"/>
  <c r="H146" i="4"/>
  <c r="I146" i="4" s="1"/>
  <c r="L146" i="4"/>
  <c r="M146" i="4" s="1"/>
  <c r="N146" i="4"/>
  <c r="P146" i="4"/>
  <c r="R146" i="4"/>
  <c r="S146" i="4"/>
  <c r="T146" i="4" s="1"/>
  <c r="U146" i="4"/>
  <c r="W146" i="4"/>
  <c r="X146" i="4"/>
  <c r="Y146" i="4"/>
  <c r="Z146" i="4"/>
  <c r="AA146" i="4"/>
  <c r="AB146" i="4"/>
  <c r="D147" i="4"/>
  <c r="E147" i="4" s="1"/>
  <c r="H147" i="4"/>
  <c r="I147" i="4" s="1"/>
  <c r="L147" i="4"/>
  <c r="V147" i="4" s="1"/>
  <c r="N147" i="4"/>
  <c r="P147" i="4"/>
  <c r="R147" i="4"/>
  <c r="S147" i="4"/>
  <c r="T147" i="4" s="1"/>
  <c r="U147" i="4"/>
  <c r="W147" i="4"/>
  <c r="X147" i="4"/>
  <c r="Y147" i="4"/>
  <c r="Z147" i="4"/>
  <c r="AA147" i="4"/>
  <c r="AB147" i="4"/>
  <c r="D148" i="4"/>
  <c r="E148" i="4" s="1"/>
  <c r="H148" i="4"/>
  <c r="I148" i="4" s="1"/>
  <c r="L148" i="4"/>
  <c r="N148" i="4"/>
  <c r="P148" i="4"/>
  <c r="R148" i="4"/>
  <c r="S148" i="4"/>
  <c r="T148" i="4" s="1"/>
  <c r="U148" i="4"/>
  <c r="W148" i="4"/>
  <c r="X148" i="4"/>
  <c r="Y148" i="4"/>
  <c r="Z148" i="4"/>
  <c r="AA148" i="4"/>
  <c r="AB148" i="4"/>
  <c r="D149" i="4"/>
  <c r="E149" i="4" s="1"/>
  <c r="H149" i="4"/>
  <c r="L149" i="4"/>
  <c r="N149" i="4"/>
  <c r="P149" i="4"/>
  <c r="R149" i="4"/>
  <c r="S149" i="4"/>
  <c r="T149" i="4" s="1"/>
  <c r="U149" i="4"/>
  <c r="W149" i="4"/>
  <c r="X149" i="4"/>
  <c r="Y149" i="4"/>
  <c r="Z149" i="4"/>
  <c r="AA149" i="4"/>
  <c r="AB149" i="4"/>
  <c r="D150" i="4"/>
  <c r="E150" i="4" s="1"/>
  <c r="H150" i="4"/>
  <c r="I150" i="4" s="1"/>
  <c r="L150" i="4"/>
  <c r="N150" i="4"/>
  <c r="P150" i="4"/>
  <c r="R150" i="4"/>
  <c r="S150" i="4"/>
  <c r="T150" i="4" s="1"/>
  <c r="U150" i="4"/>
  <c r="W150" i="4"/>
  <c r="X150" i="4"/>
  <c r="Y150" i="4"/>
  <c r="Z150" i="4"/>
  <c r="AA150" i="4"/>
  <c r="AB150" i="4"/>
  <c r="D151" i="4"/>
  <c r="E151" i="4" s="1"/>
  <c r="H151" i="4"/>
  <c r="I151" i="4" s="1"/>
  <c r="L151" i="4"/>
  <c r="M151" i="4" s="1"/>
  <c r="N151" i="4"/>
  <c r="P151" i="4"/>
  <c r="R151" i="4"/>
  <c r="S151" i="4"/>
  <c r="T151" i="4" s="1"/>
  <c r="U151" i="4"/>
  <c r="W151" i="4"/>
  <c r="X151" i="4"/>
  <c r="Y151" i="4"/>
  <c r="Z151" i="4"/>
  <c r="AA151" i="4"/>
  <c r="AB151" i="4"/>
  <c r="D152" i="4"/>
  <c r="E152" i="4" s="1"/>
  <c r="H152" i="4"/>
  <c r="I152" i="4" s="1"/>
  <c r="L152" i="4"/>
  <c r="M152" i="4" s="1"/>
  <c r="N152" i="4"/>
  <c r="P152" i="4"/>
  <c r="R152" i="4"/>
  <c r="S152" i="4"/>
  <c r="T152" i="4" s="1"/>
  <c r="U152" i="4"/>
  <c r="W152" i="4"/>
  <c r="X152" i="4"/>
  <c r="Y152" i="4"/>
  <c r="Z152" i="4"/>
  <c r="AA152" i="4"/>
  <c r="AB152" i="4"/>
  <c r="D153" i="4"/>
  <c r="E153" i="4" s="1"/>
  <c r="H153" i="4"/>
  <c r="I153" i="4" s="1"/>
  <c r="L153" i="4"/>
  <c r="M153" i="4" s="1"/>
  <c r="N153" i="4"/>
  <c r="P153" i="4"/>
  <c r="R153" i="4"/>
  <c r="S153" i="4"/>
  <c r="T153" i="4" s="1"/>
  <c r="U153" i="4"/>
  <c r="W153" i="4"/>
  <c r="X153" i="4"/>
  <c r="Y153" i="4"/>
  <c r="Z153" i="4"/>
  <c r="AA153" i="4"/>
  <c r="AB153" i="4"/>
  <c r="D154" i="4"/>
  <c r="E154" i="4" s="1"/>
  <c r="H154" i="4"/>
  <c r="I154" i="4" s="1"/>
  <c r="L154" i="4"/>
  <c r="M154" i="4" s="1"/>
  <c r="N154" i="4"/>
  <c r="P154" i="4"/>
  <c r="R154" i="4"/>
  <c r="S154" i="4"/>
  <c r="T154" i="4" s="1"/>
  <c r="U154" i="4"/>
  <c r="W154" i="4"/>
  <c r="X154" i="4"/>
  <c r="Y154" i="4"/>
  <c r="Z154" i="4"/>
  <c r="AA154" i="4"/>
  <c r="AB154" i="4"/>
  <c r="D155" i="4"/>
  <c r="E155" i="4" s="1"/>
  <c r="H155" i="4"/>
  <c r="I155" i="4" s="1"/>
  <c r="L155" i="4"/>
  <c r="N155" i="4"/>
  <c r="P155" i="4"/>
  <c r="P8" i="3" s="1"/>
  <c r="R155" i="4"/>
  <c r="S155" i="4"/>
  <c r="T155" i="4" s="1"/>
  <c r="U155" i="4"/>
  <c r="W155" i="4"/>
  <c r="X155" i="4"/>
  <c r="X8" i="3" s="1"/>
  <c r="Y155" i="4"/>
  <c r="Z155" i="4"/>
  <c r="AA155" i="4"/>
  <c r="AA8" i="3" s="1"/>
  <c r="AB155" i="4"/>
  <c r="AB8" i="3" s="1"/>
  <c r="D156" i="4"/>
  <c r="E156" i="4" s="1"/>
  <c r="H156" i="4"/>
  <c r="I156" i="4" s="1"/>
  <c r="L156" i="4"/>
  <c r="N156" i="4"/>
  <c r="P156" i="4"/>
  <c r="R156" i="4"/>
  <c r="S156" i="4"/>
  <c r="T156" i="4" s="1"/>
  <c r="U156" i="4"/>
  <c r="W156" i="4"/>
  <c r="X156" i="4"/>
  <c r="Y156" i="4"/>
  <c r="Z156" i="4"/>
  <c r="AA156" i="4"/>
  <c r="AB156" i="4"/>
  <c r="D157" i="4"/>
  <c r="E157" i="4" s="1"/>
  <c r="H157" i="4"/>
  <c r="I157" i="4" s="1"/>
  <c r="L157" i="4"/>
  <c r="M157" i="4" s="1"/>
  <c r="N157" i="4"/>
  <c r="P157" i="4"/>
  <c r="R157" i="4"/>
  <c r="S157" i="4"/>
  <c r="T157" i="4" s="1"/>
  <c r="U157" i="4"/>
  <c r="W157" i="4"/>
  <c r="X157" i="4"/>
  <c r="Y157" i="4"/>
  <c r="Z157" i="4"/>
  <c r="AA157" i="4"/>
  <c r="AB157" i="4"/>
  <c r="D158" i="4"/>
  <c r="E158" i="4" s="1"/>
  <c r="H158" i="4"/>
  <c r="I158" i="4" s="1"/>
  <c r="L158" i="4"/>
  <c r="M158" i="4" s="1"/>
  <c r="N158" i="4"/>
  <c r="P158" i="4"/>
  <c r="R158" i="4"/>
  <c r="S158" i="4"/>
  <c r="T158" i="4" s="1"/>
  <c r="U158" i="4"/>
  <c r="W158" i="4"/>
  <c r="X158" i="4"/>
  <c r="Y158" i="4"/>
  <c r="Z158" i="4"/>
  <c r="AA158" i="4"/>
  <c r="AB158" i="4"/>
  <c r="D159" i="4"/>
  <c r="E159" i="4" s="1"/>
  <c r="H159" i="4"/>
  <c r="I159" i="4" s="1"/>
  <c r="L159" i="4"/>
  <c r="M159" i="4" s="1"/>
  <c r="N159" i="4"/>
  <c r="P159" i="4"/>
  <c r="R159" i="4"/>
  <c r="S159" i="4"/>
  <c r="T159" i="4" s="1"/>
  <c r="U159" i="4"/>
  <c r="W159" i="4"/>
  <c r="X159" i="4"/>
  <c r="Y159" i="4"/>
  <c r="Z159" i="4"/>
  <c r="AA159" i="4"/>
  <c r="AB159" i="4"/>
  <c r="D160" i="4"/>
  <c r="E160" i="4" s="1"/>
  <c r="H160" i="4"/>
  <c r="I160" i="4" s="1"/>
  <c r="L160" i="4"/>
  <c r="M160" i="4" s="1"/>
  <c r="N160" i="4"/>
  <c r="P160" i="4"/>
  <c r="R160" i="4"/>
  <c r="S160" i="4"/>
  <c r="T160" i="4" s="1"/>
  <c r="U160" i="4"/>
  <c r="W160" i="4"/>
  <c r="X160" i="4"/>
  <c r="Y160" i="4"/>
  <c r="Z160" i="4"/>
  <c r="AA160" i="4"/>
  <c r="AB160" i="4"/>
  <c r="D161" i="4"/>
  <c r="E161" i="4" s="1"/>
  <c r="H161" i="4"/>
  <c r="I161" i="4" s="1"/>
  <c r="L161" i="4"/>
  <c r="N161" i="4"/>
  <c r="P161" i="4"/>
  <c r="R161" i="4"/>
  <c r="S161" i="4"/>
  <c r="T161" i="4" s="1"/>
  <c r="U161" i="4"/>
  <c r="W161" i="4"/>
  <c r="X161" i="4"/>
  <c r="Y161" i="4"/>
  <c r="Z161" i="4"/>
  <c r="AA161" i="4"/>
  <c r="AB161" i="4"/>
  <c r="D162" i="4"/>
  <c r="E162" i="4" s="1"/>
  <c r="H162" i="4"/>
  <c r="I162" i="4" s="1"/>
  <c r="L162" i="4"/>
  <c r="M162" i="4" s="1"/>
  <c r="N162" i="4"/>
  <c r="P162" i="4"/>
  <c r="R162" i="4"/>
  <c r="S162" i="4"/>
  <c r="T162" i="4" s="1"/>
  <c r="U162" i="4"/>
  <c r="W162" i="4"/>
  <c r="X162" i="4"/>
  <c r="Y162" i="4"/>
  <c r="Z162" i="4"/>
  <c r="AA162" i="4"/>
  <c r="AB162" i="4"/>
  <c r="D163" i="4"/>
  <c r="E163" i="4" s="1"/>
  <c r="H163" i="4"/>
  <c r="I163" i="4" s="1"/>
  <c r="L163" i="4"/>
  <c r="M163" i="4" s="1"/>
  <c r="N163" i="4"/>
  <c r="P163" i="4"/>
  <c r="R163" i="4"/>
  <c r="S163" i="4"/>
  <c r="T163" i="4" s="1"/>
  <c r="U163" i="4"/>
  <c r="W163" i="4"/>
  <c r="X163" i="4"/>
  <c r="Y163" i="4"/>
  <c r="Z163" i="4"/>
  <c r="AA163" i="4"/>
  <c r="AB163" i="4"/>
  <c r="D164" i="4"/>
  <c r="E164" i="4" s="1"/>
  <c r="H164" i="4"/>
  <c r="I164" i="4" s="1"/>
  <c r="L164" i="4"/>
  <c r="N164" i="4"/>
  <c r="P164" i="4"/>
  <c r="R164" i="4"/>
  <c r="S164" i="4"/>
  <c r="T164" i="4" s="1"/>
  <c r="U164" i="4"/>
  <c r="W164" i="4"/>
  <c r="X164" i="4"/>
  <c r="Y164" i="4"/>
  <c r="Z164" i="4"/>
  <c r="AA164" i="4"/>
  <c r="AB164" i="4"/>
  <c r="D165" i="4"/>
  <c r="E165" i="4" s="1"/>
  <c r="H165" i="4"/>
  <c r="I165" i="4" s="1"/>
  <c r="L165" i="4"/>
  <c r="N165" i="4"/>
  <c r="P165" i="4"/>
  <c r="R165" i="4"/>
  <c r="S165" i="4"/>
  <c r="T165" i="4" s="1"/>
  <c r="U165" i="4"/>
  <c r="W165" i="4"/>
  <c r="X165" i="4"/>
  <c r="Y165" i="4"/>
  <c r="Z165" i="4"/>
  <c r="AA165" i="4"/>
  <c r="AB165" i="4"/>
  <c r="D166" i="4"/>
  <c r="E166" i="4" s="1"/>
  <c r="H166" i="4"/>
  <c r="I166" i="4" s="1"/>
  <c r="L166" i="4"/>
  <c r="M166" i="4" s="1"/>
  <c r="N166" i="4"/>
  <c r="P166" i="4"/>
  <c r="R166" i="4"/>
  <c r="S166" i="4"/>
  <c r="T166" i="4" s="1"/>
  <c r="U166" i="4"/>
  <c r="W166" i="4"/>
  <c r="X166" i="4"/>
  <c r="Y166" i="4"/>
  <c r="Z166" i="4"/>
  <c r="AA166" i="4"/>
  <c r="AB166" i="4"/>
  <c r="D167" i="4"/>
  <c r="E167" i="4" s="1"/>
  <c r="H167" i="4"/>
  <c r="I167" i="4" s="1"/>
  <c r="L167" i="4"/>
  <c r="N167" i="4"/>
  <c r="P167" i="4"/>
  <c r="R167" i="4"/>
  <c r="S167" i="4"/>
  <c r="T167" i="4" s="1"/>
  <c r="U167" i="4"/>
  <c r="W167" i="4"/>
  <c r="X167" i="4"/>
  <c r="Y167" i="4"/>
  <c r="Z167" i="4"/>
  <c r="AA167" i="4"/>
  <c r="AB167" i="4"/>
  <c r="D168" i="4"/>
  <c r="E168" i="4" s="1"/>
  <c r="H168" i="4"/>
  <c r="I168" i="4" s="1"/>
  <c r="L168" i="4"/>
  <c r="M168" i="4" s="1"/>
  <c r="N168" i="4"/>
  <c r="P168" i="4"/>
  <c r="R168" i="4"/>
  <c r="S168" i="4"/>
  <c r="T168" i="4" s="1"/>
  <c r="U168" i="4"/>
  <c r="W168" i="4"/>
  <c r="X168" i="4"/>
  <c r="Y168" i="4"/>
  <c r="Z168" i="4"/>
  <c r="AA168" i="4"/>
  <c r="AB168" i="4"/>
  <c r="D169" i="4"/>
  <c r="E169" i="4" s="1"/>
  <c r="H169" i="4"/>
  <c r="I169" i="4" s="1"/>
  <c r="L169" i="4"/>
  <c r="V169" i="4" s="1"/>
  <c r="N169" i="4"/>
  <c r="P169" i="4"/>
  <c r="R169" i="4"/>
  <c r="S169" i="4"/>
  <c r="T169" i="4" s="1"/>
  <c r="U169" i="4"/>
  <c r="W169" i="4"/>
  <c r="X169" i="4"/>
  <c r="Y169" i="4"/>
  <c r="Z169" i="4"/>
  <c r="AA169" i="4"/>
  <c r="AB169" i="4"/>
  <c r="D170" i="4"/>
  <c r="E170" i="4" s="1"/>
  <c r="H170" i="4"/>
  <c r="I170" i="4" s="1"/>
  <c r="L170" i="4"/>
  <c r="M170" i="4" s="1"/>
  <c r="N170" i="4"/>
  <c r="P170" i="4"/>
  <c r="R170" i="4"/>
  <c r="S170" i="4"/>
  <c r="T170" i="4" s="1"/>
  <c r="U170" i="4"/>
  <c r="W170" i="4"/>
  <c r="X170" i="4"/>
  <c r="Y170" i="4"/>
  <c r="Z170" i="4"/>
  <c r="AA170" i="4"/>
  <c r="AB170" i="4"/>
  <c r="D171" i="4"/>
  <c r="E171" i="4" s="1"/>
  <c r="H171" i="4"/>
  <c r="I171" i="4" s="1"/>
  <c r="L171" i="4"/>
  <c r="M171" i="4" s="1"/>
  <c r="N171" i="4"/>
  <c r="P171" i="4"/>
  <c r="R171" i="4"/>
  <c r="S171" i="4"/>
  <c r="T171" i="4" s="1"/>
  <c r="U171" i="4"/>
  <c r="W171" i="4"/>
  <c r="X171" i="4"/>
  <c r="Y171" i="4"/>
  <c r="Z171" i="4"/>
  <c r="AA171" i="4"/>
  <c r="AB171" i="4"/>
  <c r="D172" i="4"/>
  <c r="E172" i="4" s="1"/>
  <c r="H172" i="4"/>
  <c r="I172" i="4" s="1"/>
  <c r="L172" i="4"/>
  <c r="M172" i="4" s="1"/>
  <c r="N172" i="4"/>
  <c r="P172" i="4"/>
  <c r="R172" i="4"/>
  <c r="S172" i="4"/>
  <c r="T172" i="4" s="1"/>
  <c r="U172" i="4"/>
  <c r="W172" i="4"/>
  <c r="X172" i="4"/>
  <c r="Y172" i="4"/>
  <c r="Z172" i="4"/>
  <c r="AA172" i="4"/>
  <c r="AB172" i="4"/>
  <c r="D173" i="4"/>
  <c r="E173" i="4" s="1"/>
  <c r="H173" i="4"/>
  <c r="I173" i="4" s="1"/>
  <c r="L173" i="4"/>
  <c r="N173" i="4"/>
  <c r="P173" i="4"/>
  <c r="R173" i="4"/>
  <c r="S173" i="4"/>
  <c r="T173" i="4" s="1"/>
  <c r="U173" i="4"/>
  <c r="W173" i="4"/>
  <c r="X173" i="4"/>
  <c r="Y173" i="4"/>
  <c r="Z173" i="4"/>
  <c r="AA173" i="4"/>
  <c r="AB173" i="4"/>
  <c r="D174" i="4"/>
  <c r="E174" i="4" s="1"/>
  <c r="H174" i="4"/>
  <c r="I174" i="4" s="1"/>
  <c r="L174" i="4"/>
  <c r="N174" i="4"/>
  <c r="P174" i="4"/>
  <c r="R174" i="4"/>
  <c r="S174" i="4"/>
  <c r="T174" i="4" s="1"/>
  <c r="U174" i="4"/>
  <c r="W174" i="4"/>
  <c r="X174" i="4"/>
  <c r="Y174" i="4"/>
  <c r="Z174" i="4"/>
  <c r="AA174" i="4"/>
  <c r="AB174" i="4"/>
  <c r="D175" i="4"/>
  <c r="E175" i="4" s="1"/>
  <c r="H175" i="4"/>
  <c r="I175" i="4" s="1"/>
  <c r="L175" i="4"/>
  <c r="N175" i="4"/>
  <c r="P175" i="4"/>
  <c r="R175" i="4"/>
  <c r="S175" i="4"/>
  <c r="T175" i="4" s="1"/>
  <c r="U175" i="4"/>
  <c r="W175" i="4"/>
  <c r="X175" i="4"/>
  <c r="Y175" i="4"/>
  <c r="Z175" i="4"/>
  <c r="AA175" i="4"/>
  <c r="AB175" i="4"/>
  <c r="D176" i="4"/>
  <c r="E176" i="4" s="1"/>
  <c r="H176" i="4"/>
  <c r="I176" i="4" s="1"/>
  <c r="L176" i="4"/>
  <c r="V176" i="4" s="1"/>
  <c r="N176" i="4"/>
  <c r="P176" i="4"/>
  <c r="R176" i="4"/>
  <c r="S176" i="4"/>
  <c r="T176" i="4" s="1"/>
  <c r="U176" i="4"/>
  <c r="W176" i="4"/>
  <c r="X176" i="4"/>
  <c r="Y176" i="4"/>
  <c r="Z176" i="4"/>
  <c r="AA176" i="4"/>
  <c r="AB176" i="4"/>
  <c r="D177" i="4"/>
  <c r="E177" i="4" s="1"/>
  <c r="H177" i="4"/>
  <c r="I177" i="4" s="1"/>
  <c r="L177" i="4"/>
  <c r="N177" i="4"/>
  <c r="P177" i="4"/>
  <c r="R177" i="4"/>
  <c r="S177" i="4"/>
  <c r="T177" i="4" s="1"/>
  <c r="U177" i="4"/>
  <c r="W177" i="4"/>
  <c r="X177" i="4"/>
  <c r="Y177" i="4"/>
  <c r="Z177" i="4"/>
  <c r="AA177" i="4"/>
  <c r="AB177" i="4"/>
  <c r="D178" i="4"/>
  <c r="E178" i="4" s="1"/>
  <c r="H178" i="4"/>
  <c r="I178" i="4" s="1"/>
  <c r="L178" i="4"/>
  <c r="M178" i="4" s="1"/>
  <c r="N178" i="4"/>
  <c r="P178" i="4"/>
  <c r="R178" i="4"/>
  <c r="S178" i="4"/>
  <c r="T178" i="4" s="1"/>
  <c r="U178" i="4"/>
  <c r="W178" i="4"/>
  <c r="X178" i="4"/>
  <c r="Y178" i="4"/>
  <c r="Z178" i="4"/>
  <c r="AA178" i="4"/>
  <c r="AB178" i="4"/>
  <c r="D179" i="4"/>
  <c r="E179" i="4" s="1"/>
  <c r="H179" i="4"/>
  <c r="I179" i="4" s="1"/>
  <c r="L179" i="4"/>
  <c r="N179" i="4"/>
  <c r="P179" i="4"/>
  <c r="R179" i="4"/>
  <c r="S179" i="4"/>
  <c r="T179" i="4" s="1"/>
  <c r="U179" i="4"/>
  <c r="W179" i="4"/>
  <c r="X179" i="4"/>
  <c r="Y179" i="4"/>
  <c r="Z179" i="4"/>
  <c r="AA179" i="4"/>
  <c r="AB179" i="4"/>
  <c r="D180" i="4"/>
  <c r="E180" i="4" s="1"/>
  <c r="H180" i="4"/>
  <c r="I180" i="4" s="1"/>
  <c r="L180" i="4"/>
  <c r="N180" i="4"/>
  <c r="P180" i="4"/>
  <c r="R180" i="4"/>
  <c r="S180" i="4"/>
  <c r="T180" i="4" s="1"/>
  <c r="U180" i="4"/>
  <c r="W180" i="4"/>
  <c r="X180" i="4"/>
  <c r="Y180" i="4"/>
  <c r="Z180" i="4"/>
  <c r="AA180" i="4"/>
  <c r="AB180" i="4"/>
  <c r="D181" i="4"/>
  <c r="E181" i="4" s="1"/>
  <c r="H181" i="4"/>
  <c r="I181" i="4" s="1"/>
  <c r="L181" i="4"/>
  <c r="V181" i="4" s="1"/>
  <c r="N181" i="4"/>
  <c r="P181" i="4"/>
  <c r="R181" i="4"/>
  <c r="S181" i="4"/>
  <c r="T181" i="4" s="1"/>
  <c r="U181" i="4"/>
  <c r="W181" i="4"/>
  <c r="X181" i="4"/>
  <c r="Y181" i="4"/>
  <c r="Z181" i="4"/>
  <c r="AA181" i="4"/>
  <c r="AB181" i="4"/>
  <c r="D182" i="4"/>
  <c r="E182" i="4" s="1"/>
  <c r="H182" i="4"/>
  <c r="I182" i="4" s="1"/>
  <c r="L182" i="4"/>
  <c r="V182" i="4" s="1"/>
  <c r="N182" i="4"/>
  <c r="P182" i="4"/>
  <c r="R182" i="4"/>
  <c r="S182" i="4"/>
  <c r="T182" i="4" s="1"/>
  <c r="U182" i="4"/>
  <c r="W182" i="4"/>
  <c r="X182" i="4"/>
  <c r="Y182" i="4"/>
  <c r="Z182" i="4"/>
  <c r="AA182" i="4"/>
  <c r="AB182" i="4"/>
  <c r="D183" i="4"/>
  <c r="E183" i="4" s="1"/>
  <c r="H183" i="4"/>
  <c r="I183" i="4" s="1"/>
  <c r="L183" i="4"/>
  <c r="M183" i="4" s="1"/>
  <c r="N183" i="4"/>
  <c r="P183" i="4"/>
  <c r="R183" i="4"/>
  <c r="S183" i="4"/>
  <c r="T183" i="4" s="1"/>
  <c r="U183" i="4"/>
  <c r="W183" i="4"/>
  <c r="X183" i="4"/>
  <c r="Y183" i="4"/>
  <c r="Z183" i="4"/>
  <c r="AA183" i="4"/>
  <c r="AB183" i="4"/>
  <c r="D184" i="4"/>
  <c r="E184" i="4" s="1"/>
  <c r="H184" i="4"/>
  <c r="I184" i="4" s="1"/>
  <c r="L184" i="4"/>
  <c r="M184" i="4" s="1"/>
  <c r="N184" i="4"/>
  <c r="P184" i="4"/>
  <c r="R184" i="4"/>
  <c r="S184" i="4"/>
  <c r="T184" i="4" s="1"/>
  <c r="U184" i="4"/>
  <c r="W184" i="4"/>
  <c r="X184" i="4"/>
  <c r="Y184" i="4"/>
  <c r="Z184" i="4"/>
  <c r="AA184" i="4"/>
  <c r="AB184" i="4"/>
  <c r="D185" i="4"/>
  <c r="E185" i="4" s="1"/>
  <c r="H185" i="4"/>
  <c r="I185" i="4" s="1"/>
  <c r="L185" i="4"/>
  <c r="N185" i="4"/>
  <c r="P185" i="4"/>
  <c r="R185" i="4"/>
  <c r="S185" i="4"/>
  <c r="T185" i="4" s="1"/>
  <c r="U185" i="4"/>
  <c r="W185" i="4"/>
  <c r="X185" i="4"/>
  <c r="Y185" i="4"/>
  <c r="Z185" i="4"/>
  <c r="AA185" i="4"/>
  <c r="AB185" i="4"/>
  <c r="AB9" i="3" s="1"/>
  <c r="D186" i="4"/>
  <c r="E186" i="4" s="1"/>
  <c r="H186" i="4"/>
  <c r="I186" i="4" s="1"/>
  <c r="L186" i="4"/>
  <c r="N186" i="4"/>
  <c r="P186" i="4"/>
  <c r="R186" i="4"/>
  <c r="S186" i="4"/>
  <c r="T186" i="4" s="1"/>
  <c r="U186" i="4"/>
  <c r="W186" i="4"/>
  <c r="X186" i="4"/>
  <c r="Y186" i="4"/>
  <c r="Z186" i="4"/>
  <c r="AA186" i="4"/>
  <c r="AB186" i="4"/>
  <c r="D187" i="4"/>
  <c r="E187" i="4" s="1"/>
  <c r="H187" i="4"/>
  <c r="I187" i="4" s="1"/>
  <c r="L187" i="4"/>
  <c r="M187" i="4" s="1"/>
  <c r="N187" i="4"/>
  <c r="P187" i="4"/>
  <c r="R187" i="4"/>
  <c r="S187" i="4"/>
  <c r="T187" i="4" s="1"/>
  <c r="U187" i="4"/>
  <c r="W187" i="4"/>
  <c r="X187" i="4"/>
  <c r="Y187" i="4"/>
  <c r="Z187" i="4"/>
  <c r="AA187" i="4"/>
  <c r="AB187" i="4"/>
  <c r="D188" i="4"/>
  <c r="E188" i="4" s="1"/>
  <c r="H188" i="4"/>
  <c r="I188" i="4" s="1"/>
  <c r="L188" i="4"/>
  <c r="N188" i="4"/>
  <c r="P188" i="4"/>
  <c r="R188" i="4"/>
  <c r="S188" i="4"/>
  <c r="T188" i="4" s="1"/>
  <c r="U188" i="4"/>
  <c r="W188" i="4"/>
  <c r="X188" i="4"/>
  <c r="Y188" i="4"/>
  <c r="Z188" i="4"/>
  <c r="AA188" i="4"/>
  <c r="AB188" i="4"/>
  <c r="D189" i="4"/>
  <c r="E189" i="4" s="1"/>
  <c r="H189" i="4"/>
  <c r="I189" i="4" s="1"/>
  <c r="L189" i="4"/>
  <c r="M189" i="4" s="1"/>
  <c r="N189" i="4"/>
  <c r="P189" i="4"/>
  <c r="R189" i="4"/>
  <c r="S189" i="4"/>
  <c r="T189" i="4" s="1"/>
  <c r="U189" i="4"/>
  <c r="W189" i="4"/>
  <c r="X189" i="4"/>
  <c r="Y189" i="4"/>
  <c r="Z189" i="4"/>
  <c r="AA189" i="4"/>
  <c r="AB189" i="4"/>
  <c r="D190" i="4"/>
  <c r="E190" i="4" s="1"/>
  <c r="H190" i="4"/>
  <c r="I190" i="4" s="1"/>
  <c r="L190" i="4"/>
  <c r="M190" i="4" s="1"/>
  <c r="N190" i="4"/>
  <c r="P190" i="4"/>
  <c r="R190" i="4"/>
  <c r="S190" i="4"/>
  <c r="T190" i="4" s="1"/>
  <c r="U190" i="4"/>
  <c r="W190" i="4"/>
  <c r="X190" i="4"/>
  <c r="Y190" i="4"/>
  <c r="Z190" i="4"/>
  <c r="AA190" i="4"/>
  <c r="AB190" i="4"/>
  <c r="D191" i="4"/>
  <c r="E191" i="4" s="1"/>
  <c r="H191" i="4"/>
  <c r="I191" i="4" s="1"/>
  <c r="L191" i="4"/>
  <c r="N191" i="4"/>
  <c r="P191" i="4"/>
  <c r="R191" i="4"/>
  <c r="S191" i="4"/>
  <c r="T191" i="4" s="1"/>
  <c r="U191" i="4"/>
  <c r="W191" i="4"/>
  <c r="X191" i="4"/>
  <c r="Y191" i="4"/>
  <c r="Z191" i="4"/>
  <c r="AA191" i="4"/>
  <c r="AB191" i="4"/>
  <c r="D192" i="4"/>
  <c r="E192" i="4" s="1"/>
  <c r="H192" i="4"/>
  <c r="I192" i="4" s="1"/>
  <c r="L192" i="4"/>
  <c r="V192" i="4" s="1"/>
  <c r="N192" i="4"/>
  <c r="P192" i="4"/>
  <c r="R192" i="4"/>
  <c r="S192" i="4"/>
  <c r="T192" i="4" s="1"/>
  <c r="U192" i="4"/>
  <c r="W192" i="4"/>
  <c r="X192" i="4"/>
  <c r="Y192" i="4"/>
  <c r="Z192" i="4"/>
  <c r="AA192" i="4"/>
  <c r="AB192" i="4"/>
  <c r="D193" i="4"/>
  <c r="E193" i="4" s="1"/>
  <c r="H193" i="4"/>
  <c r="I193" i="4" s="1"/>
  <c r="L193" i="4"/>
  <c r="M193" i="4" s="1"/>
  <c r="N193" i="4"/>
  <c r="P193" i="4"/>
  <c r="R193" i="4"/>
  <c r="S193" i="4"/>
  <c r="T193" i="4" s="1"/>
  <c r="U193" i="4"/>
  <c r="W193" i="4"/>
  <c r="X193" i="4"/>
  <c r="Y193" i="4"/>
  <c r="Z193" i="4"/>
  <c r="AA193" i="4"/>
  <c r="AB193" i="4"/>
  <c r="D194" i="4"/>
  <c r="E194" i="4" s="1"/>
  <c r="H194" i="4"/>
  <c r="I194" i="4" s="1"/>
  <c r="L194" i="4"/>
  <c r="V194" i="4" s="1"/>
  <c r="N194" i="4"/>
  <c r="P194" i="4"/>
  <c r="R194" i="4"/>
  <c r="S194" i="4"/>
  <c r="T194" i="4" s="1"/>
  <c r="U194" i="4"/>
  <c r="W194" i="4"/>
  <c r="X194" i="4"/>
  <c r="Y194" i="4"/>
  <c r="Z194" i="4"/>
  <c r="AA194" i="4"/>
  <c r="AB194" i="4"/>
  <c r="D195" i="4"/>
  <c r="E195" i="4" s="1"/>
  <c r="H195" i="4"/>
  <c r="I195" i="4" s="1"/>
  <c r="L195" i="4"/>
  <c r="N195" i="4"/>
  <c r="P195" i="4"/>
  <c r="R195" i="4"/>
  <c r="S195" i="4"/>
  <c r="T195" i="4" s="1"/>
  <c r="U195" i="4"/>
  <c r="W195" i="4"/>
  <c r="X195" i="4"/>
  <c r="Y195" i="4"/>
  <c r="Z195" i="4"/>
  <c r="AA195" i="4"/>
  <c r="AB195" i="4"/>
  <c r="D196" i="4"/>
  <c r="E196" i="4" s="1"/>
  <c r="H196" i="4"/>
  <c r="I196" i="4" s="1"/>
  <c r="L196" i="4"/>
  <c r="M196" i="4" s="1"/>
  <c r="N196" i="4"/>
  <c r="P196" i="4"/>
  <c r="R196" i="4"/>
  <c r="S196" i="4"/>
  <c r="T196" i="4" s="1"/>
  <c r="U196" i="4"/>
  <c r="W196" i="4"/>
  <c r="X196" i="4"/>
  <c r="Y196" i="4"/>
  <c r="Z196" i="4"/>
  <c r="AA196" i="4"/>
  <c r="AB196" i="4"/>
  <c r="D197" i="4"/>
  <c r="E197" i="4" s="1"/>
  <c r="H197" i="4"/>
  <c r="I197" i="4" s="1"/>
  <c r="L197" i="4"/>
  <c r="V197" i="4" s="1"/>
  <c r="N197" i="4"/>
  <c r="P197" i="4"/>
  <c r="R197" i="4"/>
  <c r="S197" i="4"/>
  <c r="T197" i="4" s="1"/>
  <c r="U197" i="4"/>
  <c r="W197" i="4"/>
  <c r="X197" i="4"/>
  <c r="Y197" i="4"/>
  <c r="Z197" i="4"/>
  <c r="AA197" i="4"/>
  <c r="AB197" i="4"/>
  <c r="D198" i="4"/>
  <c r="E198" i="4" s="1"/>
  <c r="H198" i="4"/>
  <c r="I198" i="4" s="1"/>
  <c r="L198" i="4"/>
  <c r="V198" i="4" s="1"/>
  <c r="N198" i="4"/>
  <c r="P198" i="4"/>
  <c r="R198" i="4"/>
  <c r="S198" i="4"/>
  <c r="T198" i="4" s="1"/>
  <c r="U198" i="4"/>
  <c r="W198" i="4"/>
  <c r="X198" i="4"/>
  <c r="Y198" i="4"/>
  <c r="Z198" i="4"/>
  <c r="AA198" i="4"/>
  <c r="AB198" i="4"/>
  <c r="D199" i="4"/>
  <c r="E199" i="4" s="1"/>
  <c r="H199" i="4"/>
  <c r="I199" i="4" s="1"/>
  <c r="L199" i="4"/>
  <c r="M199" i="4" s="1"/>
  <c r="N199" i="4"/>
  <c r="P199" i="4"/>
  <c r="R199" i="4"/>
  <c r="S199" i="4"/>
  <c r="T199" i="4" s="1"/>
  <c r="U199" i="4"/>
  <c r="W199" i="4"/>
  <c r="X199" i="4"/>
  <c r="Y199" i="4"/>
  <c r="Z199" i="4"/>
  <c r="AA199" i="4"/>
  <c r="AB199" i="4"/>
  <c r="D200" i="4"/>
  <c r="E200" i="4" s="1"/>
  <c r="H200" i="4"/>
  <c r="I200" i="4" s="1"/>
  <c r="L200" i="4"/>
  <c r="V200" i="4" s="1"/>
  <c r="N200" i="4"/>
  <c r="P200" i="4"/>
  <c r="R200" i="4"/>
  <c r="S200" i="4"/>
  <c r="T200" i="4" s="1"/>
  <c r="U200" i="4"/>
  <c r="W200" i="4"/>
  <c r="X200" i="4"/>
  <c r="Y200" i="4"/>
  <c r="Z200" i="4"/>
  <c r="AA200" i="4"/>
  <c r="AB200" i="4"/>
  <c r="D201" i="4"/>
  <c r="H201" i="4"/>
  <c r="L201" i="4"/>
  <c r="L10" i="3" s="1"/>
  <c r="N201" i="4"/>
  <c r="N10" i="3" s="1"/>
  <c r="P201" i="4"/>
  <c r="P10" i="3" s="1"/>
  <c r="R201" i="4"/>
  <c r="R10" i="3" s="1"/>
  <c r="S201" i="4"/>
  <c r="U201" i="4"/>
  <c r="U10" i="3" s="1"/>
  <c r="W201" i="4"/>
  <c r="W10" i="3" s="1"/>
  <c r="X201" i="4"/>
  <c r="X10" i="3" s="1"/>
  <c r="Y201" i="4"/>
  <c r="Y10" i="3" s="1"/>
  <c r="Z201" i="4"/>
  <c r="Z10" i="3" s="1"/>
  <c r="AA201" i="4"/>
  <c r="AA10" i="3" s="1"/>
  <c r="AB201" i="4"/>
  <c r="AB10" i="3" s="1"/>
  <c r="D202" i="4"/>
  <c r="E202" i="4" s="1"/>
  <c r="H202" i="4"/>
  <c r="I202" i="4" s="1"/>
  <c r="L202" i="4"/>
  <c r="V202" i="4" s="1"/>
  <c r="N202" i="4"/>
  <c r="P202" i="4"/>
  <c r="R202" i="4"/>
  <c r="S202" i="4"/>
  <c r="T202" i="4" s="1"/>
  <c r="U202" i="4"/>
  <c r="W202" i="4"/>
  <c r="X202" i="4"/>
  <c r="Y202" i="4"/>
  <c r="Z202" i="4"/>
  <c r="AA202" i="4"/>
  <c r="AB202" i="4"/>
  <c r="D203" i="4"/>
  <c r="E203" i="4" s="1"/>
  <c r="H203" i="4"/>
  <c r="I203" i="4" s="1"/>
  <c r="L203" i="4"/>
  <c r="M203" i="4" s="1"/>
  <c r="N203" i="4"/>
  <c r="P203" i="4"/>
  <c r="R203" i="4"/>
  <c r="S203" i="4"/>
  <c r="T203" i="4" s="1"/>
  <c r="U203" i="4"/>
  <c r="W203" i="4"/>
  <c r="X203" i="4"/>
  <c r="Y203" i="4"/>
  <c r="Z203" i="4"/>
  <c r="AA203" i="4"/>
  <c r="AB203" i="4"/>
  <c r="D204" i="4"/>
  <c r="E204" i="4" s="1"/>
  <c r="H204" i="4"/>
  <c r="I204" i="4" s="1"/>
  <c r="L204" i="4"/>
  <c r="N204" i="4"/>
  <c r="P204" i="4"/>
  <c r="R204" i="4"/>
  <c r="S204" i="4"/>
  <c r="T204" i="4" s="1"/>
  <c r="U204" i="4"/>
  <c r="W204" i="4"/>
  <c r="X204" i="4"/>
  <c r="Y204" i="4"/>
  <c r="Z204" i="4"/>
  <c r="AA204" i="4"/>
  <c r="AB204" i="4"/>
  <c r="D205" i="4"/>
  <c r="E205" i="4" s="1"/>
  <c r="H205" i="4"/>
  <c r="I205" i="4" s="1"/>
  <c r="L205" i="4"/>
  <c r="N205" i="4"/>
  <c r="P205" i="4"/>
  <c r="R205" i="4"/>
  <c r="S205" i="4"/>
  <c r="T205" i="4" s="1"/>
  <c r="U205" i="4"/>
  <c r="W205" i="4"/>
  <c r="X205" i="4"/>
  <c r="Y205" i="4"/>
  <c r="Z205" i="4"/>
  <c r="AA205" i="4"/>
  <c r="AB205" i="4"/>
  <c r="D206" i="4"/>
  <c r="E206" i="4" s="1"/>
  <c r="H206" i="4"/>
  <c r="I206" i="4" s="1"/>
  <c r="L206" i="4"/>
  <c r="N206" i="4"/>
  <c r="P206" i="4"/>
  <c r="R206" i="4"/>
  <c r="S206" i="4"/>
  <c r="T206" i="4" s="1"/>
  <c r="U206" i="4"/>
  <c r="W206" i="4"/>
  <c r="X206" i="4"/>
  <c r="Y206" i="4"/>
  <c r="Z206" i="4"/>
  <c r="AA206" i="4"/>
  <c r="AB206" i="4"/>
  <c r="D207" i="4"/>
  <c r="E207" i="4" s="1"/>
  <c r="H207" i="4"/>
  <c r="I207" i="4" s="1"/>
  <c r="L207" i="4"/>
  <c r="M207" i="4" s="1"/>
  <c r="N207" i="4"/>
  <c r="P207" i="4"/>
  <c r="R207" i="4"/>
  <c r="S207" i="4"/>
  <c r="T207" i="4" s="1"/>
  <c r="U207" i="4"/>
  <c r="W207" i="4"/>
  <c r="X207" i="4"/>
  <c r="Y207" i="4"/>
  <c r="Z207" i="4"/>
  <c r="AA207" i="4"/>
  <c r="AB207" i="4"/>
  <c r="D208" i="4"/>
  <c r="E208" i="4" s="1"/>
  <c r="H208" i="4"/>
  <c r="I208" i="4" s="1"/>
  <c r="L208" i="4"/>
  <c r="N208" i="4"/>
  <c r="P208" i="4"/>
  <c r="R208" i="4"/>
  <c r="S208" i="4"/>
  <c r="T208" i="4" s="1"/>
  <c r="U208" i="4"/>
  <c r="W208" i="4"/>
  <c r="X208" i="4"/>
  <c r="Y208" i="4"/>
  <c r="Z208" i="4"/>
  <c r="AA208" i="4"/>
  <c r="AB208" i="4"/>
  <c r="D209" i="4"/>
  <c r="E209" i="4" s="1"/>
  <c r="H209" i="4"/>
  <c r="I209" i="4" s="1"/>
  <c r="L209" i="4"/>
  <c r="N209" i="4"/>
  <c r="P209" i="4"/>
  <c r="R209" i="4"/>
  <c r="S209" i="4"/>
  <c r="T209" i="4" s="1"/>
  <c r="U209" i="4"/>
  <c r="W209" i="4"/>
  <c r="X209" i="4"/>
  <c r="Y209" i="4"/>
  <c r="Z209" i="4"/>
  <c r="AA209" i="4"/>
  <c r="AB209" i="4"/>
  <c r="D210" i="4"/>
  <c r="E210" i="4" s="1"/>
  <c r="H210" i="4"/>
  <c r="I210" i="4" s="1"/>
  <c r="L210" i="4"/>
  <c r="V210" i="4" s="1"/>
  <c r="N210" i="4"/>
  <c r="P210" i="4"/>
  <c r="R210" i="4"/>
  <c r="S210" i="4"/>
  <c r="T210" i="4" s="1"/>
  <c r="U210" i="4"/>
  <c r="W210" i="4"/>
  <c r="X210" i="4"/>
  <c r="Y210" i="4"/>
  <c r="Z210" i="4"/>
  <c r="AA210" i="4"/>
  <c r="AB210" i="4"/>
  <c r="D211" i="4"/>
  <c r="E211" i="4" s="1"/>
  <c r="H211" i="4"/>
  <c r="I211" i="4" s="1"/>
  <c r="L211" i="4"/>
  <c r="N211" i="4"/>
  <c r="P211" i="4"/>
  <c r="R211" i="4"/>
  <c r="S211" i="4"/>
  <c r="T211" i="4" s="1"/>
  <c r="U211" i="4"/>
  <c r="W211" i="4"/>
  <c r="X211" i="4"/>
  <c r="Y211" i="4"/>
  <c r="Z211" i="4"/>
  <c r="AA211" i="4"/>
  <c r="AA11" i="3" s="1"/>
  <c r="AB211" i="4"/>
  <c r="AB11" i="3" s="1"/>
  <c r="D212" i="4"/>
  <c r="E212" i="4" s="1"/>
  <c r="H212" i="4"/>
  <c r="I212" i="4" s="1"/>
  <c r="L212" i="4"/>
  <c r="N212" i="4"/>
  <c r="P212" i="4"/>
  <c r="R212" i="4"/>
  <c r="S212" i="4"/>
  <c r="T212" i="4" s="1"/>
  <c r="U212" i="4"/>
  <c r="W212" i="4"/>
  <c r="X212" i="4"/>
  <c r="Y212" i="4"/>
  <c r="Z212" i="4"/>
  <c r="AA212" i="4"/>
  <c r="AB212" i="4"/>
  <c r="D213" i="4"/>
  <c r="E213" i="4" s="1"/>
  <c r="H213" i="4"/>
  <c r="I213" i="4" s="1"/>
  <c r="L213" i="4"/>
  <c r="N213" i="4"/>
  <c r="P213" i="4"/>
  <c r="R213" i="4"/>
  <c r="S213" i="4"/>
  <c r="T213" i="4" s="1"/>
  <c r="U213" i="4"/>
  <c r="W213" i="4"/>
  <c r="X213" i="4"/>
  <c r="Y213" i="4"/>
  <c r="Z213" i="4"/>
  <c r="AA213" i="4"/>
  <c r="AB213" i="4"/>
  <c r="D214" i="4"/>
  <c r="E214" i="4" s="1"/>
  <c r="H214" i="4"/>
  <c r="I214" i="4" s="1"/>
  <c r="L214" i="4"/>
  <c r="N214" i="4"/>
  <c r="P214" i="4"/>
  <c r="R214" i="4"/>
  <c r="S214" i="4"/>
  <c r="T214" i="4" s="1"/>
  <c r="U214" i="4"/>
  <c r="W214" i="4"/>
  <c r="X214" i="4"/>
  <c r="Y214" i="4"/>
  <c r="Z214" i="4"/>
  <c r="AA214" i="4"/>
  <c r="AB214" i="4"/>
  <c r="D215" i="4"/>
  <c r="E215" i="4" s="1"/>
  <c r="H215" i="4"/>
  <c r="I215" i="4" s="1"/>
  <c r="L215" i="4"/>
  <c r="N215" i="4"/>
  <c r="P215" i="4"/>
  <c r="R215" i="4"/>
  <c r="S215" i="4"/>
  <c r="T215" i="4" s="1"/>
  <c r="U215" i="4"/>
  <c r="W215" i="4"/>
  <c r="X215" i="4"/>
  <c r="Y215" i="4"/>
  <c r="Z215" i="4"/>
  <c r="AA215" i="4"/>
  <c r="AB215" i="4"/>
  <c r="D216" i="4"/>
  <c r="E216" i="4" s="1"/>
  <c r="H216" i="4"/>
  <c r="I216" i="4" s="1"/>
  <c r="L216" i="4"/>
  <c r="N216" i="4"/>
  <c r="P216" i="4"/>
  <c r="R216" i="4"/>
  <c r="S216" i="4"/>
  <c r="T216" i="4" s="1"/>
  <c r="U216" i="4"/>
  <c r="W216" i="4"/>
  <c r="X216" i="4"/>
  <c r="Y216" i="4"/>
  <c r="Z216" i="4"/>
  <c r="AA216" i="4"/>
  <c r="AB216" i="4"/>
  <c r="D217" i="4"/>
  <c r="E217" i="4" s="1"/>
  <c r="H217" i="4"/>
  <c r="I217" i="4" s="1"/>
  <c r="L217" i="4"/>
  <c r="N217" i="4"/>
  <c r="P217" i="4"/>
  <c r="R217" i="4"/>
  <c r="S217" i="4"/>
  <c r="T217" i="4" s="1"/>
  <c r="U217" i="4"/>
  <c r="W217" i="4"/>
  <c r="X217" i="4"/>
  <c r="Y217" i="4"/>
  <c r="Z217" i="4"/>
  <c r="AA217" i="4"/>
  <c r="AB217" i="4"/>
  <c r="D218" i="4"/>
  <c r="E218" i="4" s="1"/>
  <c r="H218" i="4"/>
  <c r="I218" i="4" s="1"/>
  <c r="L218" i="4"/>
  <c r="N218" i="4"/>
  <c r="P218" i="4"/>
  <c r="R218" i="4"/>
  <c r="S218" i="4"/>
  <c r="T218" i="4" s="1"/>
  <c r="U218" i="4"/>
  <c r="W218" i="4"/>
  <c r="X218" i="4"/>
  <c r="Y218" i="4"/>
  <c r="Z218" i="4"/>
  <c r="AA218" i="4"/>
  <c r="AB218" i="4"/>
  <c r="D219" i="4"/>
  <c r="E219" i="4" s="1"/>
  <c r="H219" i="4"/>
  <c r="I219" i="4" s="1"/>
  <c r="L219" i="4"/>
  <c r="M219" i="4" s="1"/>
  <c r="N219" i="4"/>
  <c r="P219" i="4"/>
  <c r="R219" i="4"/>
  <c r="S219" i="4"/>
  <c r="T219" i="4" s="1"/>
  <c r="U219" i="4"/>
  <c r="W219" i="4"/>
  <c r="X219" i="4"/>
  <c r="Y219" i="4"/>
  <c r="Z219" i="4"/>
  <c r="AA219" i="4"/>
  <c r="AB219" i="4"/>
  <c r="D220" i="4"/>
  <c r="E220" i="4" s="1"/>
  <c r="H220" i="4"/>
  <c r="I220" i="4" s="1"/>
  <c r="L220" i="4"/>
  <c r="N220" i="4"/>
  <c r="P220" i="4"/>
  <c r="R220" i="4"/>
  <c r="S220" i="4"/>
  <c r="T220" i="4" s="1"/>
  <c r="U220" i="4"/>
  <c r="W220" i="4"/>
  <c r="X220" i="4"/>
  <c r="Y220" i="4"/>
  <c r="Z220" i="4"/>
  <c r="AA220" i="4"/>
  <c r="AB220" i="4"/>
  <c r="D221" i="4"/>
  <c r="E221" i="4" s="1"/>
  <c r="H221" i="4"/>
  <c r="I221" i="4" s="1"/>
  <c r="L221" i="4"/>
  <c r="V221" i="4" s="1"/>
  <c r="N221" i="4"/>
  <c r="P221" i="4"/>
  <c r="R221" i="4"/>
  <c r="S221" i="4"/>
  <c r="T221" i="4" s="1"/>
  <c r="U221" i="4"/>
  <c r="W221" i="4"/>
  <c r="X221" i="4"/>
  <c r="Y221" i="4"/>
  <c r="Z221" i="4"/>
  <c r="AA221" i="4"/>
  <c r="AB221" i="4"/>
  <c r="D222" i="4"/>
  <c r="E222" i="4" s="1"/>
  <c r="H222" i="4"/>
  <c r="I222" i="4" s="1"/>
  <c r="L222" i="4"/>
  <c r="M222" i="4" s="1"/>
  <c r="N222" i="4"/>
  <c r="P222" i="4"/>
  <c r="R222" i="4"/>
  <c r="S222" i="4"/>
  <c r="T222" i="4" s="1"/>
  <c r="U222" i="4"/>
  <c r="W222" i="4"/>
  <c r="X222" i="4"/>
  <c r="Y222" i="4"/>
  <c r="Z222" i="4"/>
  <c r="AA222" i="4"/>
  <c r="AB222" i="4"/>
  <c r="D223" i="4"/>
  <c r="E223" i="4" s="1"/>
  <c r="H223" i="4"/>
  <c r="I223" i="4" s="1"/>
  <c r="L223" i="4"/>
  <c r="M223" i="4" s="1"/>
  <c r="N223" i="4"/>
  <c r="P223" i="4"/>
  <c r="R223" i="4"/>
  <c r="S223" i="4"/>
  <c r="T223" i="4" s="1"/>
  <c r="U223" i="4"/>
  <c r="W223" i="4"/>
  <c r="X223" i="4"/>
  <c r="Y223" i="4"/>
  <c r="Z223" i="4"/>
  <c r="AA223" i="4"/>
  <c r="AB223" i="4"/>
  <c r="D224" i="4"/>
  <c r="E224" i="4" s="1"/>
  <c r="H224" i="4"/>
  <c r="L224" i="4"/>
  <c r="N224" i="4"/>
  <c r="P224" i="4"/>
  <c r="R224" i="4"/>
  <c r="S224" i="4"/>
  <c r="U224" i="4"/>
  <c r="W224" i="4"/>
  <c r="X224" i="4"/>
  <c r="Y224" i="4"/>
  <c r="Z224" i="4"/>
  <c r="AA224" i="4"/>
  <c r="AB224" i="4"/>
  <c r="D225" i="4"/>
  <c r="E225" i="4" s="1"/>
  <c r="H225" i="4"/>
  <c r="I225" i="4" s="1"/>
  <c r="L225" i="4"/>
  <c r="N225" i="4"/>
  <c r="P225" i="4"/>
  <c r="R225" i="4"/>
  <c r="S225" i="4"/>
  <c r="T225" i="4" s="1"/>
  <c r="U225" i="4"/>
  <c r="W225" i="4"/>
  <c r="X225" i="4"/>
  <c r="Y225" i="4"/>
  <c r="Z225" i="4"/>
  <c r="AA225" i="4"/>
  <c r="AB225" i="4"/>
  <c r="D226" i="4"/>
  <c r="E226" i="4" s="1"/>
  <c r="H226" i="4"/>
  <c r="I226" i="4" s="1"/>
  <c r="L226" i="4"/>
  <c r="M226" i="4" s="1"/>
  <c r="N226" i="4"/>
  <c r="P226" i="4"/>
  <c r="R226" i="4"/>
  <c r="S226" i="4"/>
  <c r="T226" i="4" s="1"/>
  <c r="U226" i="4"/>
  <c r="W226" i="4"/>
  <c r="X226" i="4"/>
  <c r="Y226" i="4"/>
  <c r="Z226" i="4"/>
  <c r="AA226" i="4"/>
  <c r="AB226" i="4"/>
  <c r="D227" i="4"/>
  <c r="E227" i="4" s="1"/>
  <c r="H227" i="4"/>
  <c r="I227" i="4" s="1"/>
  <c r="L227" i="4"/>
  <c r="M227" i="4" s="1"/>
  <c r="N227" i="4"/>
  <c r="P227" i="4"/>
  <c r="R227" i="4"/>
  <c r="S227" i="4"/>
  <c r="T227" i="4" s="1"/>
  <c r="U227" i="4"/>
  <c r="W227" i="4"/>
  <c r="X227" i="4"/>
  <c r="Y227" i="4"/>
  <c r="Z227" i="4"/>
  <c r="AA227" i="4"/>
  <c r="AB227" i="4"/>
  <c r="D228" i="4"/>
  <c r="E228" i="4" s="1"/>
  <c r="H228" i="4"/>
  <c r="I228" i="4" s="1"/>
  <c r="L228" i="4"/>
  <c r="M228" i="4" s="1"/>
  <c r="N228" i="4"/>
  <c r="P228" i="4"/>
  <c r="R228" i="4"/>
  <c r="S228" i="4"/>
  <c r="T228" i="4" s="1"/>
  <c r="U228" i="4"/>
  <c r="W228" i="4"/>
  <c r="X228" i="4"/>
  <c r="Y228" i="4"/>
  <c r="Z228" i="4"/>
  <c r="AA228" i="4"/>
  <c r="AB228" i="4"/>
  <c r="D229" i="4"/>
  <c r="E229" i="4" s="1"/>
  <c r="H229" i="4"/>
  <c r="I229" i="4" s="1"/>
  <c r="L229" i="4"/>
  <c r="N229" i="4"/>
  <c r="P229" i="4"/>
  <c r="R229" i="4"/>
  <c r="S229" i="4"/>
  <c r="T229" i="4" s="1"/>
  <c r="U229" i="4"/>
  <c r="W229" i="4"/>
  <c r="X229" i="4"/>
  <c r="Y229" i="4"/>
  <c r="Z229" i="4"/>
  <c r="AA229" i="4"/>
  <c r="AB229" i="4"/>
  <c r="D230" i="4"/>
  <c r="E230" i="4" s="1"/>
  <c r="H230" i="4"/>
  <c r="I230" i="4" s="1"/>
  <c r="L230" i="4"/>
  <c r="N230" i="4"/>
  <c r="P230" i="4"/>
  <c r="R230" i="4"/>
  <c r="S230" i="4"/>
  <c r="T230" i="4" s="1"/>
  <c r="U230" i="4"/>
  <c r="W230" i="4"/>
  <c r="X230" i="4"/>
  <c r="Y230" i="4"/>
  <c r="Z230" i="4"/>
  <c r="AA230" i="4"/>
  <c r="AB230" i="4"/>
  <c r="D231" i="4"/>
  <c r="E231" i="4" s="1"/>
  <c r="H231" i="4"/>
  <c r="I231" i="4" s="1"/>
  <c r="L231" i="4"/>
  <c r="V231" i="4" s="1"/>
  <c r="N231" i="4"/>
  <c r="P231" i="4"/>
  <c r="R231" i="4"/>
  <c r="S231" i="4"/>
  <c r="T231" i="4" s="1"/>
  <c r="U231" i="4"/>
  <c r="W231" i="4"/>
  <c r="X231" i="4"/>
  <c r="Y231" i="4"/>
  <c r="Z231" i="4"/>
  <c r="AA231" i="4"/>
  <c r="AB231" i="4"/>
  <c r="D232" i="4"/>
  <c r="E232" i="4" s="1"/>
  <c r="H232" i="4"/>
  <c r="I232" i="4" s="1"/>
  <c r="L232" i="4"/>
  <c r="N232" i="4"/>
  <c r="P232" i="4"/>
  <c r="R232" i="4"/>
  <c r="S232" i="4"/>
  <c r="T232" i="4" s="1"/>
  <c r="U232" i="4"/>
  <c r="W232" i="4"/>
  <c r="X232" i="4"/>
  <c r="Y232" i="4"/>
  <c r="Z232" i="4"/>
  <c r="AA232" i="4"/>
  <c r="AB232" i="4"/>
  <c r="D233" i="4"/>
  <c r="E233" i="4" s="1"/>
  <c r="H233" i="4"/>
  <c r="I233" i="4" s="1"/>
  <c r="L233" i="4"/>
  <c r="N233" i="4"/>
  <c r="P233" i="4"/>
  <c r="R233" i="4"/>
  <c r="S233" i="4"/>
  <c r="T233" i="4" s="1"/>
  <c r="U233" i="4"/>
  <c r="W233" i="4"/>
  <c r="X233" i="4"/>
  <c r="Y233" i="4"/>
  <c r="Z233" i="4"/>
  <c r="AA233" i="4"/>
  <c r="AB233" i="4"/>
  <c r="D234" i="4"/>
  <c r="E234" i="4" s="1"/>
  <c r="H234" i="4"/>
  <c r="I234" i="4" s="1"/>
  <c r="L234" i="4"/>
  <c r="M234" i="4" s="1"/>
  <c r="N234" i="4"/>
  <c r="P234" i="4"/>
  <c r="R234" i="4"/>
  <c r="S234" i="4"/>
  <c r="T234" i="4" s="1"/>
  <c r="U234" i="4"/>
  <c r="W234" i="4"/>
  <c r="X234" i="4"/>
  <c r="Y234" i="4"/>
  <c r="Z234" i="4"/>
  <c r="AA234" i="4"/>
  <c r="AB234" i="4"/>
  <c r="D235" i="4"/>
  <c r="E235" i="4" s="1"/>
  <c r="H235" i="4"/>
  <c r="I235" i="4" s="1"/>
  <c r="L235" i="4"/>
  <c r="N235" i="4"/>
  <c r="P235" i="4"/>
  <c r="R235" i="4"/>
  <c r="S235" i="4"/>
  <c r="T235" i="4" s="1"/>
  <c r="U235" i="4"/>
  <c r="W235" i="4"/>
  <c r="X235" i="4"/>
  <c r="Y235" i="4"/>
  <c r="Z235" i="4"/>
  <c r="AA235" i="4"/>
  <c r="AB235" i="4"/>
  <c r="D236" i="4"/>
  <c r="E236" i="4" s="1"/>
  <c r="H236" i="4"/>
  <c r="I236" i="4" s="1"/>
  <c r="L236" i="4"/>
  <c r="N236" i="4"/>
  <c r="P236" i="4"/>
  <c r="R236" i="4"/>
  <c r="S236" i="4"/>
  <c r="T236" i="4" s="1"/>
  <c r="U236" i="4"/>
  <c r="W236" i="4"/>
  <c r="X236" i="4"/>
  <c r="Y236" i="4"/>
  <c r="Z236" i="4"/>
  <c r="AA236" i="4"/>
  <c r="AB236" i="4"/>
  <c r="D237" i="4"/>
  <c r="E237" i="4" s="1"/>
  <c r="H237" i="4"/>
  <c r="I237" i="4" s="1"/>
  <c r="L237" i="4"/>
  <c r="V237" i="4" s="1"/>
  <c r="N237" i="4"/>
  <c r="P237" i="4"/>
  <c r="R237" i="4"/>
  <c r="S237" i="4"/>
  <c r="T237" i="4" s="1"/>
  <c r="U237" i="4"/>
  <c r="W237" i="4"/>
  <c r="X237" i="4"/>
  <c r="Y237" i="4"/>
  <c r="Z237" i="4"/>
  <c r="AA237" i="4"/>
  <c r="AB237" i="4"/>
  <c r="D238" i="4"/>
  <c r="E238" i="4" s="1"/>
  <c r="H238" i="4"/>
  <c r="I238" i="4" s="1"/>
  <c r="L238" i="4"/>
  <c r="M238" i="4" s="1"/>
  <c r="N238" i="4"/>
  <c r="P238" i="4"/>
  <c r="R238" i="4"/>
  <c r="S238" i="4"/>
  <c r="T238" i="4" s="1"/>
  <c r="U238" i="4"/>
  <c r="W238" i="4"/>
  <c r="X238" i="4"/>
  <c r="Y238" i="4"/>
  <c r="Z238" i="4"/>
  <c r="AA238" i="4"/>
  <c r="AB238" i="4"/>
  <c r="D239" i="4"/>
  <c r="E239" i="4" s="1"/>
  <c r="H239" i="4"/>
  <c r="I239" i="4" s="1"/>
  <c r="L239" i="4"/>
  <c r="N239" i="4"/>
  <c r="P239" i="4"/>
  <c r="R239" i="4"/>
  <c r="S239" i="4"/>
  <c r="T239" i="4" s="1"/>
  <c r="U239" i="4"/>
  <c r="W239" i="4"/>
  <c r="X239" i="4"/>
  <c r="Y239" i="4"/>
  <c r="Z239" i="4"/>
  <c r="AA239" i="4"/>
  <c r="AB239" i="4"/>
  <c r="D240" i="4"/>
  <c r="E240" i="4" s="1"/>
  <c r="H240" i="4"/>
  <c r="L240" i="4"/>
  <c r="N240" i="4"/>
  <c r="P240" i="4"/>
  <c r="R240" i="4"/>
  <c r="S240" i="4"/>
  <c r="T240" i="4" s="1"/>
  <c r="U240" i="4"/>
  <c r="W240" i="4"/>
  <c r="X240" i="4"/>
  <c r="Y240" i="4"/>
  <c r="Z240" i="4"/>
  <c r="AA240" i="4"/>
  <c r="AB240" i="4"/>
  <c r="D241" i="4"/>
  <c r="E241" i="4" s="1"/>
  <c r="H241" i="4"/>
  <c r="I241" i="4" s="1"/>
  <c r="L241" i="4"/>
  <c r="M241" i="4" s="1"/>
  <c r="N241" i="4"/>
  <c r="P241" i="4"/>
  <c r="R241" i="4"/>
  <c r="S241" i="4"/>
  <c r="T241" i="4" s="1"/>
  <c r="U241" i="4"/>
  <c r="W241" i="4"/>
  <c r="X241" i="4"/>
  <c r="Y241" i="4"/>
  <c r="Z241" i="4"/>
  <c r="AA241" i="4"/>
  <c r="AB241" i="4"/>
  <c r="D242" i="4"/>
  <c r="E242" i="4" s="1"/>
  <c r="H242" i="4"/>
  <c r="I242" i="4" s="1"/>
  <c r="L242" i="4"/>
  <c r="N242" i="4"/>
  <c r="P242" i="4"/>
  <c r="R242" i="4"/>
  <c r="S242" i="4"/>
  <c r="T242" i="4" s="1"/>
  <c r="U242" i="4"/>
  <c r="W242" i="4"/>
  <c r="X242" i="4"/>
  <c r="Y242" i="4"/>
  <c r="Z242" i="4"/>
  <c r="Z12" i="3" s="1"/>
  <c r="AA242" i="4"/>
  <c r="AA12" i="3" s="1"/>
  <c r="AB242" i="4"/>
  <c r="D243" i="4"/>
  <c r="E243" i="4" s="1"/>
  <c r="H243" i="4"/>
  <c r="I243" i="4" s="1"/>
  <c r="L243" i="4"/>
  <c r="N243" i="4"/>
  <c r="P243" i="4"/>
  <c r="R243" i="4"/>
  <c r="S243" i="4"/>
  <c r="T243" i="4" s="1"/>
  <c r="U243" i="4"/>
  <c r="W243" i="4"/>
  <c r="X243" i="4"/>
  <c r="Y243" i="4"/>
  <c r="Z243" i="4"/>
  <c r="AA243" i="4"/>
  <c r="AB243" i="4"/>
  <c r="D244" i="4"/>
  <c r="E244" i="4" s="1"/>
  <c r="H244" i="4"/>
  <c r="I244" i="4" s="1"/>
  <c r="L244" i="4"/>
  <c r="V244" i="4" s="1"/>
  <c r="N244" i="4"/>
  <c r="P244" i="4"/>
  <c r="R244" i="4"/>
  <c r="S244" i="4"/>
  <c r="T244" i="4" s="1"/>
  <c r="U244" i="4"/>
  <c r="W244" i="4"/>
  <c r="X244" i="4"/>
  <c r="Y244" i="4"/>
  <c r="Z244" i="4"/>
  <c r="AA244" i="4"/>
  <c r="AB244" i="4"/>
  <c r="D245" i="4"/>
  <c r="H245" i="4"/>
  <c r="I245" i="4" s="1"/>
  <c r="I13" i="3" s="1"/>
  <c r="L245" i="4"/>
  <c r="L13" i="3" s="1"/>
  <c r="N245" i="4"/>
  <c r="N13" i="3" s="1"/>
  <c r="P245" i="4"/>
  <c r="P13" i="3" s="1"/>
  <c r="R245" i="4"/>
  <c r="R13" i="3" s="1"/>
  <c r="S245" i="4"/>
  <c r="T245" i="4" s="1"/>
  <c r="T13" i="3" s="1"/>
  <c r="U245" i="4"/>
  <c r="U13" i="3" s="1"/>
  <c r="W245" i="4"/>
  <c r="W13" i="3" s="1"/>
  <c r="X245" i="4"/>
  <c r="X13" i="3" s="1"/>
  <c r="Y245" i="4"/>
  <c r="Y13" i="3" s="1"/>
  <c r="Z245" i="4"/>
  <c r="Z13" i="3" s="1"/>
  <c r="AA245" i="4"/>
  <c r="AA13" i="3" s="1"/>
  <c r="AB245" i="4"/>
  <c r="AB13" i="3" s="1"/>
  <c r="D246" i="4"/>
  <c r="E246" i="4" s="1"/>
  <c r="H246" i="4"/>
  <c r="I246" i="4" s="1"/>
  <c r="L246" i="4"/>
  <c r="V246" i="4" s="1"/>
  <c r="N246" i="4"/>
  <c r="P246" i="4"/>
  <c r="R246" i="4"/>
  <c r="S246" i="4"/>
  <c r="T246" i="4" s="1"/>
  <c r="U246" i="4"/>
  <c r="W246" i="4"/>
  <c r="X246" i="4"/>
  <c r="Y246" i="4"/>
  <c r="Z246" i="4"/>
  <c r="AA246" i="4"/>
  <c r="AB246" i="4"/>
  <c r="D247" i="4"/>
  <c r="E247" i="4" s="1"/>
  <c r="H247" i="4"/>
  <c r="I247" i="4" s="1"/>
  <c r="L247" i="4"/>
  <c r="N247" i="4"/>
  <c r="P247" i="4"/>
  <c r="R247" i="4"/>
  <c r="S247" i="4"/>
  <c r="T247" i="4" s="1"/>
  <c r="U247" i="4"/>
  <c r="W247" i="4"/>
  <c r="X247" i="4"/>
  <c r="Y247" i="4"/>
  <c r="Z247" i="4"/>
  <c r="AA247" i="4"/>
  <c r="AB247" i="4"/>
  <c r="D248" i="4"/>
  <c r="H248" i="4"/>
  <c r="L248" i="4"/>
  <c r="L15" i="3" s="1"/>
  <c r="N248" i="4"/>
  <c r="N15" i="3" s="1"/>
  <c r="P248" i="4"/>
  <c r="P15" i="3" s="1"/>
  <c r="R248" i="4"/>
  <c r="R15" i="3" s="1"/>
  <c r="S248" i="4"/>
  <c r="U248" i="4"/>
  <c r="U15" i="3" s="1"/>
  <c r="W248" i="4"/>
  <c r="W15" i="3" s="1"/>
  <c r="X248" i="4"/>
  <c r="X15" i="3" s="1"/>
  <c r="Y248" i="4"/>
  <c r="Y15" i="3" s="1"/>
  <c r="Z248" i="4"/>
  <c r="Z15" i="3" s="1"/>
  <c r="AA248" i="4"/>
  <c r="AA15" i="3" s="1"/>
  <c r="AB248" i="4"/>
  <c r="AB15" i="3" s="1"/>
  <c r="D249" i="4"/>
  <c r="E249" i="4" s="1"/>
  <c r="H249" i="4"/>
  <c r="I249" i="4" s="1"/>
  <c r="L249" i="4"/>
  <c r="V249" i="4" s="1"/>
  <c r="N249" i="4"/>
  <c r="P249" i="4"/>
  <c r="R249" i="4"/>
  <c r="S249" i="4"/>
  <c r="T249" i="4" s="1"/>
  <c r="U249" i="4"/>
  <c r="W249" i="4"/>
  <c r="X249" i="4"/>
  <c r="Y249" i="4"/>
  <c r="Z249" i="4"/>
  <c r="AA249" i="4"/>
  <c r="AB249" i="4"/>
  <c r="D250" i="4"/>
  <c r="E250" i="4" s="1"/>
  <c r="H250" i="4"/>
  <c r="I250" i="4" s="1"/>
  <c r="L250" i="4"/>
  <c r="M250" i="4" s="1"/>
  <c r="N250" i="4"/>
  <c r="P250" i="4"/>
  <c r="R250" i="4"/>
  <c r="S250" i="4"/>
  <c r="T250" i="4" s="1"/>
  <c r="U250" i="4"/>
  <c r="W250" i="4"/>
  <c r="X250" i="4"/>
  <c r="Y250" i="4"/>
  <c r="Z250" i="4"/>
  <c r="AA250" i="4"/>
  <c r="AB250" i="4"/>
  <c r="D251" i="4"/>
  <c r="E251" i="4" s="1"/>
  <c r="H251" i="4"/>
  <c r="I251" i="4" s="1"/>
  <c r="L251" i="4"/>
  <c r="M251" i="4" s="1"/>
  <c r="N251" i="4"/>
  <c r="P251" i="4"/>
  <c r="R251" i="4"/>
  <c r="S251" i="4"/>
  <c r="T251" i="4" s="1"/>
  <c r="U251" i="4"/>
  <c r="W251" i="4"/>
  <c r="X251" i="4"/>
  <c r="Y251" i="4"/>
  <c r="Z251" i="4"/>
  <c r="AA251" i="4"/>
  <c r="AB251" i="4"/>
  <c r="D252" i="4"/>
  <c r="H252" i="4"/>
  <c r="L252" i="4"/>
  <c r="M252" i="4" s="1"/>
  <c r="M16" i="3" s="1"/>
  <c r="N252" i="4"/>
  <c r="N16" i="3" s="1"/>
  <c r="P252" i="4"/>
  <c r="P16" i="3" s="1"/>
  <c r="R252" i="4"/>
  <c r="R16" i="3" s="1"/>
  <c r="S252" i="4"/>
  <c r="U252" i="4"/>
  <c r="U16" i="3" s="1"/>
  <c r="W252" i="4"/>
  <c r="W16" i="3" s="1"/>
  <c r="X252" i="4"/>
  <c r="X16" i="3" s="1"/>
  <c r="Y252" i="4"/>
  <c r="Y16" i="3" s="1"/>
  <c r="Z252" i="4"/>
  <c r="Z16" i="3" s="1"/>
  <c r="AA252" i="4"/>
  <c r="AA16" i="3" s="1"/>
  <c r="AB252" i="4"/>
  <c r="AB16" i="3" s="1"/>
  <c r="D253" i="4"/>
  <c r="E253" i="4" s="1"/>
  <c r="H253" i="4"/>
  <c r="I253" i="4" s="1"/>
  <c r="L253" i="4"/>
  <c r="M253" i="4" s="1"/>
  <c r="N253" i="4"/>
  <c r="P253" i="4"/>
  <c r="R253" i="4"/>
  <c r="S253" i="4"/>
  <c r="T253" i="4" s="1"/>
  <c r="U253" i="4"/>
  <c r="W253" i="4"/>
  <c r="X253" i="4"/>
  <c r="Y253" i="4"/>
  <c r="Z253" i="4"/>
  <c r="AA253" i="4"/>
  <c r="AB253" i="4"/>
  <c r="D254" i="4"/>
  <c r="E254" i="4" s="1"/>
  <c r="H254" i="4"/>
  <c r="I254" i="4" s="1"/>
  <c r="L254" i="4"/>
  <c r="M254" i="4" s="1"/>
  <c r="N254" i="4"/>
  <c r="P254" i="4"/>
  <c r="R254" i="4"/>
  <c r="S254" i="4"/>
  <c r="T254" i="4" s="1"/>
  <c r="U254" i="4"/>
  <c r="W254" i="4"/>
  <c r="X254" i="4"/>
  <c r="Y254" i="4"/>
  <c r="Z254" i="4"/>
  <c r="AA254" i="4"/>
  <c r="AB254" i="4"/>
  <c r="D255" i="4"/>
  <c r="E255" i="4" s="1"/>
  <c r="H255" i="4"/>
  <c r="I255" i="4" s="1"/>
  <c r="L255" i="4"/>
  <c r="N255" i="4"/>
  <c r="P255" i="4"/>
  <c r="R255" i="4"/>
  <c r="S255" i="4"/>
  <c r="T255" i="4" s="1"/>
  <c r="U255" i="4"/>
  <c r="W255" i="4"/>
  <c r="X255" i="4"/>
  <c r="Y255" i="4"/>
  <c r="Z255" i="4"/>
  <c r="AA255" i="4"/>
  <c r="AB255" i="4"/>
  <c r="D256" i="4"/>
  <c r="E256" i="4" s="1"/>
  <c r="H256" i="4"/>
  <c r="I256" i="4" s="1"/>
  <c r="L256" i="4"/>
  <c r="M256" i="4" s="1"/>
  <c r="N256" i="4"/>
  <c r="P256" i="4"/>
  <c r="R256" i="4"/>
  <c r="S256" i="4"/>
  <c r="T256" i="4" s="1"/>
  <c r="U256" i="4"/>
  <c r="W256" i="4"/>
  <c r="X256" i="4"/>
  <c r="Y256" i="4"/>
  <c r="Z256" i="4"/>
  <c r="AA256" i="4"/>
  <c r="AB256" i="4"/>
  <c r="D257" i="4"/>
  <c r="E257" i="4" s="1"/>
  <c r="H257" i="4"/>
  <c r="I257" i="4" s="1"/>
  <c r="L257" i="4"/>
  <c r="N257" i="4"/>
  <c r="P257" i="4"/>
  <c r="R257" i="4"/>
  <c r="S257" i="4"/>
  <c r="T257" i="4" s="1"/>
  <c r="U257" i="4"/>
  <c r="W257" i="4"/>
  <c r="X257" i="4"/>
  <c r="Y257" i="4"/>
  <c r="Z257" i="4"/>
  <c r="AA257" i="4"/>
  <c r="AB257" i="4"/>
  <c r="D258" i="4"/>
  <c r="E258" i="4" s="1"/>
  <c r="H258" i="4"/>
  <c r="I258" i="4" s="1"/>
  <c r="L258" i="4"/>
  <c r="V258" i="4" s="1"/>
  <c r="N258" i="4"/>
  <c r="P258" i="4"/>
  <c r="R258" i="4"/>
  <c r="S258" i="4"/>
  <c r="T258" i="4" s="1"/>
  <c r="U258" i="4"/>
  <c r="W258" i="4"/>
  <c r="X258" i="4"/>
  <c r="Y258" i="4"/>
  <c r="Z258" i="4"/>
  <c r="AA258" i="4"/>
  <c r="AB258" i="4"/>
  <c r="D259" i="4"/>
  <c r="E259" i="4" s="1"/>
  <c r="H259" i="4"/>
  <c r="I259" i="4" s="1"/>
  <c r="L259" i="4"/>
  <c r="M259" i="4" s="1"/>
  <c r="N259" i="4"/>
  <c r="P259" i="4"/>
  <c r="R259" i="4"/>
  <c r="S259" i="4"/>
  <c r="T259" i="4" s="1"/>
  <c r="U259" i="4"/>
  <c r="W259" i="4"/>
  <c r="X259" i="4"/>
  <c r="Y259" i="4"/>
  <c r="Z259" i="4"/>
  <c r="AA259" i="4"/>
  <c r="AB259" i="4"/>
  <c r="D260" i="4"/>
  <c r="E260" i="4" s="1"/>
  <c r="H260" i="4"/>
  <c r="I260" i="4" s="1"/>
  <c r="L260" i="4"/>
  <c r="N260" i="4"/>
  <c r="P260" i="4"/>
  <c r="R260" i="4"/>
  <c r="S260" i="4"/>
  <c r="T260" i="4" s="1"/>
  <c r="U260" i="4"/>
  <c r="W260" i="4"/>
  <c r="X260" i="4"/>
  <c r="Y260" i="4"/>
  <c r="Z260" i="4"/>
  <c r="AA260" i="4"/>
  <c r="AB260" i="4"/>
  <c r="D261" i="4"/>
  <c r="E261" i="4" s="1"/>
  <c r="H261" i="4"/>
  <c r="I261" i="4" s="1"/>
  <c r="L261" i="4"/>
  <c r="M261" i="4" s="1"/>
  <c r="N261" i="4"/>
  <c r="P261" i="4"/>
  <c r="R261" i="4"/>
  <c r="S261" i="4"/>
  <c r="T261" i="4" s="1"/>
  <c r="U261" i="4"/>
  <c r="W261" i="4"/>
  <c r="X261" i="4"/>
  <c r="Y261" i="4"/>
  <c r="Z261" i="4"/>
  <c r="AA261" i="4"/>
  <c r="AB261" i="4"/>
  <c r="D262" i="4"/>
  <c r="E262" i="4" s="1"/>
  <c r="H262" i="4"/>
  <c r="I262" i="4" s="1"/>
  <c r="L262" i="4"/>
  <c r="N262" i="4"/>
  <c r="P262" i="4"/>
  <c r="R262" i="4"/>
  <c r="S262" i="4"/>
  <c r="T262" i="4" s="1"/>
  <c r="U262" i="4"/>
  <c r="W262" i="4"/>
  <c r="X262" i="4"/>
  <c r="Y262" i="4"/>
  <c r="Z262" i="4"/>
  <c r="AA262" i="4"/>
  <c r="AB262" i="4"/>
  <c r="D263" i="4"/>
  <c r="E263" i="4" s="1"/>
  <c r="H263" i="4"/>
  <c r="I263" i="4" s="1"/>
  <c r="L263" i="4"/>
  <c r="N263" i="4"/>
  <c r="P263" i="4"/>
  <c r="R263" i="4"/>
  <c r="S263" i="4"/>
  <c r="T263" i="4" s="1"/>
  <c r="U263" i="4"/>
  <c r="W263" i="4"/>
  <c r="X263" i="4"/>
  <c r="Y263" i="4"/>
  <c r="Z263" i="4"/>
  <c r="AA263" i="4"/>
  <c r="AB263" i="4"/>
  <c r="D264" i="4"/>
  <c r="E264" i="4" s="1"/>
  <c r="H264" i="4"/>
  <c r="I264" i="4" s="1"/>
  <c r="L264" i="4"/>
  <c r="M264" i="4" s="1"/>
  <c r="N264" i="4"/>
  <c r="P264" i="4"/>
  <c r="R264" i="4"/>
  <c r="S264" i="4"/>
  <c r="T264" i="4" s="1"/>
  <c r="U264" i="4"/>
  <c r="W264" i="4"/>
  <c r="X264" i="4"/>
  <c r="Y264" i="4"/>
  <c r="Z264" i="4"/>
  <c r="AA264" i="4"/>
  <c r="AB264" i="4"/>
  <c r="D265" i="4"/>
  <c r="E265" i="4" s="1"/>
  <c r="H265" i="4"/>
  <c r="I265" i="4" s="1"/>
  <c r="L265" i="4"/>
  <c r="M265" i="4" s="1"/>
  <c r="N265" i="4"/>
  <c r="P265" i="4"/>
  <c r="R265" i="4"/>
  <c r="S265" i="4"/>
  <c r="T265" i="4" s="1"/>
  <c r="U265" i="4"/>
  <c r="W265" i="4"/>
  <c r="X265" i="4"/>
  <c r="Y265" i="4"/>
  <c r="Z265" i="4"/>
  <c r="AA265" i="4"/>
  <c r="AB265" i="4"/>
  <c r="D266" i="4"/>
  <c r="H266" i="4"/>
  <c r="L266" i="4"/>
  <c r="L17" i="3" s="1"/>
  <c r="N266" i="4"/>
  <c r="N17" i="3" s="1"/>
  <c r="P266" i="4"/>
  <c r="P17" i="3" s="1"/>
  <c r="R266" i="4"/>
  <c r="R17" i="3" s="1"/>
  <c r="S266" i="4"/>
  <c r="U266" i="4"/>
  <c r="U17" i="3" s="1"/>
  <c r="W266" i="4"/>
  <c r="W17" i="3" s="1"/>
  <c r="X266" i="4"/>
  <c r="X17" i="3" s="1"/>
  <c r="Y266" i="4"/>
  <c r="Y17" i="3" s="1"/>
  <c r="Z266" i="4"/>
  <c r="Z17" i="3" s="1"/>
  <c r="AA266" i="4"/>
  <c r="AA17" i="3" s="1"/>
  <c r="AB266" i="4"/>
  <c r="AB17" i="3" s="1"/>
  <c r="D267" i="4"/>
  <c r="E267" i="4" s="1"/>
  <c r="E18" i="3" s="1"/>
  <c r="H267" i="4"/>
  <c r="L267" i="4"/>
  <c r="N267" i="4"/>
  <c r="N18" i="3" s="1"/>
  <c r="P267" i="4"/>
  <c r="P18" i="3" s="1"/>
  <c r="R267" i="4"/>
  <c r="R18" i="3" s="1"/>
  <c r="S267" i="4"/>
  <c r="U267" i="4"/>
  <c r="U18" i="3" s="1"/>
  <c r="W267" i="4"/>
  <c r="W18" i="3" s="1"/>
  <c r="X267" i="4"/>
  <c r="X18" i="3" s="1"/>
  <c r="Y267" i="4"/>
  <c r="Y18" i="3" s="1"/>
  <c r="Z267" i="4"/>
  <c r="Z18" i="3" s="1"/>
  <c r="AA267" i="4"/>
  <c r="AA18" i="3" s="1"/>
  <c r="AB267" i="4"/>
  <c r="AB18" i="3" s="1"/>
  <c r="D268" i="4"/>
  <c r="E268" i="4" s="1"/>
  <c r="H268" i="4"/>
  <c r="I268" i="4" s="1"/>
  <c r="L268" i="4"/>
  <c r="M268" i="4" s="1"/>
  <c r="N268" i="4"/>
  <c r="P268" i="4"/>
  <c r="R268" i="4"/>
  <c r="S268" i="4"/>
  <c r="T268" i="4" s="1"/>
  <c r="U268" i="4"/>
  <c r="W268" i="4"/>
  <c r="X268" i="4"/>
  <c r="Y268" i="4"/>
  <c r="Z268" i="4"/>
  <c r="AA268" i="4"/>
  <c r="AB268" i="4"/>
  <c r="D269" i="4"/>
  <c r="E269" i="4" s="1"/>
  <c r="H269" i="4"/>
  <c r="I269" i="4" s="1"/>
  <c r="L269" i="4"/>
  <c r="N269" i="4"/>
  <c r="P269" i="4"/>
  <c r="R269" i="4"/>
  <c r="S269" i="4"/>
  <c r="T269" i="4" s="1"/>
  <c r="U269" i="4"/>
  <c r="W269" i="4"/>
  <c r="X269" i="4"/>
  <c r="Y269" i="4"/>
  <c r="Z269" i="4"/>
  <c r="AA269" i="4"/>
  <c r="AB269" i="4"/>
  <c r="D270" i="4"/>
  <c r="E270" i="4" s="1"/>
  <c r="H270" i="4"/>
  <c r="I270" i="4" s="1"/>
  <c r="L270" i="4"/>
  <c r="V270" i="4" s="1"/>
  <c r="N270" i="4"/>
  <c r="P270" i="4"/>
  <c r="R270" i="4"/>
  <c r="S270" i="4"/>
  <c r="T270" i="4" s="1"/>
  <c r="U270" i="4"/>
  <c r="W270" i="4"/>
  <c r="X270" i="4"/>
  <c r="Y270" i="4"/>
  <c r="Z270" i="4"/>
  <c r="AA270" i="4"/>
  <c r="AB270" i="4"/>
  <c r="D271" i="4"/>
  <c r="E271" i="4" s="1"/>
  <c r="H271" i="4"/>
  <c r="I271" i="4" s="1"/>
  <c r="L271" i="4"/>
  <c r="N271" i="4"/>
  <c r="P271" i="4"/>
  <c r="R271" i="4"/>
  <c r="S271" i="4"/>
  <c r="T271" i="4" s="1"/>
  <c r="U271" i="4"/>
  <c r="W271" i="4"/>
  <c r="X271" i="4"/>
  <c r="Y271" i="4"/>
  <c r="Z271" i="4"/>
  <c r="AA271" i="4"/>
  <c r="AB271" i="4"/>
  <c r="D272" i="4"/>
  <c r="E272" i="4" s="1"/>
  <c r="H272" i="4"/>
  <c r="I272" i="4" s="1"/>
  <c r="L272" i="4"/>
  <c r="N272" i="4"/>
  <c r="P272" i="4"/>
  <c r="R272" i="4"/>
  <c r="S272" i="4"/>
  <c r="T272" i="4" s="1"/>
  <c r="U272" i="4"/>
  <c r="W272" i="4"/>
  <c r="X272" i="4"/>
  <c r="Y272" i="4"/>
  <c r="Z272" i="4"/>
  <c r="AA272" i="4"/>
  <c r="AB272" i="4"/>
  <c r="D273" i="4"/>
  <c r="H273" i="4"/>
  <c r="L273" i="4"/>
  <c r="N273" i="4"/>
  <c r="N19" i="3" s="1"/>
  <c r="P273" i="4"/>
  <c r="P19" i="3" s="1"/>
  <c r="R273" i="4"/>
  <c r="R19" i="3" s="1"/>
  <c r="S273" i="4"/>
  <c r="U273" i="4"/>
  <c r="U19" i="3" s="1"/>
  <c r="W273" i="4"/>
  <c r="W19" i="3" s="1"/>
  <c r="X273" i="4"/>
  <c r="X19" i="3" s="1"/>
  <c r="Y273" i="4"/>
  <c r="Y19" i="3" s="1"/>
  <c r="Z273" i="4"/>
  <c r="Z19" i="3" s="1"/>
  <c r="AA273" i="4"/>
  <c r="AA19" i="3" s="1"/>
  <c r="AB273" i="4"/>
  <c r="AB19" i="3" s="1"/>
  <c r="D274" i="4"/>
  <c r="E274" i="4" s="1"/>
  <c r="H274" i="4"/>
  <c r="I274" i="4" s="1"/>
  <c r="L274" i="4"/>
  <c r="N274" i="4"/>
  <c r="P274" i="4"/>
  <c r="R274" i="4"/>
  <c r="S274" i="4"/>
  <c r="T274" i="4" s="1"/>
  <c r="U274" i="4"/>
  <c r="W274" i="4"/>
  <c r="X274" i="4"/>
  <c r="Y274" i="4"/>
  <c r="Z274" i="4"/>
  <c r="AA274" i="4"/>
  <c r="AB274" i="4"/>
  <c r="D275" i="4"/>
  <c r="E275" i="4" s="1"/>
  <c r="H275" i="4"/>
  <c r="I275" i="4" s="1"/>
  <c r="L275" i="4"/>
  <c r="M275" i="4" s="1"/>
  <c r="N275" i="4"/>
  <c r="P275" i="4"/>
  <c r="R275" i="4"/>
  <c r="S275" i="4"/>
  <c r="T275" i="4" s="1"/>
  <c r="U275" i="4"/>
  <c r="W275" i="4"/>
  <c r="X275" i="4"/>
  <c r="Y275" i="4"/>
  <c r="Z275" i="4"/>
  <c r="AA275" i="4"/>
  <c r="AB275" i="4"/>
  <c r="D276" i="4"/>
  <c r="E276" i="4" s="1"/>
  <c r="H276" i="4"/>
  <c r="I276" i="4" s="1"/>
  <c r="L276" i="4"/>
  <c r="N276" i="4"/>
  <c r="P276" i="4"/>
  <c r="R276" i="4"/>
  <c r="S276" i="4"/>
  <c r="T276" i="4" s="1"/>
  <c r="U276" i="4"/>
  <c r="W276" i="4"/>
  <c r="X276" i="4"/>
  <c r="Y276" i="4"/>
  <c r="Z276" i="4"/>
  <c r="AA276" i="4"/>
  <c r="AB276" i="4"/>
  <c r="D277" i="4"/>
  <c r="H277" i="4"/>
  <c r="L277" i="4"/>
  <c r="L20" i="3" s="1"/>
  <c r="N277" i="4"/>
  <c r="N20" i="3" s="1"/>
  <c r="P277" i="4"/>
  <c r="P20" i="3" s="1"/>
  <c r="R277" i="4"/>
  <c r="R20" i="3" s="1"/>
  <c r="S277" i="4"/>
  <c r="U277" i="4"/>
  <c r="U20" i="3" s="1"/>
  <c r="W277" i="4"/>
  <c r="W20" i="3" s="1"/>
  <c r="X277" i="4"/>
  <c r="X20" i="3" s="1"/>
  <c r="Y277" i="4"/>
  <c r="Y20" i="3" s="1"/>
  <c r="Z277" i="4"/>
  <c r="Z20" i="3" s="1"/>
  <c r="AA277" i="4"/>
  <c r="AA20" i="3" s="1"/>
  <c r="AB277" i="4"/>
  <c r="AB20" i="3" s="1"/>
  <c r="D278" i="4"/>
  <c r="E278" i="4" s="1"/>
  <c r="H278" i="4"/>
  <c r="I278" i="4" s="1"/>
  <c r="L278" i="4"/>
  <c r="N278" i="4"/>
  <c r="P278" i="4"/>
  <c r="R278" i="4"/>
  <c r="S278" i="4"/>
  <c r="T278" i="4" s="1"/>
  <c r="U278" i="4"/>
  <c r="W278" i="4"/>
  <c r="X278" i="4"/>
  <c r="Y278" i="4"/>
  <c r="Z278" i="4"/>
  <c r="AA278" i="4"/>
  <c r="AB278" i="4"/>
  <c r="D279" i="4"/>
  <c r="E279" i="4" s="1"/>
  <c r="H279" i="4"/>
  <c r="I279" i="4" s="1"/>
  <c r="L279" i="4"/>
  <c r="N279" i="4"/>
  <c r="P279" i="4"/>
  <c r="R279" i="4"/>
  <c r="S279" i="4"/>
  <c r="T279" i="4" s="1"/>
  <c r="U279" i="4"/>
  <c r="W279" i="4"/>
  <c r="X279" i="4"/>
  <c r="Y279" i="4"/>
  <c r="Z279" i="4"/>
  <c r="AA279" i="4"/>
  <c r="AB279" i="4"/>
  <c r="D280" i="4"/>
  <c r="E280" i="4" s="1"/>
  <c r="H280" i="4"/>
  <c r="I280" i="4" s="1"/>
  <c r="L280" i="4"/>
  <c r="N280" i="4"/>
  <c r="P280" i="4"/>
  <c r="R280" i="4"/>
  <c r="S280" i="4"/>
  <c r="T280" i="4" s="1"/>
  <c r="U280" i="4"/>
  <c r="W280" i="4"/>
  <c r="X280" i="4"/>
  <c r="Y280" i="4"/>
  <c r="Z280" i="4"/>
  <c r="AA280" i="4"/>
  <c r="AB280" i="4"/>
  <c r="D281" i="4"/>
  <c r="E281" i="4" s="1"/>
  <c r="H281" i="4"/>
  <c r="I281" i="4" s="1"/>
  <c r="L281" i="4"/>
  <c r="M281" i="4" s="1"/>
  <c r="N281" i="4"/>
  <c r="P281" i="4"/>
  <c r="R281" i="4"/>
  <c r="S281" i="4"/>
  <c r="T281" i="4" s="1"/>
  <c r="U281" i="4"/>
  <c r="W281" i="4"/>
  <c r="X281" i="4"/>
  <c r="Y281" i="4"/>
  <c r="Z281" i="4"/>
  <c r="AA281" i="4"/>
  <c r="AB281" i="4"/>
  <c r="D282" i="4"/>
  <c r="E282" i="4" s="1"/>
  <c r="H282" i="4"/>
  <c r="I282" i="4" s="1"/>
  <c r="L282" i="4"/>
  <c r="N282" i="4"/>
  <c r="P282" i="4"/>
  <c r="R282" i="4"/>
  <c r="S282" i="4"/>
  <c r="T282" i="4" s="1"/>
  <c r="U282" i="4"/>
  <c r="W282" i="4"/>
  <c r="X282" i="4"/>
  <c r="Y282" i="4"/>
  <c r="Z282" i="4"/>
  <c r="AA282" i="4"/>
  <c r="AB282" i="4"/>
  <c r="D283" i="4"/>
  <c r="E283" i="4" s="1"/>
  <c r="H283" i="4"/>
  <c r="I283" i="4" s="1"/>
  <c r="L283" i="4"/>
  <c r="N283" i="4"/>
  <c r="P283" i="4"/>
  <c r="R283" i="4"/>
  <c r="S283" i="4"/>
  <c r="T283" i="4" s="1"/>
  <c r="U283" i="4"/>
  <c r="W283" i="4"/>
  <c r="X283" i="4"/>
  <c r="Y283" i="4"/>
  <c r="Z283" i="4"/>
  <c r="AA283" i="4"/>
  <c r="AB283" i="4"/>
  <c r="D284" i="4"/>
  <c r="H284" i="4"/>
  <c r="L284" i="4"/>
  <c r="N284" i="4"/>
  <c r="P284" i="4"/>
  <c r="R284" i="4"/>
  <c r="S284" i="4"/>
  <c r="U284" i="4"/>
  <c r="W284" i="4"/>
  <c r="X284" i="4"/>
  <c r="Y284" i="4"/>
  <c r="Z284" i="4"/>
  <c r="AA284" i="4"/>
  <c r="AB284" i="4"/>
  <c r="D285" i="4"/>
  <c r="E285" i="4" s="1"/>
  <c r="H285" i="4"/>
  <c r="I285" i="4" s="1"/>
  <c r="L285" i="4"/>
  <c r="M285" i="4" s="1"/>
  <c r="N285" i="4"/>
  <c r="P285" i="4"/>
  <c r="R285" i="4"/>
  <c r="S285" i="4"/>
  <c r="T285" i="4" s="1"/>
  <c r="U285" i="4"/>
  <c r="W285" i="4"/>
  <c r="X285" i="4"/>
  <c r="Y285" i="4"/>
  <c r="Z285" i="4"/>
  <c r="AA285" i="4"/>
  <c r="AB285" i="4"/>
  <c r="D286" i="4"/>
  <c r="H286" i="4"/>
  <c r="I286" i="4" s="1"/>
  <c r="L286" i="4"/>
  <c r="N286" i="4"/>
  <c r="P286" i="4"/>
  <c r="R286" i="4"/>
  <c r="S286" i="4"/>
  <c r="U286" i="4"/>
  <c r="W286" i="4"/>
  <c r="X286" i="4"/>
  <c r="Y286" i="4"/>
  <c r="Z286" i="4"/>
  <c r="AA286" i="4"/>
  <c r="AB286" i="4"/>
  <c r="D287" i="4"/>
  <c r="E287" i="4" s="1"/>
  <c r="H287" i="4"/>
  <c r="I287" i="4" s="1"/>
  <c r="L287" i="4"/>
  <c r="V287" i="4" s="1"/>
  <c r="N287" i="4"/>
  <c r="P287" i="4"/>
  <c r="R287" i="4"/>
  <c r="S287" i="4"/>
  <c r="T287" i="4" s="1"/>
  <c r="U287" i="4"/>
  <c r="W287" i="4"/>
  <c r="X287" i="4"/>
  <c r="Y287" i="4"/>
  <c r="Z287" i="4"/>
  <c r="AA287" i="4"/>
  <c r="AB287" i="4"/>
  <c r="D288" i="4"/>
  <c r="E288" i="4" s="1"/>
  <c r="H288" i="4"/>
  <c r="I288" i="4" s="1"/>
  <c r="L288" i="4"/>
  <c r="N288" i="4"/>
  <c r="P288" i="4"/>
  <c r="R288" i="4"/>
  <c r="S288" i="4"/>
  <c r="T288" i="4" s="1"/>
  <c r="U288" i="4"/>
  <c r="W288" i="4"/>
  <c r="X288" i="4"/>
  <c r="Y288" i="4"/>
  <c r="Z288" i="4"/>
  <c r="AA288" i="4"/>
  <c r="AB288" i="4"/>
  <c r="D289" i="4"/>
  <c r="E289" i="4" s="1"/>
  <c r="H289" i="4"/>
  <c r="I289" i="4" s="1"/>
  <c r="L289" i="4"/>
  <c r="M289" i="4" s="1"/>
  <c r="N289" i="4"/>
  <c r="P289" i="4"/>
  <c r="R289" i="4"/>
  <c r="S289" i="4"/>
  <c r="T289" i="4" s="1"/>
  <c r="U289" i="4"/>
  <c r="W289" i="4"/>
  <c r="X289" i="4"/>
  <c r="Y289" i="4"/>
  <c r="Z289" i="4"/>
  <c r="AA289" i="4"/>
  <c r="AB289" i="4"/>
  <c r="D290" i="4"/>
  <c r="E290" i="4" s="1"/>
  <c r="H290" i="4"/>
  <c r="I290" i="4" s="1"/>
  <c r="L290" i="4"/>
  <c r="V290" i="4" s="1"/>
  <c r="N290" i="4"/>
  <c r="P290" i="4"/>
  <c r="R290" i="4"/>
  <c r="S290" i="4"/>
  <c r="T290" i="4" s="1"/>
  <c r="U290" i="4"/>
  <c r="W290" i="4"/>
  <c r="X290" i="4"/>
  <c r="Y290" i="4"/>
  <c r="Z290" i="4"/>
  <c r="AA290" i="4"/>
  <c r="AB290" i="4"/>
  <c r="D291" i="4"/>
  <c r="E291" i="4" s="1"/>
  <c r="H291" i="4"/>
  <c r="I291" i="4" s="1"/>
  <c r="L291" i="4"/>
  <c r="N291" i="4"/>
  <c r="P291" i="4"/>
  <c r="R291" i="4"/>
  <c r="S291" i="4"/>
  <c r="T291" i="4" s="1"/>
  <c r="U291" i="4"/>
  <c r="W291" i="4"/>
  <c r="X291" i="4"/>
  <c r="Y291" i="4"/>
  <c r="Z291" i="4"/>
  <c r="AA291" i="4"/>
  <c r="AB291" i="4"/>
  <c r="D292" i="4"/>
  <c r="H292" i="4"/>
  <c r="L292" i="4"/>
  <c r="N292" i="4"/>
  <c r="P292" i="4"/>
  <c r="R292" i="4"/>
  <c r="S292" i="4"/>
  <c r="U292" i="4"/>
  <c r="W292" i="4"/>
  <c r="X292" i="4"/>
  <c r="Y292" i="4"/>
  <c r="Z292" i="4"/>
  <c r="AA292" i="4"/>
  <c r="AB292" i="4"/>
  <c r="D293" i="4"/>
  <c r="E293" i="4" s="1"/>
  <c r="H293" i="4"/>
  <c r="I293" i="4" s="1"/>
  <c r="L293" i="4"/>
  <c r="V293" i="4" s="1"/>
  <c r="N293" i="4"/>
  <c r="P293" i="4"/>
  <c r="R293" i="4"/>
  <c r="S293" i="4"/>
  <c r="T293" i="4" s="1"/>
  <c r="U293" i="4"/>
  <c r="W293" i="4"/>
  <c r="X293" i="4"/>
  <c r="Y293" i="4"/>
  <c r="Z293" i="4"/>
  <c r="AA293" i="4"/>
  <c r="AB293" i="4"/>
  <c r="D294" i="4"/>
  <c r="E294" i="4" s="1"/>
  <c r="H294" i="4"/>
  <c r="I294" i="4" s="1"/>
  <c r="L294" i="4"/>
  <c r="N294" i="4"/>
  <c r="P294" i="4"/>
  <c r="R294" i="4"/>
  <c r="S294" i="4"/>
  <c r="T294" i="4" s="1"/>
  <c r="U294" i="4"/>
  <c r="W294" i="4"/>
  <c r="X294" i="4"/>
  <c r="Y294" i="4"/>
  <c r="Z294" i="4"/>
  <c r="AA294" i="4"/>
  <c r="AB294" i="4"/>
  <c r="D295" i="4"/>
  <c r="E295" i="4" s="1"/>
  <c r="H295" i="4"/>
  <c r="I295" i="4" s="1"/>
  <c r="L295" i="4"/>
  <c r="N295" i="4"/>
  <c r="P295" i="4"/>
  <c r="R295" i="4"/>
  <c r="S295" i="4"/>
  <c r="T295" i="4" s="1"/>
  <c r="U295" i="4"/>
  <c r="W295" i="4"/>
  <c r="X295" i="4"/>
  <c r="Y295" i="4"/>
  <c r="Z295" i="4"/>
  <c r="AA295" i="4"/>
  <c r="AB295" i="4"/>
  <c r="D296" i="4"/>
  <c r="E296" i="4" s="1"/>
  <c r="H296" i="4"/>
  <c r="I296" i="4" s="1"/>
  <c r="L296" i="4"/>
  <c r="M296" i="4" s="1"/>
  <c r="N296" i="4"/>
  <c r="P296" i="4"/>
  <c r="R296" i="4"/>
  <c r="S296" i="4"/>
  <c r="T296" i="4" s="1"/>
  <c r="U296" i="4"/>
  <c r="W296" i="4"/>
  <c r="X296" i="4"/>
  <c r="Y296" i="4"/>
  <c r="Z296" i="4"/>
  <c r="AA296" i="4"/>
  <c r="AB296" i="4"/>
  <c r="D297" i="4"/>
  <c r="E297" i="4" s="1"/>
  <c r="H297" i="4"/>
  <c r="I297" i="4" s="1"/>
  <c r="L297" i="4"/>
  <c r="M297" i="4" s="1"/>
  <c r="N297" i="4"/>
  <c r="P297" i="4"/>
  <c r="R297" i="4"/>
  <c r="S297" i="4"/>
  <c r="T297" i="4" s="1"/>
  <c r="U297" i="4"/>
  <c r="W297" i="4"/>
  <c r="X297" i="4"/>
  <c r="Y297" i="4"/>
  <c r="Z297" i="4"/>
  <c r="AA297" i="4"/>
  <c r="AB297" i="4"/>
  <c r="D298" i="4"/>
  <c r="E298" i="4" s="1"/>
  <c r="H298" i="4"/>
  <c r="I298" i="4" s="1"/>
  <c r="L298" i="4"/>
  <c r="N298" i="4"/>
  <c r="P298" i="4"/>
  <c r="R298" i="4"/>
  <c r="S298" i="4"/>
  <c r="T298" i="4" s="1"/>
  <c r="U298" i="4"/>
  <c r="W298" i="4"/>
  <c r="X298" i="4"/>
  <c r="Y298" i="4"/>
  <c r="Z298" i="4"/>
  <c r="AA298" i="4"/>
  <c r="AB298" i="4"/>
  <c r="D299" i="4"/>
  <c r="E299" i="4" s="1"/>
  <c r="H299" i="4"/>
  <c r="I299" i="4" s="1"/>
  <c r="L299" i="4"/>
  <c r="M299" i="4" s="1"/>
  <c r="N299" i="4"/>
  <c r="P299" i="4"/>
  <c r="R299" i="4"/>
  <c r="S299" i="4"/>
  <c r="T299" i="4" s="1"/>
  <c r="U299" i="4"/>
  <c r="W299" i="4"/>
  <c r="X299" i="4"/>
  <c r="Y299" i="4"/>
  <c r="Z299" i="4"/>
  <c r="AA299" i="4"/>
  <c r="AB299" i="4"/>
  <c r="D300" i="4"/>
  <c r="E300" i="4" s="1"/>
  <c r="H300" i="4"/>
  <c r="I300" i="4" s="1"/>
  <c r="L300" i="4"/>
  <c r="N300" i="4"/>
  <c r="P300" i="4"/>
  <c r="R300" i="4"/>
  <c r="S300" i="4"/>
  <c r="T300" i="4" s="1"/>
  <c r="U300" i="4"/>
  <c r="W300" i="4"/>
  <c r="X300" i="4"/>
  <c r="Y300" i="4"/>
  <c r="Z300" i="4"/>
  <c r="AA300" i="4"/>
  <c r="AB300" i="4"/>
  <c r="D301" i="4"/>
  <c r="E301" i="4" s="1"/>
  <c r="H301" i="4"/>
  <c r="I301" i="4" s="1"/>
  <c r="L301" i="4"/>
  <c r="N301" i="4"/>
  <c r="P301" i="4"/>
  <c r="R301" i="4"/>
  <c r="S301" i="4"/>
  <c r="T301" i="4" s="1"/>
  <c r="U301" i="4"/>
  <c r="W301" i="4"/>
  <c r="X301" i="4"/>
  <c r="Y301" i="4"/>
  <c r="Z301" i="4"/>
  <c r="AA301" i="4"/>
  <c r="AB301" i="4"/>
  <c r="D302" i="4"/>
  <c r="E302" i="4" s="1"/>
  <c r="H302" i="4"/>
  <c r="I302" i="4" s="1"/>
  <c r="L302" i="4"/>
  <c r="V302" i="4" s="1"/>
  <c r="N302" i="4"/>
  <c r="P302" i="4"/>
  <c r="R302" i="4"/>
  <c r="S302" i="4"/>
  <c r="T302" i="4" s="1"/>
  <c r="U302" i="4"/>
  <c r="W302" i="4"/>
  <c r="X302" i="4"/>
  <c r="Y302" i="4"/>
  <c r="Z302" i="4"/>
  <c r="AA302" i="4"/>
  <c r="AB302" i="4"/>
  <c r="D303" i="4"/>
  <c r="E303" i="4" s="1"/>
  <c r="H303" i="4"/>
  <c r="I303" i="4" s="1"/>
  <c r="L303" i="4"/>
  <c r="N303" i="4"/>
  <c r="P303" i="4"/>
  <c r="R303" i="4"/>
  <c r="S303" i="4"/>
  <c r="T303" i="4" s="1"/>
  <c r="U303" i="4"/>
  <c r="W303" i="4"/>
  <c r="X303" i="4"/>
  <c r="Y303" i="4"/>
  <c r="Z303" i="4"/>
  <c r="AA303" i="4"/>
  <c r="AB303" i="4"/>
  <c r="D304" i="4"/>
  <c r="E304" i="4" s="1"/>
  <c r="H304" i="4"/>
  <c r="I304" i="4" s="1"/>
  <c r="L304" i="4"/>
  <c r="N304" i="4"/>
  <c r="P304" i="4"/>
  <c r="R304" i="4"/>
  <c r="S304" i="4"/>
  <c r="T304" i="4" s="1"/>
  <c r="U304" i="4"/>
  <c r="W304" i="4"/>
  <c r="X304" i="4"/>
  <c r="Y304" i="4"/>
  <c r="Z304" i="4"/>
  <c r="AA304" i="4"/>
  <c r="AB304" i="4"/>
  <c r="D305" i="4"/>
  <c r="E305" i="4" s="1"/>
  <c r="H305" i="4"/>
  <c r="I305" i="4" s="1"/>
  <c r="L305" i="4"/>
  <c r="V305" i="4" s="1"/>
  <c r="N305" i="4"/>
  <c r="P305" i="4"/>
  <c r="R305" i="4"/>
  <c r="S305" i="4"/>
  <c r="T305" i="4" s="1"/>
  <c r="U305" i="4"/>
  <c r="W305" i="4"/>
  <c r="X305" i="4"/>
  <c r="Y305" i="4"/>
  <c r="Z305" i="4"/>
  <c r="AA305" i="4"/>
  <c r="AB305" i="4"/>
  <c r="D306" i="4"/>
  <c r="H306" i="4"/>
  <c r="L306" i="4"/>
  <c r="L22" i="3" s="1"/>
  <c r="N306" i="4"/>
  <c r="N22" i="3" s="1"/>
  <c r="P306" i="4"/>
  <c r="P22" i="3" s="1"/>
  <c r="R306" i="4"/>
  <c r="R22" i="3" s="1"/>
  <c r="S306" i="4"/>
  <c r="U306" i="4"/>
  <c r="U22" i="3" s="1"/>
  <c r="W306" i="4"/>
  <c r="W22" i="3" s="1"/>
  <c r="X306" i="4"/>
  <c r="X22" i="3" s="1"/>
  <c r="Y306" i="4"/>
  <c r="Y22" i="3" s="1"/>
  <c r="Z306" i="4"/>
  <c r="Z22" i="3" s="1"/>
  <c r="AA306" i="4"/>
  <c r="AA22" i="3" s="1"/>
  <c r="AB306" i="4"/>
  <c r="AB22" i="3" s="1"/>
  <c r="D307" i="4"/>
  <c r="E307" i="4" s="1"/>
  <c r="H307" i="4"/>
  <c r="L307" i="4"/>
  <c r="N307" i="4"/>
  <c r="P307" i="4"/>
  <c r="R307" i="4"/>
  <c r="S307" i="4"/>
  <c r="T307" i="4" s="1"/>
  <c r="U307" i="4"/>
  <c r="W307" i="4"/>
  <c r="X307" i="4"/>
  <c r="Y307" i="4"/>
  <c r="Z307" i="4"/>
  <c r="AA307" i="4"/>
  <c r="AB307" i="4"/>
  <c r="D308" i="4"/>
  <c r="H308" i="4"/>
  <c r="L308" i="4"/>
  <c r="N308" i="4"/>
  <c r="P308" i="4"/>
  <c r="R308" i="4"/>
  <c r="S308" i="4"/>
  <c r="U308" i="4"/>
  <c r="W308" i="4"/>
  <c r="X308" i="4"/>
  <c r="Y308" i="4"/>
  <c r="Z308" i="4"/>
  <c r="AA308" i="4"/>
  <c r="AB308" i="4"/>
  <c r="D309" i="4"/>
  <c r="H309" i="4"/>
  <c r="L309" i="4"/>
  <c r="N309" i="4"/>
  <c r="P309" i="4"/>
  <c r="R309" i="4"/>
  <c r="S309" i="4"/>
  <c r="U309" i="4"/>
  <c r="W309" i="4"/>
  <c r="X309" i="4"/>
  <c r="Y309" i="4"/>
  <c r="Z309" i="4"/>
  <c r="AA309" i="4"/>
  <c r="AB309" i="4"/>
  <c r="D310" i="4"/>
  <c r="E310" i="4" s="1"/>
  <c r="H310" i="4"/>
  <c r="I310" i="4" s="1"/>
  <c r="L310" i="4"/>
  <c r="M310" i="4" s="1"/>
  <c r="N310" i="4"/>
  <c r="P310" i="4"/>
  <c r="R310" i="4"/>
  <c r="S310" i="4"/>
  <c r="T310" i="4" s="1"/>
  <c r="U310" i="4"/>
  <c r="W310" i="4"/>
  <c r="X310" i="4"/>
  <c r="Y310" i="4"/>
  <c r="Z310" i="4"/>
  <c r="AA310" i="4"/>
  <c r="AB310" i="4"/>
  <c r="D311" i="4"/>
  <c r="E311" i="4" s="1"/>
  <c r="H311" i="4"/>
  <c r="I311" i="4" s="1"/>
  <c r="L311" i="4"/>
  <c r="N311" i="4"/>
  <c r="P311" i="4"/>
  <c r="R311" i="4"/>
  <c r="S311" i="4"/>
  <c r="T311" i="4" s="1"/>
  <c r="U311" i="4"/>
  <c r="W311" i="4"/>
  <c r="X311" i="4"/>
  <c r="Y311" i="4"/>
  <c r="Z311" i="4"/>
  <c r="AA311" i="4"/>
  <c r="AB311" i="4"/>
  <c r="D312" i="4"/>
  <c r="E312" i="4" s="1"/>
  <c r="H312" i="4"/>
  <c r="I312" i="4" s="1"/>
  <c r="L312" i="4"/>
  <c r="N312" i="4"/>
  <c r="P312" i="4"/>
  <c r="R312" i="4"/>
  <c r="S312" i="4"/>
  <c r="T312" i="4" s="1"/>
  <c r="U312" i="4"/>
  <c r="W312" i="4"/>
  <c r="X312" i="4"/>
  <c r="Y312" i="4"/>
  <c r="Z312" i="4"/>
  <c r="AA312" i="4"/>
  <c r="AB312" i="4"/>
  <c r="D313" i="4"/>
  <c r="E313" i="4" s="1"/>
  <c r="H313" i="4"/>
  <c r="I313" i="4" s="1"/>
  <c r="L313" i="4"/>
  <c r="M313" i="4" s="1"/>
  <c r="N313" i="4"/>
  <c r="P313" i="4"/>
  <c r="R313" i="4"/>
  <c r="S313" i="4"/>
  <c r="T313" i="4" s="1"/>
  <c r="U313" i="4"/>
  <c r="W313" i="4"/>
  <c r="X313" i="4"/>
  <c r="Y313" i="4"/>
  <c r="Z313" i="4"/>
  <c r="AA313" i="4"/>
  <c r="AB313" i="4"/>
  <c r="D314" i="4"/>
  <c r="H314" i="4"/>
  <c r="L314" i="4"/>
  <c r="N314" i="4"/>
  <c r="N21" i="3" s="1"/>
  <c r="P314" i="4"/>
  <c r="P21" i="3" s="1"/>
  <c r="R314" i="4"/>
  <c r="R21" i="3" s="1"/>
  <c r="S314" i="4"/>
  <c r="U314" i="4"/>
  <c r="U21" i="3" s="1"/>
  <c r="W314" i="4"/>
  <c r="W21" i="3" s="1"/>
  <c r="X314" i="4"/>
  <c r="X21" i="3" s="1"/>
  <c r="Y314" i="4"/>
  <c r="Y21" i="3" s="1"/>
  <c r="Z314" i="4"/>
  <c r="Z21" i="3" s="1"/>
  <c r="AA314" i="4"/>
  <c r="AA21" i="3" s="1"/>
  <c r="AB314" i="4"/>
  <c r="AB21" i="3" s="1"/>
  <c r="D315" i="4"/>
  <c r="H315" i="4"/>
  <c r="L315" i="4"/>
  <c r="N315" i="4"/>
  <c r="P315" i="4"/>
  <c r="R315" i="4"/>
  <c r="S315" i="4"/>
  <c r="U315" i="4"/>
  <c r="W315" i="4"/>
  <c r="X315" i="4"/>
  <c r="Y315" i="4"/>
  <c r="Z315" i="4"/>
  <c r="AA315" i="4"/>
  <c r="AB315" i="4"/>
  <c r="D316" i="4"/>
  <c r="E316" i="4" s="1"/>
  <c r="H316" i="4"/>
  <c r="I316" i="4" s="1"/>
  <c r="L316" i="4"/>
  <c r="N316" i="4"/>
  <c r="P316" i="4"/>
  <c r="R316" i="4"/>
  <c r="S316" i="4"/>
  <c r="T316" i="4" s="1"/>
  <c r="U316" i="4"/>
  <c r="W316" i="4"/>
  <c r="X316" i="4"/>
  <c r="Y316" i="4"/>
  <c r="Z316" i="4"/>
  <c r="AA316" i="4"/>
  <c r="AB316" i="4"/>
  <c r="D317" i="4"/>
  <c r="E317" i="4" s="1"/>
  <c r="H317" i="4"/>
  <c r="I317" i="4" s="1"/>
  <c r="L317" i="4"/>
  <c r="N317" i="4"/>
  <c r="P317" i="4"/>
  <c r="R317" i="4"/>
  <c r="S317" i="4"/>
  <c r="T317" i="4" s="1"/>
  <c r="U317" i="4"/>
  <c r="W317" i="4"/>
  <c r="X317" i="4"/>
  <c r="Y317" i="4"/>
  <c r="Z317" i="4"/>
  <c r="AA317" i="4"/>
  <c r="AB317" i="4"/>
  <c r="D318" i="4"/>
  <c r="E318" i="4" s="1"/>
  <c r="H318" i="4"/>
  <c r="I318" i="4" s="1"/>
  <c r="L318" i="4"/>
  <c r="N318" i="4"/>
  <c r="P318" i="4"/>
  <c r="R318" i="4"/>
  <c r="S318" i="4"/>
  <c r="T318" i="4" s="1"/>
  <c r="U318" i="4"/>
  <c r="W318" i="4"/>
  <c r="X318" i="4"/>
  <c r="Y318" i="4"/>
  <c r="Z318" i="4"/>
  <c r="AA318" i="4"/>
  <c r="AB318" i="4"/>
  <c r="D319" i="4"/>
  <c r="E319" i="4" s="1"/>
  <c r="H319" i="4"/>
  <c r="I319" i="4" s="1"/>
  <c r="L319" i="4"/>
  <c r="N319" i="4"/>
  <c r="P319" i="4"/>
  <c r="R319" i="4"/>
  <c r="S319" i="4"/>
  <c r="T319" i="4" s="1"/>
  <c r="U319" i="4"/>
  <c r="W319" i="4"/>
  <c r="W23" i="3" s="1"/>
  <c r="X319" i="4"/>
  <c r="Y319" i="4"/>
  <c r="Z319" i="4"/>
  <c r="AA319" i="4"/>
  <c r="AB319" i="4"/>
  <c r="D320" i="4"/>
  <c r="E320" i="4" s="1"/>
  <c r="H320" i="4"/>
  <c r="I320" i="4" s="1"/>
  <c r="L320" i="4"/>
  <c r="N320" i="4"/>
  <c r="P320" i="4"/>
  <c r="R320" i="4"/>
  <c r="S320" i="4"/>
  <c r="T320" i="4" s="1"/>
  <c r="U320" i="4"/>
  <c r="W320" i="4"/>
  <c r="X320" i="4"/>
  <c r="Y320" i="4"/>
  <c r="Z320" i="4"/>
  <c r="AA320" i="4"/>
  <c r="AB320" i="4"/>
  <c r="D321" i="4"/>
  <c r="H321" i="4"/>
  <c r="L321" i="4"/>
  <c r="N321" i="4"/>
  <c r="P321" i="4"/>
  <c r="R321" i="4"/>
  <c r="S321" i="4"/>
  <c r="U321" i="4"/>
  <c r="W321" i="4"/>
  <c r="X321" i="4"/>
  <c r="Y321" i="4"/>
  <c r="Z321" i="4"/>
  <c r="AA321" i="4"/>
  <c r="AB321" i="4"/>
  <c r="D322" i="4"/>
  <c r="H322" i="4"/>
  <c r="I322" i="4" s="1"/>
  <c r="L322" i="4"/>
  <c r="N322" i="4"/>
  <c r="P322" i="4"/>
  <c r="R322" i="4"/>
  <c r="S322" i="4"/>
  <c r="U322" i="4"/>
  <c r="W322" i="4"/>
  <c r="X322" i="4"/>
  <c r="Y322" i="4"/>
  <c r="Z322" i="4"/>
  <c r="AA322" i="4"/>
  <c r="AB322" i="4"/>
  <c r="D323" i="4"/>
  <c r="E323" i="4" s="1"/>
  <c r="H323" i="4"/>
  <c r="L323" i="4"/>
  <c r="N323" i="4"/>
  <c r="P323" i="4"/>
  <c r="R323" i="4"/>
  <c r="S323" i="4"/>
  <c r="U323" i="4"/>
  <c r="W323" i="4"/>
  <c r="X323" i="4"/>
  <c r="Y323" i="4"/>
  <c r="Z323" i="4"/>
  <c r="AA323" i="4"/>
  <c r="AB323" i="4"/>
  <c r="D324" i="4"/>
  <c r="H324" i="4"/>
  <c r="L324" i="4"/>
  <c r="N324" i="4"/>
  <c r="P324" i="4"/>
  <c r="R324" i="4"/>
  <c r="S324" i="4"/>
  <c r="U324" i="4"/>
  <c r="W324" i="4"/>
  <c r="X324" i="4"/>
  <c r="Y324" i="4"/>
  <c r="Z324" i="4"/>
  <c r="AA324" i="4"/>
  <c r="AB324" i="4"/>
  <c r="D325" i="4"/>
  <c r="E325" i="4" s="1"/>
  <c r="H325" i="4"/>
  <c r="I325" i="4" s="1"/>
  <c r="L325" i="4"/>
  <c r="M325" i="4" s="1"/>
  <c r="N325" i="4"/>
  <c r="P325" i="4"/>
  <c r="R325" i="4"/>
  <c r="S325" i="4"/>
  <c r="T325" i="4" s="1"/>
  <c r="U325" i="4"/>
  <c r="W325" i="4"/>
  <c r="X325" i="4"/>
  <c r="Y325" i="4"/>
  <c r="Z325" i="4"/>
  <c r="AA325" i="4"/>
  <c r="AB325" i="4"/>
  <c r="D326" i="4"/>
  <c r="H326" i="4"/>
  <c r="L326" i="4"/>
  <c r="N326" i="4"/>
  <c r="P326" i="4"/>
  <c r="R326" i="4"/>
  <c r="S326" i="4"/>
  <c r="U326" i="4"/>
  <c r="W326" i="4"/>
  <c r="X326" i="4"/>
  <c r="Y326" i="4"/>
  <c r="Z326" i="4"/>
  <c r="AA326" i="4"/>
  <c r="AB326" i="4"/>
  <c r="D327" i="4"/>
  <c r="E327" i="4" s="1"/>
  <c r="H327" i="4"/>
  <c r="I327" i="4" s="1"/>
  <c r="L327" i="4"/>
  <c r="N327" i="4"/>
  <c r="P327" i="4"/>
  <c r="R327" i="4"/>
  <c r="S327" i="4"/>
  <c r="T327" i="4" s="1"/>
  <c r="U327" i="4"/>
  <c r="W327" i="4"/>
  <c r="X327" i="4"/>
  <c r="Y327" i="4"/>
  <c r="Z327" i="4"/>
  <c r="AA327" i="4"/>
  <c r="AB327" i="4"/>
  <c r="D328" i="4"/>
  <c r="E328" i="4" s="1"/>
  <c r="H328" i="4"/>
  <c r="I328" i="4" s="1"/>
  <c r="L328" i="4"/>
  <c r="N328" i="4"/>
  <c r="P328" i="4"/>
  <c r="R328" i="4"/>
  <c r="S328" i="4"/>
  <c r="T328" i="4" s="1"/>
  <c r="U328" i="4"/>
  <c r="W328" i="4"/>
  <c r="X328" i="4"/>
  <c r="Y328" i="4"/>
  <c r="Z328" i="4"/>
  <c r="AA328" i="4"/>
  <c r="AB328" i="4"/>
  <c r="D329" i="4"/>
  <c r="E329" i="4" s="1"/>
  <c r="H329" i="4"/>
  <c r="I329" i="4" s="1"/>
  <c r="L329" i="4"/>
  <c r="V329" i="4" s="1"/>
  <c r="N329" i="4"/>
  <c r="P329" i="4"/>
  <c r="R329" i="4"/>
  <c r="S329" i="4"/>
  <c r="T329" i="4" s="1"/>
  <c r="U329" i="4"/>
  <c r="W329" i="4"/>
  <c r="X329" i="4"/>
  <c r="Y329" i="4"/>
  <c r="Z329" i="4"/>
  <c r="AA329" i="4"/>
  <c r="AB329" i="4"/>
  <c r="D330" i="4"/>
  <c r="H330" i="4"/>
  <c r="L330" i="4"/>
  <c r="N330" i="4"/>
  <c r="P330" i="4"/>
  <c r="R330" i="4"/>
  <c r="S330" i="4"/>
  <c r="U330" i="4"/>
  <c r="W330" i="4"/>
  <c r="X330" i="4"/>
  <c r="Y330" i="4"/>
  <c r="Z330" i="4"/>
  <c r="AA330" i="4"/>
  <c r="AB330" i="4"/>
  <c r="D331" i="4"/>
  <c r="H331" i="4"/>
  <c r="L331" i="4"/>
  <c r="N331" i="4"/>
  <c r="P331" i="4"/>
  <c r="R331" i="4"/>
  <c r="S331" i="4"/>
  <c r="U331" i="4"/>
  <c r="W331" i="4"/>
  <c r="X331" i="4"/>
  <c r="Y331" i="4"/>
  <c r="Z331" i="4"/>
  <c r="AA331" i="4"/>
  <c r="AB331" i="4"/>
  <c r="D332" i="4"/>
  <c r="E332" i="4" s="1"/>
  <c r="H332" i="4"/>
  <c r="I332" i="4" s="1"/>
  <c r="L332" i="4"/>
  <c r="V332" i="4" s="1"/>
  <c r="N332" i="4"/>
  <c r="P332" i="4"/>
  <c r="R332" i="4"/>
  <c r="S332" i="4"/>
  <c r="T332" i="4" s="1"/>
  <c r="U332" i="4"/>
  <c r="W332" i="4"/>
  <c r="X332" i="4"/>
  <c r="Y332" i="4"/>
  <c r="Z332" i="4"/>
  <c r="AA332" i="4"/>
  <c r="AB332" i="4"/>
  <c r="D333" i="4"/>
  <c r="E333" i="4" s="1"/>
  <c r="H333" i="4"/>
  <c r="I333" i="4" s="1"/>
  <c r="L333" i="4"/>
  <c r="M333" i="4" s="1"/>
  <c r="N333" i="4"/>
  <c r="P333" i="4"/>
  <c r="R333" i="4"/>
  <c r="S333" i="4"/>
  <c r="T333" i="4" s="1"/>
  <c r="U333" i="4"/>
  <c r="W333" i="4"/>
  <c r="X333" i="4"/>
  <c r="Y333" i="4"/>
  <c r="Z333" i="4"/>
  <c r="AA333" i="4"/>
  <c r="AB333" i="4"/>
  <c r="D334" i="4"/>
  <c r="E334" i="4" s="1"/>
  <c r="H334" i="4"/>
  <c r="I334" i="4" s="1"/>
  <c r="L334" i="4"/>
  <c r="N334" i="4"/>
  <c r="P334" i="4"/>
  <c r="R334" i="4"/>
  <c r="S334" i="4"/>
  <c r="T334" i="4" s="1"/>
  <c r="U334" i="4"/>
  <c r="W334" i="4"/>
  <c r="X334" i="4"/>
  <c r="Y334" i="4"/>
  <c r="Z334" i="4"/>
  <c r="AA334" i="4"/>
  <c r="AB334" i="4"/>
  <c r="D335" i="4"/>
  <c r="E335" i="4" s="1"/>
  <c r="H335" i="4"/>
  <c r="I335" i="4" s="1"/>
  <c r="L335" i="4"/>
  <c r="M335" i="4" s="1"/>
  <c r="N335" i="4"/>
  <c r="P335" i="4"/>
  <c r="R335" i="4"/>
  <c r="S335" i="4"/>
  <c r="T335" i="4" s="1"/>
  <c r="U335" i="4"/>
  <c r="W335" i="4"/>
  <c r="X335" i="4"/>
  <c r="Y335" i="4"/>
  <c r="Z335" i="4"/>
  <c r="AA335" i="4"/>
  <c r="AB335" i="4"/>
  <c r="D336" i="4"/>
  <c r="E336" i="4" s="1"/>
  <c r="H336" i="4"/>
  <c r="I336" i="4" s="1"/>
  <c r="L336" i="4"/>
  <c r="M336" i="4" s="1"/>
  <c r="N336" i="4"/>
  <c r="P336" i="4"/>
  <c r="R336" i="4"/>
  <c r="S336" i="4"/>
  <c r="T336" i="4" s="1"/>
  <c r="U336" i="4"/>
  <c r="W336" i="4"/>
  <c r="X336" i="4"/>
  <c r="Y336" i="4"/>
  <c r="Z336" i="4"/>
  <c r="AA336" i="4"/>
  <c r="AB336" i="4"/>
  <c r="D337" i="4"/>
  <c r="E337" i="4" s="1"/>
  <c r="H337" i="4"/>
  <c r="I337" i="4" s="1"/>
  <c r="L337" i="4"/>
  <c r="V337" i="4" s="1"/>
  <c r="N337" i="4"/>
  <c r="P337" i="4"/>
  <c r="R337" i="4"/>
  <c r="S337" i="4"/>
  <c r="T337" i="4" s="1"/>
  <c r="U337" i="4"/>
  <c r="W337" i="4"/>
  <c r="X337" i="4"/>
  <c r="Y337" i="4"/>
  <c r="Z337" i="4"/>
  <c r="AA337" i="4"/>
  <c r="AB337" i="4"/>
  <c r="D338" i="4"/>
  <c r="E338" i="4" s="1"/>
  <c r="H338" i="4"/>
  <c r="I338" i="4" s="1"/>
  <c r="L338" i="4"/>
  <c r="N338" i="4"/>
  <c r="P338" i="4"/>
  <c r="R338" i="4"/>
  <c r="S338" i="4"/>
  <c r="T338" i="4" s="1"/>
  <c r="U338" i="4"/>
  <c r="W338" i="4"/>
  <c r="X338" i="4"/>
  <c r="Y338" i="4"/>
  <c r="Z338" i="4"/>
  <c r="AA338" i="4"/>
  <c r="AB338" i="4"/>
  <c r="D339" i="4"/>
  <c r="E339" i="4" s="1"/>
  <c r="H339" i="4"/>
  <c r="I339" i="4" s="1"/>
  <c r="L339" i="4"/>
  <c r="M339" i="4" s="1"/>
  <c r="N339" i="4"/>
  <c r="P339" i="4"/>
  <c r="R339" i="4"/>
  <c r="S339" i="4"/>
  <c r="T339" i="4" s="1"/>
  <c r="U339" i="4"/>
  <c r="W339" i="4"/>
  <c r="X339" i="4"/>
  <c r="Y339" i="4"/>
  <c r="Z339" i="4"/>
  <c r="AA339" i="4"/>
  <c r="AB339" i="4"/>
  <c r="D340" i="4"/>
  <c r="E340" i="4" s="1"/>
  <c r="H340" i="4"/>
  <c r="I340" i="4" s="1"/>
  <c r="L340" i="4"/>
  <c r="M340" i="4" s="1"/>
  <c r="N340" i="4"/>
  <c r="P340" i="4"/>
  <c r="R340" i="4"/>
  <c r="S340" i="4"/>
  <c r="T340" i="4" s="1"/>
  <c r="U340" i="4"/>
  <c r="W340" i="4"/>
  <c r="X340" i="4"/>
  <c r="Y340" i="4"/>
  <c r="Z340" i="4"/>
  <c r="AA340" i="4"/>
  <c r="AB340" i="4"/>
  <c r="D341" i="4"/>
  <c r="E341" i="4" s="1"/>
  <c r="H341" i="4"/>
  <c r="I341" i="4" s="1"/>
  <c r="L341" i="4"/>
  <c r="N341" i="4"/>
  <c r="P341" i="4"/>
  <c r="R341" i="4"/>
  <c r="S341" i="4"/>
  <c r="T341" i="4" s="1"/>
  <c r="U341" i="4"/>
  <c r="W341" i="4"/>
  <c r="X341" i="4"/>
  <c r="Y341" i="4"/>
  <c r="Z341" i="4"/>
  <c r="AA341" i="4"/>
  <c r="AB341" i="4"/>
  <c r="D342" i="4"/>
  <c r="E342" i="4" s="1"/>
  <c r="H342" i="4"/>
  <c r="I342" i="4" s="1"/>
  <c r="L342" i="4"/>
  <c r="N342" i="4"/>
  <c r="P342" i="4"/>
  <c r="R342" i="4"/>
  <c r="S342" i="4"/>
  <c r="T342" i="4" s="1"/>
  <c r="U342" i="4"/>
  <c r="W342" i="4"/>
  <c r="X342" i="4"/>
  <c r="Y342" i="4"/>
  <c r="Z342" i="4"/>
  <c r="AA342" i="4"/>
  <c r="AB342" i="4"/>
  <c r="D343" i="4"/>
  <c r="E343" i="4" s="1"/>
  <c r="H343" i="4"/>
  <c r="I343" i="4" s="1"/>
  <c r="L343" i="4"/>
  <c r="N343" i="4"/>
  <c r="P343" i="4"/>
  <c r="R343" i="4"/>
  <c r="S343" i="4"/>
  <c r="T343" i="4" s="1"/>
  <c r="U343" i="4"/>
  <c r="W343" i="4"/>
  <c r="X343" i="4"/>
  <c r="Y343" i="4"/>
  <c r="Z343" i="4"/>
  <c r="AA343" i="4"/>
  <c r="AB343" i="4"/>
  <c r="D344" i="4"/>
  <c r="E344" i="4" s="1"/>
  <c r="H344" i="4"/>
  <c r="I344" i="4" s="1"/>
  <c r="L344" i="4"/>
  <c r="N344" i="4"/>
  <c r="P344" i="4"/>
  <c r="R344" i="4"/>
  <c r="S344" i="4"/>
  <c r="T344" i="4" s="1"/>
  <c r="U344" i="4"/>
  <c r="W344" i="4"/>
  <c r="X344" i="4"/>
  <c r="Y344" i="4"/>
  <c r="Z344" i="4"/>
  <c r="AA344" i="4"/>
  <c r="AB344" i="4"/>
  <c r="D345" i="4"/>
  <c r="E345" i="4" s="1"/>
  <c r="H345" i="4"/>
  <c r="I345" i="4" s="1"/>
  <c r="L345" i="4"/>
  <c r="N345" i="4"/>
  <c r="P345" i="4"/>
  <c r="R345" i="4"/>
  <c r="S345" i="4"/>
  <c r="T345" i="4" s="1"/>
  <c r="U345" i="4"/>
  <c r="W345" i="4"/>
  <c r="X345" i="4"/>
  <c r="Y345" i="4"/>
  <c r="Z345" i="4"/>
  <c r="AA345" i="4"/>
  <c r="AB345" i="4"/>
  <c r="D346" i="4"/>
  <c r="E346" i="4" s="1"/>
  <c r="H346" i="4"/>
  <c r="I346" i="4" s="1"/>
  <c r="L346" i="4"/>
  <c r="M346" i="4" s="1"/>
  <c r="N346" i="4"/>
  <c r="P346" i="4"/>
  <c r="R346" i="4"/>
  <c r="S346" i="4"/>
  <c r="T346" i="4" s="1"/>
  <c r="U346" i="4"/>
  <c r="W346" i="4"/>
  <c r="X346" i="4"/>
  <c r="Y346" i="4"/>
  <c r="Z346" i="4"/>
  <c r="AA346" i="4"/>
  <c r="AB346" i="4"/>
  <c r="D347" i="4"/>
  <c r="E347" i="4" s="1"/>
  <c r="H347" i="4"/>
  <c r="I347" i="4" s="1"/>
  <c r="L347" i="4"/>
  <c r="N347" i="4"/>
  <c r="P347" i="4"/>
  <c r="R347" i="4"/>
  <c r="S347" i="4"/>
  <c r="T347" i="4" s="1"/>
  <c r="U347" i="4"/>
  <c r="W347" i="4"/>
  <c r="X347" i="4"/>
  <c r="Y347" i="4"/>
  <c r="Z347" i="4"/>
  <c r="AA347" i="4"/>
  <c r="AB347" i="4"/>
  <c r="D348" i="4"/>
  <c r="E348" i="4" s="1"/>
  <c r="H348" i="4"/>
  <c r="I348" i="4" s="1"/>
  <c r="L348" i="4"/>
  <c r="N348" i="4"/>
  <c r="P348" i="4"/>
  <c r="R348" i="4"/>
  <c r="S348" i="4"/>
  <c r="T348" i="4" s="1"/>
  <c r="U348" i="4"/>
  <c r="W348" i="4"/>
  <c r="X348" i="4"/>
  <c r="Y348" i="4"/>
  <c r="Z348" i="4"/>
  <c r="AA348" i="4"/>
  <c r="AB348" i="4"/>
  <c r="D349" i="4"/>
  <c r="E349" i="4" s="1"/>
  <c r="H349" i="4"/>
  <c r="I349" i="4" s="1"/>
  <c r="L349" i="4"/>
  <c r="N349" i="4"/>
  <c r="P349" i="4"/>
  <c r="R349" i="4"/>
  <c r="S349" i="4"/>
  <c r="T349" i="4" s="1"/>
  <c r="U349" i="4"/>
  <c r="W349" i="4"/>
  <c r="X349" i="4"/>
  <c r="Y349" i="4"/>
  <c r="Z349" i="4"/>
  <c r="AA349" i="4"/>
  <c r="AB349" i="4"/>
  <c r="D350" i="4"/>
  <c r="E350" i="4" s="1"/>
  <c r="H350" i="4"/>
  <c r="I350" i="4" s="1"/>
  <c r="L350" i="4"/>
  <c r="V350" i="4" s="1"/>
  <c r="N350" i="4"/>
  <c r="P350" i="4"/>
  <c r="R350" i="4"/>
  <c r="S350" i="4"/>
  <c r="T350" i="4" s="1"/>
  <c r="U350" i="4"/>
  <c r="W350" i="4"/>
  <c r="X350" i="4"/>
  <c r="Y350" i="4"/>
  <c r="Z350" i="4"/>
  <c r="AA350" i="4"/>
  <c r="AB350" i="4"/>
  <c r="D351" i="4"/>
  <c r="E351" i="4" s="1"/>
  <c r="H351" i="4"/>
  <c r="I351" i="4" s="1"/>
  <c r="L351" i="4"/>
  <c r="N351" i="4"/>
  <c r="P351" i="4"/>
  <c r="R351" i="4"/>
  <c r="S351" i="4"/>
  <c r="T351" i="4" s="1"/>
  <c r="U351" i="4"/>
  <c r="W351" i="4"/>
  <c r="X351" i="4"/>
  <c r="Y351" i="4"/>
  <c r="Z351" i="4"/>
  <c r="AA351" i="4"/>
  <c r="AB351" i="4"/>
  <c r="D352" i="4"/>
  <c r="E352" i="4" s="1"/>
  <c r="H352" i="4"/>
  <c r="I352" i="4" s="1"/>
  <c r="L352" i="4"/>
  <c r="N352" i="4"/>
  <c r="P352" i="4"/>
  <c r="R352" i="4"/>
  <c r="S352" i="4"/>
  <c r="T352" i="4" s="1"/>
  <c r="U352" i="4"/>
  <c r="W352" i="4"/>
  <c r="X352" i="4"/>
  <c r="Y352" i="4"/>
  <c r="Z352" i="4"/>
  <c r="AA352" i="4"/>
  <c r="AB352" i="4"/>
  <c r="D353" i="4"/>
  <c r="E353" i="4" s="1"/>
  <c r="H353" i="4"/>
  <c r="I353" i="4" s="1"/>
  <c r="L353" i="4"/>
  <c r="M353" i="4" s="1"/>
  <c r="N353" i="4"/>
  <c r="P353" i="4"/>
  <c r="R353" i="4"/>
  <c r="S353" i="4"/>
  <c r="T353" i="4" s="1"/>
  <c r="U353" i="4"/>
  <c r="W353" i="4"/>
  <c r="X353" i="4"/>
  <c r="Y353" i="4"/>
  <c r="Z353" i="4"/>
  <c r="AA353" i="4"/>
  <c r="AB353" i="4"/>
  <c r="D354" i="4"/>
  <c r="E354" i="4" s="1"/>
  <c r="H354" i="4"/>
  <c r="I354" i="4" s="1"/>
  <c r="L354" i="4"/>
  <c r="N354" i="4"/>
  <c r="P354" i="4"/>
  <c r="R354" i="4"/>
  <c r="S354" i="4"/>
  <c r="T354" i="4" s="1"/>
  <c r="U354" i="4"/>
  <c r="W354" i="4"/>
  <c r="X354" i="4"/>
  <c r="Y354" i="4"/>
  <c r="Z354" i="4"/>
  <c r="AA354" i="4"/>
  <c r="AB354" i="4"/>
  <c r="D355" i="4"/>
  <c r="E355" i="4" s="1"/>
  <c r="H355" i="4"/>
  <c r="I355" i="4" s="1"/>
  <c r="L355" i="4"/>
  <c r="N355" i="4"/>
  <c r="P355" i="4"/>
  <c r="R355" i="4"/>
  <c r="S355" i="4"/>
  <c r="T355" i="4" s="1"/>
  <c r="U355" i="4"/>
  <c r="W355" i="4"/>
  <c r="X355" i="4"/>
  <c r="Y355" i="4"/>
  <c r="Z355" i="4"/>
  <c r="AA355" i="4"/>
  <c r="AB355" i="4"/>
  <c r="D356" i="4"/>
  <c r="E356" i="4" s="1"/>
  <c r="H356" i="4"/>
  <c r="I356" i="4" s="1"/>
  <c r="L356" i="4"/>
  <c r="N356" i="4"/>
  <c r="P356" i="4"/>
  <c r="R356" i="4"/>
  <c r="S356" i="4"/>
  <c r="T356" i="4" s="1"/>
  <c r="U356" i="4"/>
  <c r="W356" i="4"/>
  <c r="X356" i="4"/>
  <c r="Y356" i="4"/>
  <c r="Z356" i="4"/>
  <c r="AA356" i="4"/>
  <c r="AB356" i="4"/>
  <c r="D357" i="4"/>
  <c r="E357" i="4" s="1"/>
  <c r="H357" i="4"/>
  <c r="I357" i="4" s="1"/>
  <c r="L357" i="4"/>
  <c r="M357" i="4" s="1"/>
  <c r="N357" i="4"/>
  <c r="P357" i="4"/>
  <c r="R357" i="4"/>
  <c r="S357" i="4"/>
  <c r="T357" i="4" s="1"/>
  <c r="U357" i="4"/>
  <c r="W357" i="4"/>
  <c r="X357" i="4"/>
  <c r="Y357" i="4"/>
  <c r="Z357" i="4"/>
  <c r="AA357" i="4"/>
  <c r="AB357" i="4"/>
  <c r="D358" i="4"/>
  <c r="E358" i="4" s="1"/>
  <c r="H358" i="4"/>
  <c r="I358" i="4" s="1"/>
  <c r="L358" i="4"/>
  <c r="M358" i="4" s="1"/>
  <c r="N358" i="4"/>
  <c r="P358" i="4"/>
  <c r="R358" i="4"/>
  <c r="S358" i="4"/>
  <c r="T358" i="4" s="1"/>
  <c r="U358" i="4"/>
  <c r="W358" i="4"/>
  <c r="X358" i="4"/>
  <c r="Y358" i="4"/>
  <c r="Z358" i="4"/>
  <c r="AA358" i="4"/>
  <c r="AB358" i="4"/>
  <c r="D359" i="4"/>
  <c r="E359" i="4" s="1"/>
  <c r="H359" i="4"/>
  <c r="I359" i="4" s="1"/>
  <c r="L359" i="4"/>
  <c r="M359" i="4" s="1"/>
  <c r="N359" i="4"/>
  <c r="P359" i="4"/>
  <c r="R359" i="4"/>
  <c r="S359" i="4"/>
  <c r="T359" i="4" s="1"/>
  <c r="U359" i="4"/>
  <c r="W359" i="4"/>
  <c r="X359" i="4"/>
  <c r="Y359" i="4"/>
  <c r="Z359" i="4"/>
  <c r="AA359" i="4"/>
  <c r="AB359" i="4"/>
  <c r="D360" i="4"/>
  <c r="E360" i="4" s="1"/>
  <c r="H360" i="4"/>
  <c r="I360" i="4" s="1"/>
  <c r="L360" i="4"/>
  <c r="M360" i="4" s="1"/>
  <c r="N360" i="4"/>
  <c r="P360" i="4"/>
  <c r="R360" i="4"/>
  <c r="S360" i="4"/>
  <c r="T360" i="4" s="1"/>
  <c r="U360" i="4"/>
  <c r="W360" i="4"/>
  <c r="X360" i="4"/>
  <c r="Y360" i="4"/>
  <c r="Z360" i="4"/>
  <c r="AA360" i="4"/>
  <c r="AB360" i="4"/>
  <c r="D361" i="4"/>
  <c r="E361" i="4" s="1"/>
  <c r="H361" i="4"/>
  <c r="I361" i="4" s="1"/>
  <c r="L361" i="4"/>
  <c r="M361" i="4" s="1"/>
  <c r="N361" i="4"/>
  <c r="P361" i="4"/>
  <c r="R361" i="4"/>
  <c r="S361" i="4"/>
  <c r="T361" i="4" s="1"/>
  <c r="U361" i="4"/>
  <c r="W361" i="4"/>
  <c r="X361" i="4"/>
  <c r="Y361" i="4"/>
  <c r="Z361" i="4"/>
  <c r="AA361" i="4"/>
  <c r="AB361" i="4"/>
  <c r="D362" i="4"/>
  <c r="E362" i="4" s="1"/>
  <c r="H362" i="4"/>
  <c r="I362" i="4" s="1"/>
  <c r="L362" i="4"/>
  <c r="V362" i="4" s="1"/>
  <c r="N362" i="4"/>
  <c r="P362" i="4"/>
  <c r="R362" i="4"/>
  <c r="S362" i="4"/>
  <c r="T362" i="4" s="1"/>
  <c r="U362" i="4"/>
  <c r="W362" i="4"/>
  <c r="X362" i="4"/>
  <c r="Y362" i="4"/>
  <c r="Z362" i="4"/>
  <c r="AA362" i="4"/>
  <c r="AB362" i="4"/>
  <c r="D363" i="4"/>
  <c r="E363" i="4" s="1"/>
  <c r="H363" i="4"/>
  <c r="I363" i="4" s="1"/>
  <c r="L363" i="4"/>
  <c r="N363" i="4"/>
  <c r="P363" i="4"/>
  <c r="R363" i="4"/>
  <c r="S363" i="4"/>
  <c r="T363" i="4" s="1"/>
  <c r="U363" i="4"/>
  <c r="W363" i="4"/>
  <c r="X363" i="4"/>
  <c r="Y363" i="4"/>
  <c r="Z363" i="4"/>
  <c r="AA363" i="4"/>
  <c r="AB363" i="4"/>
  <c r="D364" i="4"/>
  <c r="E364" i="4" s="1"/>
  <c r="H364" i="4"/>
  <c r="I364" i="4" s="1"/>
  <c r="L364" i="4"/>
  <c r="N364" i="4"/>
  <c r="P364" i="4"/>
  <c r="R364" i="4"/>
  <c r="S364" i="4"/>
  <c r="T364" i="4" s="1"/>
  <c r="U364" i="4"/>
  <c r="W364" i="4"/>
  <c r="X364" i="4"/>
  <c r="Y364" i="4"/>
  <c r="Z364" i="4"/>
  <c r="AA364" i="4"/>
  <c r="AB364" i="4"/>
  <c r="D365" i="4"/>
  <c r="E365" i="4" s="1"/>
  <c r="H365" i="4"/>
  <c r="I365" i="4" s="1"/>
  <c r="L365" i="4"/>
  <c r="N365" i="4"/>
  <c r="P365" i="4"/>
  <c r="R365" i="4"/>
  <c r="S365" i="4"/>
  <c r="T365" i="4" s="1"/>
  <c r="U365" i="4"/>
  <c r="W365" i="4"/>
  <c r="X365" i="4"/>
  <c r="Y365" i="4"/>
  <c r="Z365" i="4"/>
  <c r="AA365" i="4"/>
  <c r="AB365" i="4"/>
  <c r="D366" i="4"/>
  <c r="E366" i="4" s="1"/>
  <c r="H366" i="4"/>
  <c r="I366" i="4" s="1"/>
  <c r="L366" i="4"/>
  <c r="N366" i="4"/>
  <c r="P366" i="4"/>
  <c r="R366" i="4"/>
  <c r="S366" i="4"/>
  <c r="T366" i="4" s="1"/>
  <c r="U366" i="4"/>
  <c r="W366" i="4"/>
  <c r="X366" i="4"/>
  <c r="Y366" i="4"/>
  <c r="Z366" i="4"/>
  <c r="AA366" i="4"/>
  <c r="AB366" i="4"/>
  <c r="D367" i="4"/>
  <c r="E367" i="4" s="1"/>
  <c r="H367" i="4"/>
  <c r="I367" i="4" s="1"/>
  <c r="L367" i="4"/>
  <c r="M367" i="4" s="1"/>
  <c r="N367" i="4"/>
  <c r="P367" i="4"/>
  <c r="R367" i="4"/>
  <c r="S367" i="4"/>
  <c r="T367" i="4" s="1"/>
  <c r="U367" i="4"/>
  <c r="W367" i="4"/>
  <c r="X367" i="4"/>
  <c r="Y367" i="4"/>
  <c r="Z367" i="4"/>
  <c r="AA367" i="4"/>
  <c r="AB367" i="4"/>
  <c r="D368" i="4"/>
  <c r="E368" i="4" s="1"/>
  <c r="H368" i="4"/>
  <c r="I368" i="4" s="1"/>
  <c r="L368" i="4"/>
  <c r="N368" i="4"/>
  <c r="P368" i="4"/>
  <c r="R368" i="4"/>
  <c r="S368" i="4"/>
  <c r="T368" i="4" s="1"/>
  <c r="U368" i="4"/>
  <c r="W368" i="4"/>
  <c r="X368" i="4"/>
  <c r="Y368" i="4"/>
  <c r="Z368" i="4"/>
  <c r="AA368" i="4"/>
  <c r="AB368" i="4"/>
  <c r="D369" i="4"/>
  <c r="E369" i="4" s="1"/>
  <c r="H369" i="4"/>
  <c r="I369" i="4" s="1"/>
  <c r="L369" i="4"/>
  <c r="N369" i="4"/>
  <c r="P369" i="4"/>
  <c r="R369" i="4"/>
  <c r="S369" i="4"/>
  <c r="T369" i="4" s="1"/>
  <c r="U369" i="4"/>
  <c r="W369" i="4"/>
  <c r="X369" i="4"/>
  <c r="Y369" i="4"/>
  <c r="Z369" i="4"/>
  <c r="AA369" i="4"/>
  <c r="AB369" i="4"/>
  <c r="D370" i="4"/>
  <c r="E370" i="4" s="1"/>
  <c r="H370" i="4"/>
  <c r="I370" i="4" s="1"/>
  <c r="L370" i="4"/>
  <c r="V370" i="4" s="1"/>
  <c r="N370" i="4"/>
  <c r="P370" i="4"/>
  <c r="R370" i="4"/>
  <c r="S370" i="4"/>
  <c r="T370" i="4" s="1"/>
  <c r="U370" i="4"/>
  <c r="W370" i="4"/>
  <c r="X370" i="4"/>
  <c r="Y370" i="4"/>
  <c r="Z370" i="4"/>
  <c r="AA370" i="4"/>
  <c r="AB370" i="4"/>
  <c r="D371" i="4"/>
  <c r="E371" i="4" s="1"/>
  <c r="H371" i="4"/>
  <c r="I371" i="4" s="1"/>
  <c r="L371" i="4"/>
  <c r="M371" i="4" s="1"/>
  <c r="N371" i="4"/>
  <c r="P371" i="4"/>
  <c r="R371" i="4"/>
  <c r="S371" i="4"/>
  <c r="T371" i="4" s="1"/>
  <c r="U371" i="4"/>
  <c r="W371" i="4"/>
  <c r="X371" i="4"/>
  <c r="Y371" i="4"/>
  <c r="Z371" i="4"/>
  <c r="AA371" i="4"/>
  <c r="AB371" i="4"/>
  <c r="D372" i="4"/>
  <c r="E372" i="4" s="1"/>
  <c r="H372" i="4"/>
  <c r="I372" i="4" s="1"/>
  <c r="L372" i="4"/>
  <c r="M372" i="4" s="1"/>
  <c r="N372" i="4"/>
  <c r="P372" i="4"/>
  <c r="R372" i="4"/>
  <c r="S372" i="4"/>
  <c r="T372" i="4" s="1"/>
  <c r="U372" i="4"/>
  <c r="W372" i="4"/>
  <c r="X372" i="4"/>
  <c r="Y372" i="4"/>
  <c r="Z372" i="4"/>
  <c r="AA372" i="4"/>
  <c r="AB372" i="4"/>
  <c r="D373" i="4"/>
  <c r="E373" i="4" s="1"/>
  <c r="H373" i="4"/>
  <c r="I373" i="4" s="1"/>
  <c r="L373" i="4"/>
  <c r="M373" i="4" s="1"/>
  <c r="N373" i="4"/>
  <c r="P373" i="4"/>
  <c r="R373" i="4"/>
  <c r="S373" i="4"/>
  <c r="T373" i="4" s="1"/>
  <c r="U373" i="4"/>
  <c r="W373" i="4"/>
  <c r="X373" i="4"/>
  <c r="Y373" i="4"/>
  <c r="Z373" i="4"/>
  <c r="AA373" i="4"/>
  <c r="AB373" i="4"/>
  <c r="D374" i="4"/>
  <c r="E374" i="4" s="1"/>
  <c r="H374" i="4"/>
  <c r="I374" i="4" s="1"/>
  <c r="L374" i="4"/>
  <c r="V374" i="4" s="1"/>
  <c r="N374" i="4"/>
  <c r="P374" i="4"/>
  <c r="R374" i="4"/>
  <c r="S374" i="4"/>
  <c r="T374" i="4" s="1"/>
  <c r="U374" i="4"/>
  <c r="W374" i="4"/>
  <c r="X374" i="4"/>
  <c r="Y374" i="4"/>
  <c r="Z374" i="4"/>
  <c r="AA374" i="4"/>
  <c r="AB374" i="4"/>
  <c r="D375" i="4"/>
  <c r="E375" i="4" s="1"/>
  <c r="H375" i="4"/>
  <c r="I375" i="4" s="1"/>
  <c r="L375" i="4"/>
  <c r="N375" i="4"/>
  <c r="P375" i="4"/>
  <c r="R375" i="4"/>
  <c r="S375" i="4"/>
  <c r="T375" i="4" s="1"/>
  <c r="U375" i="4"/>
  <c r="W375" i="4"/>
  <c r="X375" i="4"/>
  <c r="Y375" i="4"/>
  <c r="Z375" i="4"/>
  <c r="AA375" i="4"/>
  <c r="AB375" i="4"/>
  <c r="D376" i="4"/>
  <c r="E376" i="4" s="1"/>
  <c r="H376" i="4"/>
  <c r="I376" i="4" s="1"/>
  <c r="L376" i="4"/>
  <c r="N376" i="4"/>
  <c r="P376" i="4"/>
  <c r="R376" i="4"/>
  <c r="S376" i="4"/>
  <c r="T376" i="4" s="1"/>
  <c r="U376" i="4"/>
  <c r="W376" i="4"/>
  <c r="X376" i="4"/>
  <c r="Y376" i="4"/>
  <c r="Z376" i="4"/>
  <c r="AA376" i="4"/>
  <c r="AB376" i="4"/>
  <c r="D377" i="4"/>
  <c r="E377" i="4" s="1"/>
  <c r="H377" i="4"/>
  <c r="I377" i="4" s="1"/>
  <c r="L377" i="4"/>
  <c r="M377" i="4" s="1"/>
  <c r="N377" i="4"/>
  <c r="P377" i="4"/>
  <c r="R377" i="4"/>
  <c r="S377" i="4"/>
  <c r="T377" i="4" s="1"/>
  <c r="U377" i="4"/>
  <c r="W377" i="4"/>
  <c r="X377" i="4"/>
  <c r="Y377" i="4"/>
  <c r="Z377" i="4"/>
  <c r="AA377" i="4"/>
  <c r="AB377" i="4"/>
  <c r="D378" i="4"/>
  <c r="E378" i="4" s="1"/>
  <c r="H378" i="4"/>
  <c r="I378" i="4" s="1"/>
  <c r="L378" i="4"/>
  <c r="N378" i="4"/>
  <c r="P378" i="4"/>
  <c r="R378" i="4"/>
  <c r="S378" i="4"/>
  <c r="T378" i="4" s="1"/>
  <c r="U378" i="4"/>
  <c r="W378" i="4"/>
  <c r="X378" i="4"/>
  <c r="Y378" i="4"/>
  <c r="Z378" i="4"/>
  <c r="AA378" i="4"/>
  <c r="AB378" i="4"/>
  <c r="D379" i="4"/>
  <c r="E379" i="4" s="1"/>
  <c r="H379" i="4"/>
  <c r="I379" i="4" s="1"/>
  <c r="L379" i="4"/>
  <c r="M379" i="4" s="1"/>
  <c r="N379" i="4"/>
  <c r="P379" i="4"/>
  <c r="R379" i="4"/>
  <c r="S379" i="4"/>
  <c r="T379" i="4" s="1"/>
  <c r="U379" i="4"/>
  <c r="W379" i="4"/>
  <c r="X379" i="4"/>
  <c r="Y379" i="4"/>
  <c r="Z379" i="4"/>
  <c r="AA379" i="4"/>
  <c r="AB379" i="4"/>
  <c r="D380" i="4"/>
  <c r="E380" i="4" s="1"/>
  <c r="H380" i="4"/>
  <c r="I380" i="4" s="1"/>
  <c r="L380" i="4"/>
  <c r="N380" i="4"/>
  <c r="P380" i="4"/>
  <c r="R380" i="4"/>
  <c r="S380" i="4"/>
  <c r="T380" i="4" s="1"/>
  <c r="U380" i="4"/>
  <c r="W380" i="4"/>
  <c r="X380" i="4"/>
  <c r="Y380" i="4"/>
  <c r="Z380" i="4"/>
  <c r="AA380" i="4"/>
  <c r="AB380" i="4"/>
  <c r="D381" i="4"/>
  <c r="E381" i="4" s="1"/>
  <c r="H381" i="4"/>
  <c r="I381" i="4" s="1"/>
  <c r="L381" i="4"/>
  <c r="M381" i="4" s="1"/>
  <c r="N381" i="4"/>
  <c r="P381" i="4"/>
  <c r="R381" i="4"/>
  <c r="S381" i="4"/>
  <c r="T381" i="4" s="1"/>
  <c r="U381" i="4"/>
  <c r="W381" i="4"/>
  <c r="X381" i="4"/>
  <c r="Y381" i="4"/>
  <c r="Z381" i="4"/>
  <c r="AA381" i="4"/>
  <c r="AB381" i="4"/>
  <c r="D382" i="4"/>
  <c r="E382" i="4" s="1"/>
  <c r="H382" i="4"/>
  <c r="I382" i="4" s="1"/>
  <c r="L382" i="4"/>
  <c r="N382" i="4"/>
  <c r="P382" i="4"/>
  <c r="R382" i="4"/>
  <c r="S382" i="4"/>
  <c r="T382" i="4" s="1"/>
  <c r="U382" i="4"/>
  <c r="W382" i="4"/>
  <c r="X382" i="4"/>
  <c r="Y382" i="4"/>
  <c r="Z382" i="4"/>
  <c r="AA382" i="4"/>
  <c r="AB382" i="4"/>
  <c r="D383" i="4"/>
  <c r="E383" i="4" s="1"/>
  <c r="H383" i="4"/>
  <c r="I383" i="4" s="1"/>
  <c r="L383" i="4"/>
  <c r="M383" i="4" s="1"/>
  <c r="N383" i="4"/>
  <c r="P383" i="4"/>
  <c r="R383" i="4"/>
  <c r="S383" i="4"/>
  <c r="T383" i="4" s="1"/>
  <c r="U383" i="4"/>
  <c r="W383" i="4"/>
  <c r="X383" i="4"/>
  <c r="Y383" i="4"/>
  <c r="Z383" i="4"/>
  <c r="AA383" i="4"/>
  <c r="AB383" i="4"/>
  <c r="D384" i="4"/>
  <c r="E384" i="4" s="1"/>
  <c r="H384" i="4"/>
  <c r="I384" i="4" s="1"/>
  <c r="L384" i="4"/>
  <c r="M384" i="4" s="1"/>
  <c r="N384" i="4"/>
  <c r="P384" i="4"/>
  <c r="R384" i="4"/>
  <c r="S384" i="4"/>
  <c r="T384" i="4" s="1"/>
  <c r="U384" i="4"/>
  <c r="W384" i="4"/>
  <c r="X384" i="4"/>
  <c r="Y384" i="4"/>
  <c r="Z384" i="4"/>
  <c r="AA384" i="4"/>
  <c r="AB384" i="4"/>
  <c r="D385" i="4"/>
  <c r="E385" i="4" s="1"/>
  <c r="H385" i="4"/>
  <c r="I385" i="4" s="1"/>
  <c r="L385" i="4"/>
  <c r="M385" i="4" s="1"/>
  <c r="N385" i="4"/>
  <c r="P385" i="4"/>
  <c r="R385" i="4"/>
  <c r="S385" i="4"/>
  <c r="T385" i="4" s="1"/>
  <c r="U385" i="4"/>
  <c r="W385" i="4"/>
  <c r="X385" i="4"/>
  <c r="Y385" i="4"/>
  <c r="Z385" i="4"/>
  <c r="AA385" i="4"/>
  <c r="AB385" i="4"/>
  <c r="D386" i="4"/>
  <c r="E386" i="4" s="1"/>
  <c r="H386" i="4"/>
  <c r="I386" i="4" s="1"/>
  <c r="L386" i="4"/>
  <c r="M386" i="4" s="1"/>
  <c r="N386" i="4"/>
  <c r="P386" i="4"/>
  <c r="R386" i="4"/>
  <c r="S386" i="4"/>
  <c r="T386" i="4" s="1"/>
  <c r="U386" i="4"/>
  <c r="W386" i="4"/>
  <c r="X386" i="4"/>
  <c r="Y386" i="4"/>
  <c r="Z386" i="4"/>
  <c r="AA386" i="4"/>
  <c r="AB386" i="4"/>
  <c r="D387" i="4"/>
  <c r="E387" i="4" s="1"/>
  <c r="H387" i="4"/>
  <c r="I387" i="4" s="1"/>
  <c r="L387" i="4"/>
  <c r="N387" i="4"/>
  <c r="P387" i="4"/>
  <c r="R387" i="4"/>
  <c r="S387" i="4"/>
  <c r="T387" i="4" s="1"/>
  <c r="U387" i="4"/>
  <c r="W387" i="4"/>
  <c r="X387" i="4"/>
  <c r="Y387" i="4"/>
  <c r="Z387" i="4"/>
  <c r="AA387" i="4"/>
  <c r="AB387" i="4"/>
  <c r="D388" i="4"/>
  <c r="E388" i="4" s="1"/>
  <c r="H388" i="4"/>
  <c r="I388" i="4" s="1"/>
  <c r="L388" i="4"/>
  <c r="N388" i="4"/>
  <c r="P388" i="4"/>
  <c r="R388" i="4"/>
  <c r="S388" i="4"/>
  <c r="T388" i="4" s="1"/>
  <c r="U388" i="4"/>
  <c r="W388" i="4"/>
  <c r="X388" i="4"/>
  <c r="Y388" i="4"/>
  <c r="Z388" i="4"/>
  <c r="AA388" i="4"/>
  <c r="AB388" i="4"/>
  <c r="D389" i="4"/>
  <c r="E389" i="4" s="1"/>
  <c r="H389" i="4"/>
  <c r="I389" i="4" s="1"/>
  <c r="L389" i="4"/>
  <c r="M389" i="4" s="1"/>
  <c r="N389" i="4"/>
  <c r="P389" i="4"/>
  <c r="R389" i="4"/>
  <c r="S389" i="4"/>
  <c r="T389" i="4" s="1"/>
  <c r="U389" i="4"/>
  <c r="W389" i="4"/>
  <c r="X389" i="4"/>
  <c r="Y389" i="4"/>
  <c r="Z389" i="4"/>
  <c r="AA389" i="4"/>
  <c r="AB389" i="4"/>
  <c r="D390" i="4"/>
  <c r="E390" i="4" s="1"/>
  <c r="H390" i="4"/>
  <c r="I390" i="4" s="1"/>
  <c r="L390" i="4"/>
  <c r="N390" i="4"/>
  <c r="P390" i="4"/>
  <c r="R390" i="4"/>
  <c r="S390" i="4"/>
  <c r="T390" i="4" s="1"/>
  <c r="U390" i="4"/>
  <c r="W390" i="4"/>
  <c r="X390" i="4"/>
  <c r="Y390" i="4"/>
  <c r="Z390" i="4"/>
  <c r="AA390" i="4"/>
  <c r="AB390" i="4"/>
  <c r="D391" i="4"/>
  <c r="E391" i="4" s="1"/>
  <c r="H391" i="4"/>
  <c r="I391" i="4" s="1"/>
  <c r="L391" i="4"/>
  <c r="N391" i="4"/>
  <c r="P391" i="4"/>
  <c r="R391" i="4"/>
  <c r="S391" i="4"/>
  <c r="T391" i="4" s="1"/>
  <c r="U391" i="4"/>
  <c r="W391" i="4"/>
  <c r="X391" i="4"/>
  <c r="Y391" i="4"/>
  <c r="Z391" i="4"/>
  <c r="AA391" i="4"/>
  <c r="AB391" i="4"/>
  <c r="D392" i="4"/>
  <c r="E392" i="4" s="1"/>
  <c r="H392" i="4"/>
  <c r="I392" i="4" s="1"/>
  <c r="L392" i="4"/>
  <c r="N392" i="4"/>
  <c r="P392" i="4"/>
  <c r="R392" i="4"/>
  <c r="S392" i="4"/>
  <c r="T392" i="4" s="1"/>
  <c r="U392" i="4"/>
  <c r="W392" i="4"/>
  <c r="X392" i="4"/>
  <c r="Y392" i="4"/>
  <c r="Z392" i="4"/>
  <c r="AA392" i="4"/>
  <c r="AB392" i="4"/>
  <c r="D393" i="4"/>
  <c r="E393" i="4" s="1"/>
  <c r="H393" i="4"/>
  <c r="I393" i="4" s="1"/>
  <c r="L393" i="4"/>
  <c r="N393" i="4"/>
  <c r="P393" i="4"/>
  <c r="R393" i="4"/>
  <c r="S393" i="4"/>
  <c r="T393" i="4" s="1"/>
  <c r="U393" i="4"/>
  <c r="W393" i="4"/>
  <c r="X393" i="4"/>
  <c r="Y393" i="4"/>
  <c r="Z393" i="4"/>
  <c r="AA393" i="4"/>
  <c r="AB393" i="4"/>
  <c r="D394" i="4"/>
  <c r="E394" i="4" s="1"/>
  <c r="H394" i="4"/>
  <c r="I394" i="4" s="1"/>
  <c r="L394" i="4"/>
  <c r="M394" i="4" s="1"/>
  <c r="N394" i="4"/>
  <c r="P394" i="4"/>
  <c r="R394" i="4"/>
  <c r="S394" i="4"/>
  <c r="T394" i="4" s="1"/>
  <c r="U394" i="4"/>
  <c r="W394" i="4"/>
  <c r="X394" i="4"/>
  <c r="Y394" i="4"/>
  <c r="Z394" i="4"/>
  <c r="AA394" i="4"/>
  <c r="AB394" i="4"/>
  <c r="D395" i="4"/>
  <c r="E395" i="4" s="1"/>
  <c r="H395" i="4"/>
  <c r="I395" i="4" s="1"/>
  <c r="L395" i="4"/>
  <c r="N395" i="4"/>
  <c r="P395" i="4"/>
  <c r="R395" i="4"/>
  <c r="S395" i="4"/>
  <c r="T395" i="4" s="1"/>
  <c r="U395" i="4"/>
  <c r="W395" i="4"/>
  <c r="X395" i="4"/>
  <c r="Y395" i="4"/>
  <c r="Z395" i="4"/>
  <c r="AA395" i="4"/>
  <c r="AB395" i="4"/>
  <c r="D396" i="4"/>
  <c r="E396" i="4" s="1"/>
  <c r="H396" i="4"/>
  <c r="I396" i="4" s="1"/>
  <c r="L396" i="4"/>
  <c r="N396" i="4"/>
  <c r="P396" i="4"/>
  <c r="R396" i="4"/>
  <c r="S396" i="4"/>
  <c r="T396" i="4" s="1"/>
  <c r="U396" i="4"/>
  <c r="W396" i="4"/>
  <c r="X396" i="4"/>
  <c r="Y396" i="4"/>
  <c r="Z396" i="4"/>
  <c r="AA396" i="4"/>
  <c r="AB396" i="4"/>
  <c r="D397" i="4"/>
  <c r="E397" i="4" s="1"/>
  <c r="H397" i="4"/>
  <c r="I397" i="4" s="1"/>
  <c r="L397" i="4"/>
  <c r="N397" i="4"/>
  <c r="P397" i="4"/>
  <c r="R397" i="4"/>
  <c r="S397" i="4"/>
  <c r="T397" i="4" s="1"/>
  <c r="U397" i="4"/>
  <c r="W397" i="4"/>
  <c r="X397" i="4"/>
  <c r="Y397" i="4"/>
  <c r="Z397" i="4"/>
  <c r="AA397" i="4"/>
  <c r="AB397" i="4"/>
  <c r="D398" i="4"/>
  <c r="E398" i="4" s="1"/>
  <c r="H398" i="4"/>
  <c r="I398" i="4" s="1"/>
  <c r="L398" i="4"/>
  <c r="N398" i="4"/>
  <c r="P398" i="4"/>
  <c r="R398" i="4"/>
  <c r="S398" i="4"/>
  <c r="T398" i="4" s="1"/>
  <c r="U398" i="4"/>
  <c r="W398" i="4"/>
  <c r="X398" i="4"/>
  <c r="Y398" i="4"/>
  <c r="Z398" i="4"/>
  <c r="AA398" i="4"/>
  <c r="AB398" i="4"/>
  <c r="D399" i="4"/>
  <c r="E399" i="4" s="1"/>
  <c r="H399" i="4"/>
  <c r="I399" i="4" s="1"/>
  <c r="L399" i="4"/>
  <c r="N399" i="4"/>
  <c r="P399" i="4"/>
  <c r="R399" i="4"/>
  <c r="S399" i="4"/>
  <c r="T399" i="4" s="1"/>
  <c r="U399" i="4"/>
  <c r="W399" i="4"/>
  <c r="X399" i="4"/>
  <c r="Y399" i="4"/>
  <c r="Z399" i="4"/>
  <c r="AA399" i="4"/>
  <c r="AB399" i="4"/>
  <c r="D400" i="4"/>
  <c r="E400" i="4" s="1"/>
  <c r="H400" i="4"/>
  <c r="I400" i="4" s="1"/>
  <c r="L400" i="4"/>
  <c r="N400" i="4"/>
  <c r="P400" i="4"/>
  <c r="R400" i="4"/>
  <c r="S400" i="4"/>
  <c r="T400" i="4" s="1"/>
  <c r="U400" i="4"/>
  <c r="W400" i="4"/>
  <c r="X400" i="4"/>
  <c r="Y400" i="4"/>
  <c r="Z400" i="4"/>
  <c r="AA400" i="4"/>
  <c r="AB400" i="4"/>
  <c r="D401" i="4"/>
  <c r="E401" i="4" s="1"/>
  <c r="H401" i="4"/>
  <c r="I401" i="4" s="1"/>
  <c r="L401" i="4"/>
  <c r="N401" i="4"/>
  <c r="P401" i="4"/>
  <c r="R401" i="4"/>
  <c r="S401" i="4"/>
  <c r="T401" i="4" s="1"/>
  <c r="U401" i="4"/>
  <c r="W401" i="4"/>
  <c r="X401" i="4"/>
  <c r="Y401" i="4"/>
  <c r="Z401" i="4"/>
  <c r="AA401" i="4"/>
  <c r="AB401" i="4"/>
  <c r="D402" i="4"/>
  <c r="E402" i="4" s="1"/>
  <c r="H402" i="4"/>
  <c r="I402" i="4" s="1"/>
  <c r="L402" i="4"/>
  <c r="N402" i="4"/>
  <c r="P402" i="4"/>
  <c r="R402" i="4"/>
  <c r="S402" i="4"/>
  <c r="T402" i="4" s="1"/>
  <c r="U402" i="4"/>
  <c r="W402" i="4"/>
  <c r="X402" i="4"/>
  <c r="Y402" i="4"/>
  <c r="Z402" i="4"/>
  <c r="AA402" i="4"/>
  <c r="AB402" i="4"/>
  <c r="D403" i="4"/>
  <c r="E403" i="4" s="1"/>
  <c r="H403" i="4"/>
  <c r="I403" i="4" s="1"/>
  <c r="L403" i="4"/>
  <c r="M403" i="4" s="1"/>
  <c r="N403" i="4"/>
  <c r="P403" i="4"/>
  <c r="R403" i="4"/>
  <c r="S403" i="4"/>
  <c r="T403" i="4" s="1"/>
  <c r="U403" i="4"/>
  <c r="W403" i="4"/>
  <c r="X403" i="4"/>
  <c r="Y403" i="4"/>
  <c r="Z403" i="4"/>
  <c r="AA403" i="4"/>
  <c r="AB403" i="4"/>
  <c r="D404" i="4"/>
  <c r="E404" i="4" s="1"/>
  <c r="H404" i="4"/>
  <c r="I404" i="4" s="1"/>
  <c r="L404" i="4"/>
  <c r="N404" i="4"/>
  <c r="P404" i="4"/>
  <c r="R404" i="4"/>
  <c r="S404" i="4"/>
  <c r="T404" i="4" s="1"/>
  <c r="U404" i="4"/>
  <c r="W404" i="4"/>
  <c r="X404" i="4"/>
  <c r="Y404" i="4"/>
  <c r="Z404" i="4"/>
  <c r="AA404" i="4"/>
  <c r="AB404" i="4"/>
  <c r="D405" i="4"/>
  <c r="E405" i="4" s="1"/>
  <c r="H405" i="4"/>
  <c r="I405" i="4" s="1"/>
  <c r="L405" i="4"/>
  <c r="N405" i="4"/>
  <c r="P405" i="4"/>
  <c r="R405" i="4"/>
  <c r="S405" i="4"/>
  <c r="T405" i="4" s="1"/>
  <c r="U405" i="4"/>
  <c r="W405" i="4"/>
  <c r="X405" i="4"/>
  <c r="Y405" i="4"/>
  <c r="Z405" i="4"/>
  <c r="AA405" i="4"/>
  <c r="AB405" i="4"/>
  <c r="D406" i="4"/>
  <c r="E406" i="4" s="1"/>
  <c r="H406" i="4"/>
  <c r="I406" i="4" s="1"/>
  <c r="L406" i="4"/>
  <c r="V406" i="4" s="1"/>
  <c r="N406" i="4"/>
  <c r="P406" i="4"/>
  <c r="R406" i="4"/>
  <c r="S406" i="4"/>
  <c r="T406" i="4" s="1"/>
  <c r="U406" i="4"/>
  <c r="W406" i="4"/>
  <c r="X406" i="4"/>
  <c r="Y406" i="4"/>
  <c r="Z406" i="4"/>
  <c r="AA406" i="4"/>
  <c r="AB406" i="4"/>
  <c r="D407" i="4"/>
  <c r="E407" i="4" s="1"/>
  <c r="H407" i="4"/>
  <c r="I407" i="4" s="1"/>
  <c r="L407" i="4"/>
  <c r="M407" i="4" s="1"/>
  <c r="N407" i="4"/>
  <c r="P407" i="4"/>
  <c r="R407" i="4"/>
  <c r="S407" i="4"/>
  <c r="T407" i="4" s="1"/>
  <c r="U407" i="4"/>
  <c r="W407" i="4"/>
  <c r="X407" i="4"/>
  <c r="Y407" i="4"/>
  <c r="Z407" i="4"/>
  <c r="AA407" i="4"/>
  <c r="AB407" i="4"/>
  <c r="D408" i="4"/>
  <c r="E408" i="4" s="1"/>
  <c r="H408" i="4"/>
  <c r="I408" i="4" s="1"/>
  <c r="L408" i="4"/>
  <c r="N408" i="4"/>
  <c r="P408" i="4"/>
  <c r="R408" i="4"/>
  <c r="S408" i="4"/>
  <c r="T408" i="4" s="1"/>
  <c r="U408" i="4"/>
  <c r="W408" i="4"/>
  <c r="X408" i="4"/>
  <c r="Y408" i="4"/>
  <c r="Z408" i="4"/>
  <c r="AA408" i="4"/>
  <c r="AB408" i="4"/>
  <c r="D409" i="4"/>
  <c r="E409" i="4" s="1"/>
  <c r="H409" i="4"/>
  <c r="I409" i="4" s="1"/>
  <c r="L409" i="4"/>
  <c r="M409" i="4" s="1"/>
  <c r="N409" i="4"/>
  <c r="P409" i="4"/>
  <c r="R409" i="4"/>
  <c r="S409" i="4"/>
  <c r="T409" i="4" s="1"/>
  <c r="U409" i="4"/>
  <c r="W409" i="4"/>
  <c r="X409" i="4"/>
  <c r="Y409" i="4"/>
  <c r="Z409" i="4"/>
  <c r="AA409" i="4"/>
  <c r="AB409" i="4"/>
  <c r="D410" i="4"/>
  <c r="E410" i="4" s="1"/>
  <c r="H410" i="4"/>
  <c r="I410" i="4" s="1"/>
  <c r="L410" i="4"/>
  <c r="V410" i="4" s="1"/>
  <c r="N410" i="4"/>
  <c r="P410" i="4"/>
  <c r="R410" i="4"/>
  <c r="S410" i="4"/>
  <c r="T410" i="4" s="1"/>
  <c r="U410" i="4"/>
  <c r="W410" i="4"/>
  <c r="X410" i="4"/>
  <c r="Y410" i="4"/>
  <c r="Z410" i="4"/>
  <c r="AA410" i="4"/>
  <c r="AB410" i="4"/>
  <c r="D411" i="4"/>
  <c r="E411" i="4" s="1"/>
  <c r="H411" i="4"/>
  <c r="I411" i="4" s="1"/>
  <c r="L411" i="4"/>
  <c r="N411" i="4"/>
  <c r="P411" i="4"/>
  <c r="R411" i="4"/>
  <c r="S411" i="4"/>
  <c r="T411" i="4" s="1"/>
  <c r="U411" i="4"/>
  <c r="W411" i="4"/>
  <c r="X411" i="4"/>
  <c r="Y411" i="4"/>
  <c r="Z411" i="4"/>
  <c r="AA411" i="4"/>
  <c r="AB411" i="4"/>
  <c r="D412" i="4"/>
  <c r="E412" i="4" s="1"/>
  <c r="H412" i="4"/>
  <c r="I412" i="4" s="1"/>
  <c r="L412" i="4"/>
  <c r="N412" i="4"/>
  <c r="P412" i="4"/>
  <c r="R412" i="4"/>
  <c r="S412" i="4"/>
  <c r="T412" i="4" s="1"/>
  <c r="U412" i="4"/>
  <c r="W412" i="4"/>
  <c r="X412" i="4"/>
  <c r="Y412" i="4"/>
  <c r="Z412" i="4"/>
  <c r="AA412" i="4"/>
  <c r="AB412" i="4"/>
  <c r="D413" i="4"/>
  <c r="E413" i="4" s="1"/>
  <c r="H413" i="4"/>
  <c r="I413" i="4" s="1"/>
  <c r="L413" i="4"/>
  <c r="N413" i="4"/>
  <c r="P413" i="4"/>
  <c r="R413" i="4"/>
  <c r="S413" i="4"/>
  <c r="T413" i="4" s="1"/>
  <c r="U413" i="4"/>
  <c r="W413" i="4"/>
  <c r="X413" i="4"/>
  <c r="Y413" i="4"/>
  <c r="Z413" i="4"/>
  <c r="AA413" i="4"/>
  <c r="AB413" i="4"/>
  <c r="D414" i="4"/>
  <c r="E414" i="4" s="1"/>
  <c r="H414" i="4"/>
  <c r="I414" i="4" s="1"/>
  <c r="L414" i="4"/>
  <c r="N414" i="4"/>
  <c r="P414" i="4"/>
  <c r="R414" i="4"/>
  <c r="S414" i="4"/>
  <c r="T414" i="4" s="1"/>
  <c r="U414" i="4"/>
  <c r="W414" i="4"/>
  <c r="X414" i="4"/>
  <c r="Y414" i="4"/>
  <c r="Z414" i="4"/>
  <c r="AA414" i="4"/>
  <c r="AB414" i="4"/>
  <c r="D415" i="4"/>
  <c r="E415" i="4" s="1"/>
  <c r="H415" i="4"/>
  <c r="I415" i="4" s="1"/>
  <c r="L415" i="4"/>
  <c r="M415" i="4" s="1"/>
  <c r="N415" i="4"/>
  <c r="P415" i="4"/>
  <c r="R415" i="4"/>
  <c r="S415" i="4"/>
  <c r="T415" i="4" s="1"/>
  <c r="U415" i="4"/>
  <c r="W415" i="4"/>
  <c r="X415" i="4"/>
  <c r="Y415" i="4"/>
  <c r="Z415" i="4"/>
  <c r="AA415" i="4"/>
  <c r="AB415" i="4"/>
  <c r="D416" i="4"/>
  <c r="E416" i="4" s="1"/>
  <c r="H416" i="4"/>
  <c r="I416" i="4" s="1"/>
  <c r="L416" i="4"/>
  <c r="N416" i="4"/>
  <c r="P416" i="4"/>
  <c r="R416" i="4"/>
  <c r="S416" i="4"/>
  <c r="T416" i="4" s="1"/>
  <c r="U416" i="4"/>
  <c r="W416" i="4"/>
  <c r="X416" i="4"/>
  <c r="Y416" i="4"/>
  <c r="Z416" i="4"/>
  <c r="AA416" i="4"/>
  <c r="AB416" i="4"/>
  <c r="D417" i="4"/>
  <c r="E417" i="4" s="1"/>
  <c r="H417" i="4"/>
  <c r="I417" i="4" s="1"/>
  <c r="L417" i="4"/>
  <c r="N417" i="4"/>
  <c r="P417" i="4"/>
  <c r="R417" i="4"/>
  <c r="S417" i="4"/>
  <c r="T417" i="4" s="1"/>
  <c r="U417" i="4"/>
  <c r="W417" i="4"/>
  <c r="X417" i="4"/>
  <c r="Y417" i="4"/>
  <c r="Z417" i="4"/>
  <c r="AA417" i="4"/>
  <c r="AB417" i="4"/>
  <c r="D418" i="4"/>
  <c r="E418" i="4" s="1"/>
  <c r="H418" i="4"/>
  <c r="I418" i="4" s="1"/>
  <c r="L418" i="4"/>
  <c r="N418" i="4"/>
  <c r="P418" i="4"/>
  <c r="R418" i="4"/>
  <c r="S418" i="4"/>
  <c r="T418" i="4" s="1"/>
  <c r="U418" i="4"/>
  <c r="W418" i="4"/>
  <c r="X418" i="4"/>
  <c r="Y418" i="4"/>
  <c r="Z418" i="4"/>
  <c r="AA418" i="4"/>
  <c r="AB418" i="4"/>
  <c r="D419" i="4"/>
  <c r="E419" i="4" s="1"/>
  <c r="H419" i="4"/>
  <c r="I419" i="4" s="1"/>
  <c r="L419" i="4"/>
  <c r="M419" i="4" s="1"/>
  <c r="N419" i="4"/>
  <c r="P419" i="4"/>
  <c r="R419" i="4"/>
  <c r="S419" i="4"/>
  <c r="T419" i="4" s="1"/>
  <c r="U419" i="4"/>
  <c r="W419" i="4"/>
  <c r="X419" i="4"/>
  <c r="Y419" i="4"/>
  <c r="Z419" i="4"/>
  <c r="AA419" i="4"/>
  <c r="AB419" i="4"/>
  <c r="D420" i="4"/>
  <c r="E420" i="4" s="1"/>
  <c r="H420" i="4"/>
  <c r="I420" i="4" s="1"/>
  <c r="L420" i="4"/>
  <c r="N420" i="4"/>
  <c r="P420" i="4"/>
  <c r="R420" i="4"/>
  <c r="S420" i="4"/>
  <c r="T420" i="4" s="1"/>
  <c r="U420" i="4"/>
  <c r="W420" i="4"/>
  <c r="X420" i="4"/>
  <c r="Y420" i="4"/>
  <c r="Z420" i="4"/>
  <c r="AA420" i="4"/>
  <c r="AB420" i="4"/>
  <c r="D421" i="4"/>
  <c r="E421" i="4" s="1"/>
  <c r="H421" i="4"/>
  <c r="I421" i="4" s="1"/>
  <c r="L421" i="4"/>
  <c r="N421" i="4"/>
  <c r="P421" i="4"/>
  <c r="R421" i="4"/>
  <c r="S421" i="4"/>
  <c r="T421" i="4" s="1"/>
  <c r="U421" i="4"/>
  <c r="W421" i="4"/>
  <c r="X421" i="4"/>
  <c r="Y421" i="4"/>
  <c r="Z421" i="4"/>
  <c r="AA421" i="4"/>
  <c r="AB421" i="4"/>
  <c r="D422" i="4"/>
  <c r="E422" i="4" s="1"/>
  <c r="H422" i="4"/>
  <c r="I422" i="4" s="1"/>
  <c r="L422" i="4"/>
  <c r="N422" i="4"/>
  <c r="P422" i="4"/>
  <c r="R422" i="4"/>
  <c r="S422" i="4"/>
  <c r="T422" i="4" s="1"/>
  <c r="U422" i="4"/>
  <c r="W422" i="4"/>
  <c r="X422" i="4"/>
  <c r="Y422" i="4"/>
  <c r="Z422" i="4"/>
  <c r="AA422" i="4"/>
  <c r="AB422" i="4"/>
  <c r="D423" i="4"/>
  <c r="E423" i="4" s="1"/>
  <c r="H423" i="4"/>
  <c r="I423" i="4" s="1"/>
  <c r="L423" i="4"/>
  <c r="N423" i="4"/>
  <c r="P423" i="4"/>
  <c r="R423" i="4"/>
  <c r="S423" i="4"/>
  <c r="T423" i="4" s="1"/>
  <c r="U423" i="4"/>
  <c r="W423" i="4"/>
  <c r="X423" i="4"/>
  <c r="Y423" i="4"/>
  <c r="Z423" i="4"/>
  <c r="AA423" i="4"/>
  <c r="AB423" i="4"/>
  <c r="D424" i="4"/>
  <c r="E424" i="4" s="1"/>
  <c r="H424" i="4"/>
  <c r="I424" i="4" s="1"/>
  <c r="L424" i="4"/>
  <c r="V424" i="4" s="1"/>
  <c r="N424" i="4"/>
  <c r="P424" i="4"/>
  <c r="R424" i="4"/>
  <c r="S424" i="4"/>
  <c r="T424" i="4" s="1"/>
  <c r="U424" i="4"/>
  <c r="W424" i="4"/>
  <c r="X424" i="4"/>
  <c r="Y424" i="4"/>
  <c r="Z424" i="4"/>
  <c r="AA424" i="4"/>
  <c r="AB424" i="4"/>
  <c r="D425" i="4"/>
  <c r="E425" i="4" s="1"/>
  <c r="H425" i="4"/>
  <c r="I425" i="4" s="1"/>
  <c r="L425" i="4"/>
  <c r="V425" i="4" s="1"/>
  <c r="N425" i="4"/>
  <c r="P425" i="4"/>
  <c r="R425" i="4"/>
  <c r="S425" i="4"/>
  <c r="T425" i="4" s="1"/>
  <c r="U425" i="4"/>
  <c r="W425" i="4"/>
  <c r="X425" i="4"/>
  <c r="Y425" i="4"/>
  <c r="Z425" i="4"/>
  <c r="AA425" i="4"/>
  <c r="AB425" i="4"/>
  <c r="D426" i="4"/>
  <c r="E426" i="4" s="1"/>
  <c r="H426" i="4"/>
  <c r="I426" i="4" s="1"/>
  <c r="L426" i="4"/>
  <c r="N426" i="4"/>
  <c r="P426" i="4"/>
  <c r="R426" i="4"/>
  <c r="S426" i="4"/>
  <c r="T426" i="4" s="1"/>
  <c r="U426" i="4"/>
  <c r="W426" i="4"/>
  <c r="X426" i="4"/>
  <c r="Y426" i="4"/>
  <c r="Z426" i="4"/>
  <c r="AA426" i="4"/>
  <c r="AB426" i="4"/>
  <c r="D427" i="4"/>
  <c r="E427" i="4" s="1"/>
  <c r="E25" i="3" s="1"/>
  <c r="H427" i="4"/>
  <c r="I427" i="4" s="1"/>
  <c r="I25" i="3" s="1"/>
  <c r="L427" i="4"/>
  <c r="M427" i="4" s="1"/>
  <c r="M25" i="3" s="1"/>
  <c r="N427" i="4"/>
  <c r="P427" i="4"/>
  <c r="P25" i="3" s="1"/>
  <c r="R427" i="4"/>
  <c r="R25" i="3" s="1"/>
  <c r="S427" i="4"/>
  <c r="T427" i="4" s="1"/>
  <c r="T25" i="3" s="1"/>
  <c r="U427" i="4"/>
  <c r="W427" i="4"/>
  <c r="W25" i="3" s="1"/>
  <c r="X427" i="4"/>
  <c r="X25" i="3" s="1"/>
  <c r="Y427" i="4"/>
  <c r="Y25" i="3" s="1"/>
  <c r="Z427" i="4"/>
  <c r="Z25" i="3" s="1"/>
  <c r="AA427" i="4"/>
  <c r="AA25" i="3" s="1"/>
  <c r="AB427" i="4"/>
  <c r="AB25" i="3" s="1"/>
  <c r="D428" i="4"/>
  <c r="E428" i="4" s="1"/>
  <c r="H428" i="4"/>
  <c r="I428" i="4" s="1"/>
  <c r="L428" i="4"/>
  <c r="M428" i="4" s="1"/>
  <c r="N428" i="4"/>
  <c r="P428" i="4"/>
  <c r="R428" i="4"/>
  <c r="S428" i="4"/>
  <c r="T428" i="4" s="1"/>
  <c r="U428" i="4"/>
  <c r="W428" i="4"/>
  <c r="X428" i="4"/>
  <c r="Y428" i="4"/>
  <c r="Z428" i="4"/>
  <c r="AA428" i="4"/>
  <c r="AB428" i="4"/>
  <c r="D429" i="4"/>
  <c r="E429" i="4" s="1"/>
  <c r="H429" i="4"/>
  <c r="I429" i="4" s="1"/>
  <c r="L429" i="4"/>
  <c r="V429" i="4" s="1"/>
  <c r="N429" i="4"/>
  <c r="P429" i="4"/>
  <c r="R429" i="4"/>
  <c r="S429" i="4"/>
  <c r="T429" i="4" s="1"/>
  <c r="U429" i="4"/>
  <c r="W429" i="4"/>
  <c r="W26" i="3" s="1"/>
  <c r="X429" i="4"/>
  <c r="Y429" i="4"/>
  <c r="Z429" i="4"/>
  <c r="AA429" i="4"/>
  <c r="AB429" i="4"/>
  <c r="D430" i="4"/>
  <c r="E430" i="4" s="1"/>
  <c r="H430" i="4"/>
  <c r="I430" i="4" s="1"/>
  <c r="L430" i="4"/>
  <c r="N430" i="4"/>
  <c r="P430" i="4"/>
  <c r="R430" i="4"/>
  <c r="S430" i="4"/>
  <c r="T430" i="4" s="1"/>
  <c r="U430" i="4"/>
  <c r="W430" i="4"/>
  <c r="X430" i="4"/>
  <c r="Y430" i="4"/>
  <c r="Z430" i="4"/>
  <c r="AA430" i="4"/>
  <c r="AB430" i="4"/>
  <c r="D431" i="4"/>
  <c r="E431" i="4" s="1"/>
  <c r="H431" i="4"/>
  <c r="I431" i="4" s="1"/>
  <c r="L431" i="4"/>
  <c r="M431" i="4" s="1"/>
  <c r="N431" i="4"/>
  <c r="P431" i="4"/>
  <c r="R431" i="4"/>
  <c r="S431" i="4"/>
  <c r="T431" i="4" s="1"/>
  <c r="U431" i="4"/>
  <c r="W431" i="4"/>
  <c r="X431" i="4"/>
  <c r="Y431" i="4"/>
  <c r="Z431" i="4"/>
  <c r="AA431" i="4"/>
  <c r="AB431" i="4"/>
  <c r="D432" i="4"/>
  <c r="E432" i="4" s="1"/>
  <c r="H432" i="4"/>
  <c r="I432" i="4" s="1"/>
  <c r="L432" i="4"/>
  <c r="M432" i="4" s="1"/>
  <c r="N432" i="4"/>
  <c r="P432" i="4"/>
  <c r="R432" i="4"/>
  <c r="S432" i="4"/>
  <c r="T432" i="4" s="1"/>
  <c r="U432" i="4"/>
  <c r="W432" i="4"/>
  <c r="X432" i="4"/>
  <c r="Y432" i="4"/>
  <c r="Z432" i="4"/>
  <c r="AA432" i="4"/>
  <c r="AB432" i="4"/>
  <c r="D433" i="4"/>
  <c r="E433" i="4" s="1"/>
  <c r="H433" i="4"/>
  <c r="I433" i="4" s="1"/>
  <c r="L433" i="4"/>
  <c r="M433" i="4" s="1"/>
  <c r="N433" i="4"/>
  <c r="P433" i="4"/>
  <c r="R433" i="4"/>
  <c r="S433" i="4"/>
  <c r="T433" i="4" s="1"/>
  <c r="U433" i="4"/>
  <c r="W433" i="4"/>
  <c r="X433" i="4"/>
  <c r="Y433" i="4"/>
  <c r="Z433" i="4"/>
  <c r="AA433" i="4"/>
  <c r="AB433" i="4"/>
  <c r="D434" i="4"/>
  <c r="H434" i="4"/>
  <c r="L434" i="4"/>
  <c r="N434" i="4"/>
  <c r="P434" i="4"/>
  <c r="R434" i="4"/>
  <c r="S434" i="4"/>
  <c r="U434" i="4"/>
  <c r="W434" i="4"/>
  <c r="X434" i="4"/>
  <c r="Y434" i="4"/>
  <c r="Z434" i="4"/>
  <c r="AA434" i="4"/>
  <c r="AB434" i="4"/>
  <c r="D435" i="4"/>
  <c r="E435" i="4" s="1"/>
  <c r="H435" i="4"/>
  <c r="I435" i="4" s="1"/>
  <c r="L435" i="4"/>
  <c r="M435" i="4" s="1"/>
  <c r="N435" i="4"/>
  <c r="P435" i="4"/>
  <c r="R435" i="4"/>
  <c r="S435" i="4"/>
  <c r="T435" i="4" s="1"/>
  <c r="U435" i="4"/>
  <c r="W435" i="4"/>
  <c r="X435" i="4"/>
  <c r="Y435" i="4"/>
  <c r="Z435" i="4"/>
  <c r="AA435" i="4"/>
  <c r="AB435" i="4"/>
  <c r="D436" i="4"/>
  <c r="E436" i="4" s="1"/>
  <c r="H436" i="4"/>
  <c r="I436" i="4" s="1"/>
  <c r="L436" i="4"/>
  <c r="M436" i="4" s="1"/>
  <c r="N436" i="4"/>
  <c r="P436" i="4"/>
  <c r="R436" i="4"/>
  <c r="S436" i="4"/>
  <c r="T436" i="4" s="1"/>
  <c r="U436" i="4"/>
  <c r="W436" i="4"/>
  <c r="X436" i="4"/>
  <c r="Y436" i="4"/>
  <c r="Z436" i="4"/>
  <c r="AA436" i="4"/>
  <c r="AB436" i="4"/>
  <c r="D437" i="4"/>
  <c r="E437" i="4" s="1"/>
  <c r="H437" i="4"/>
  <c r="I437" i="4" s="1"/>
  <c r="L437" i="4"/>
  <c r="M437" i="4" s="1"/>
  <c r="N437" i="4"/>
  <c r="P437" i="4"/>
  <c r="R437" i="4"/>
  <c r="S437" i="4"/>
  <c r="T437" i="4" s="1"/>
  <c r="U437" i="4"/>
  <c r="W437" i="4"/>
  <c r="X437" i="4"/>
  <c r="Y437" i="4"/>
  <c r="Z437" i="4"/>
  <c r="AA437" i="4"/>
  <c r="AB437" i="4"/>
  <c r="D438" i="4"/>
  <c r="E438" i="4" s="1"/>
  <c r="H438" i="4"/>
  <c r="I438" i="4" s="1"/>
  <c r="L438" i="4"/>
  <c r="N438" i="4"/>
  <c r="P438" i="4"/>
  <c r="R438" i="4"/>
  <c r="S438" i="4"/>
  <c r="T438" i="4" s="1"/>
  <c r="U438" i="4"/>
  <c r="W438" i="4"/>
  <c r="X438" i="4"/>
  <c r="Y438" i="4"/>
  <c r="Z438" i="4"/>
  <c r="AA438" i="4"/>
  <c r="AB438" i="4"/>
  <c r="D439" i="4"/>
  <c r="E439" i="4" s="1"/>
  <c r="H439" i="4"/>
  <c r="I439" i="4" s="1"/>
  <c r="L439" i="4"/>
  <c r="N439" i="4"/>
  <c r="P439" i="4"/>
  <c r="R439" i="4"/>
  <c r="S439" i="4"/>
  <c r="T439" i="4" s="1"/>
  <c r="U439" i="4"/>
  <c r="W439" i="4"/>
  <c r="X439" i="4"/>
  <c r="Y439" i="4"/>
  <c r="Z439" i="4"/>
  <c r="AA439" i="4"/>
  <c r="AB439" i="4"/>
  <c r="D440" i="4"/>
  <c r="E440" i="4" s="1"/>
  <c r="H440" i="4"/>
  <c r="I440" i="4" s="1"/>
  <c r="L440" i="4"/>
  <c r="M440" i="4" s="1"/>
  <c r="N440" i="4"/>
  <c r="P440" i="4"/>
  <c r="R440" i="4"/>
  <c r="S440" i="4"/>
  <c r="T440" i="4" s="1"/>
  <c r="U440" i="4"/>
  <c r="W440" i="4"/>
  <c r="X440" i="4"/>
  <c r="Y440" i="4"/>
  <c r="Z440" i="4"/>
  <c r="AA440" i="4"/>
  <c r="AB440" i="4"/>
  <c r="D441" i="4"/>
  <c r="E441" i="4" s="1"/>
  <c r="H441" i="4"/>
  <c r="I441" i="4" s="1"/>
  <c r="L441" i="4"/>
  <c r="N441" i="4"/>
  <c r="P441" i="4"/>
  <c r="R441" i="4"/>
  <c r="S441" i="4"/>
  <c r="T441" i="4" s="1"/>
  <c r="U441" i="4"/>
  <c r="W441" i="4"/>
  <c r="X441" i="4"/>
  <c r="Y441" i="4"/>
  <c r="Z441" i="4"/>
  <c r="AA441" i="4"/>
  <c r="AB441" i="4"/>
  <c r="D442" i="4"/>
  <c r="E442" i="4" s="1"/>
  <c r="H442" i="4"/>
  <c r="I442" i="4" s="1"/>
  <c r="L442" i="4"/>
  <c r="N442" i="4"/>
  <c r="P442" i="4"/>
  <c r="R442" i="4"/>
  <c r="S442" i="4"/>
  <c r="T442" i="4" s="1"/>
  <c r="U442" i="4"/>
  <c r="W442" i="4"/>
  <c r="X442" i="4"/>
  <c r="Y442" i="4"/>
  <c r="Z442" i="4"/>
  <c r="AA442" i="4"/>
  <c r="AB442" i="4"/>
  <c r="D443" i="4"/>
  <c r="E443" i="4" s="1"/>
  <c r="H443" i="4"/>
  <c r="I443" i="4" s="1"/>
  <c r="L443" i="4"/>
  <c r="N443" i="4"/>
  <c r="P443" i="4"/>
  <c r="R443" i="4"/>
  <c r="S443" i="4"/>
  <c r="T443" i="4" s="1"/>
  <c r="U443" i="4"/>
  <c r="W443" i="4"/>
  <c r="X443" i="4"/>
  <c r="Y443" i="4"/>
  <c r="Z443" i="4"/>
  <c r="AA443" i="4"/>
  <c r="AB443" i="4"/>
  <c r="D444" i="4"/>
  <c r="E444" i="4" s="1"/>
  <c r="H444" i="4"/>
  <c r="I444" i="4" s="1"/>
  <c r="L444" i="4"/>
  <c r="N444" i="4"/>
  <c r="P444" i="4"/>
  <c r="R444" i="4"/>
  <c r="S444" i="4"/>
  <c r="T444" i="4" s="1"/>
  <c r="U444" i="4"/>
  <c r="W444" i="4"/>
  <c r="X444" i="4"/>
  <c r="Y444" i="4"/>
  <c r="Z444" i="4"/>
  <c r="AA444" i="4"/>
  <c r="AB444" i="4"/>
  <c r="D445" i="4"/>
  <c r="E445" i="4" s="1"/>
  <c r="H445" i="4"/>
  <c r="I445" i="4" s="1"/>
  <c r="L445" i="4"/>
  <c r="M445" i="4" s="1"/>
  <c r="N445" i="4"/>
  <c r="P445" i="4"/>
  <c r="R445" i="4"/>
  <c r="S445" i="4"/>
  <c r="T445" i="4" s="1"/>
  <c r="U445" i="4"/>
  <c r="W445" i="4"/>
  <c r="X445" i="4"/>
  <c r="Y445" i="4"/>
  <c r="Z445" i="4"/>
  <c r="AA445" i="4"/>
  <c r="AB445" i="4"/>
  <c r="D446" i="4"/>
  <c r="E446" i="4" s="1"/>
  <c r="H446" i="4"/>
  <c r="I446" i="4" s="1"/>
  <c r="L446" i="4"/>
  <c r="M446" i="4" s="1"/>
  <c r="N446" i="4"/>
  <c r="P446" i="4"/>
  <c r="R446" i="4"/>
  <c r="S446" i="4"/>
  <c r="T446" i="4" s="1"/>
  <c r="U446" i="4"/>
  <c r="W446" i="4"/>
  <c r="X446" i="4"/>
  <c r="Y446" i="4"/>
  <c r="Z446" i="4"/>
  <c r="AA446" i="4"/>
  <c r="AB446" i="4"/>
  <c r="D447" i="4"/>
  <c r="E447" i="4" s="1"/>
  <c r="H447" i="4"/>
  <c r="I447" i="4" s="1"/>
  <c r="L447" i="4"/>
  <c r="M447" i="4" s="1"/>
  <c r="N447" i="4"/>
  <c r="P447" i="4"/>
  <c r="R447" i="4"/>
  <c r="S447" i="4"/>
  <c r="T447" i="4" s="1"/>
  <c r="U447" i="4"/>
  <c r="W447" i="4"/>
  <c r="X447" i="4"/>
  <c r="Y447" i="4"/>
  <c r="Z447" i="4"/>
  <c r="AA447" i="4"/>
  <c r="AB447" i="4"/>
  <c r="D448" i="4"/>
  <c r="E448" i="4" s="1"/>
  <c r="H448" i="4"/>
  <c r="I448" i="4" s="1"/>
  <c r="L448" i="4"/>
  <c r="N448" i="4"/>
  <c r="P448" i="4"/>
  <c r="R448" i="4"/>
  <c r="S448" i="4"/>
  <c r="T448" i="4" s="1"/>
  <c r="U448" i="4"/>
  <c r="W448" i="4"/>
  <c r="X448" i="4"/>
  <c r="Y448" i="4"/>
  <c r="Z448" i="4"/>
  <c r="AA448" i="4"/>
  <c r="AB448" i="4"/>
  <c r="D449" i="4"/>
  <c r="E449" i="4" s="1"/>
  <c r="H449" i="4"/>
  <c r="I449" i="4" s="1"/>
  <c r="L449" i="4"/>
  <c r="M449" i="4" s="1"/>
  <c r="N449" i="4"/>
  <c r="P449" i="4"/>
  <c r="R449" i="4"/>
  <c r="S449" i="4"/>
  <c r="T449" i="4" s="1"/>
  <c r="U449" i="4"/>
  <c r="W449" i="4"/>
  <c r="X449" i="4"/>
  <c r="Y449" i="4"/>
  <c r="Z449" i="4"/>
  <c r="AA449" i="4"/>
  <c r="AB449" i="4"/>
  <c r="D450" i="4"/>
  <c r="E450" i="4" s="1"/>
  <c r="H450" i="4"/>
  <c r="I450" i="4" s="1"/>
  <c r="L450" i="4"/>
  <c r="M450" i="4" s="1"/>
  <c r="N450" i="4"/>
  <c r="P450" i="4"/>
  <c r="R450" i="4"/>
  <c r="S450" i="4"/>
  <c r="T450" i="4" s="1"/>
  <c r="T27" i="3" s="1"/>
  <c r="U450" i="4"/>
  <c r="U27" i="3" s="1"/>
  <c r="W450" i="4"/>
  <c r="W27" i="3" s="1"/>
  <c r="X450" i="4"/>
  <c r="Y450" i="4"/>
  <c r="Z450" i="4"/>
  <c r="AA450" i="4"/>
  <c r="AB450" i="4"/>
  <c r="AB27" i="3" s="1"/>
  <c r="D451" i="4"/>
  <c r="E451" i="4" s="1"/>
  <c r="H451" i="4"/>
  <c r="I451" i="4" s="1"/>
  <c r="L451" i="4"/>
  <c r="N451" i="4"/>
  <c r="P451" i="4"/>
  <c r="R451" i="4"/>
  <c r="S451" i="4"/>
  <c r="T451" i="4" s="1"/>
  <c r="U451" i="4"/>
  <c r="W451" i="4"/>
  <c r="X451" i="4"/>
  <c r="Y451" i="4"/>
  <c r="Z451" i="4"/>
  <c r="AA451" i="4"/>
  <c r="AB451" i="4"/>
  <c r="D452" i="4"/>
  <c r="E452" i="4" s="1"/>
  <c r="H452" i="4"/>
  <c r="I452" i="4" s="1"/>
  <c r="L452" i="4"/>
  <c r="M452" i="4" s="1"/>
  <c r="N452" i="4"/>
  <c r="P452" i="4"/>
  <c r="R452" i="4"/>
  <c r="S452" i="4"/>
  <c r="T452" i="4" s="1"/>
  <c r="U452" i="4"/>
  <c r="W452" i="4"/>
  <c r="X452" i="4"/>
  <c r="Y452" i="4"/>
  <c r="Z452" i="4"/>
  <c r="AA452" i="4"/>
  <c r="AB452" i="4"/>
  <c r="D453" i="4"/>
  <c r="E453" i="4" s="1"/>
  <c r="H453" i="4"/>
  <c r="I453" i="4" s="1"/>
  <c r="L453" i="4"/>
  <c r="N453" i="4"/>
  <c r="P453" i="4"/>
  <c r="R453" i="4"/>
  <c r="S453" i="4"/>
  <c r="T453" i="4" s="1"/>
  <c r="U453" i="4"/>
  <c r="W453" i="4"/>
  <c r="X453" i="4"/>
  <c r="Y453" i="4"/>
  <c r="Z453" i="4"/>
  <c r="AA453" i="4"/>
  <c r="AB453" i="4"/>
  <c r="D454" i="4"/>
  <c r="E454" i="4" s="1"/>
  <c r="H454" i="4"/>
  <c r="I454" i="4" s="1"/>
  <c r="L454" i="4"/>
  <c r="N454" i="4"/>
  <c r="P454" i="4"/>
  <c r="R454" i="4"/>
  <c r="S454" i="4"/>
  <c r="T454" i="4" s="1"/>
  <c r="U454" i="4"/>
  <c r="W454" i="4"/>
  <c r="X454" i="4"/>
  <c r="Y454" i="4"/>
  <c r="Z454" i="4"/>
  <c r="AA454" i="4"/>
  <c r="AB454" i="4"/>
  <c r="D455" i="4"/>
  <c r="E455" i="4" s="1"/>
  <c r="H455" i="4"/>
  <c r="I455" i="4" s="1"/>
  <c r="L455" i="4"/>
  <c r="N455" i="4"/>
  <c r="P455" i="4"/>
  <c r="R455" i="4"/>
  <c r="S455" i="4"/>
  <c r="T455" i="4" s="1"/>
  <c r="U455" i="4"/>
  <c r="W455" i="4"/>
  <c r="X455" i="4"/>
  <c r="Y455" i="4"/>
  <c r="Z455" i="4"/>
  <c r="AA455" i="4"/>
  <c r="AB455" i="4"/>
  <c r="D456" i="4"/>
  <c r="E456" i="4" s="1"/>
  <c r="H456" i="4"/>
  <c r="I456" i="4" s="1"/>
  <c r="L456" i="4"/>
  <c r="N456" i="4"/>
  <c r="P456" i="4"/>
  <c r="R456" i="4"/>
  <c r="S456" i="4"/>
  <c r="T456" i="4" s="1"/>
  <c r="U456" i="4"/>
  <c r="W456" i="4"/>
  <c r="X456" i="4"/>
  <c r="Y456" i="4"/>
  <c r="Z456" i="4"/>
  <c r="AA456" i="4"/>
  <c r="AB456" i="4"/>
  <c r="D457" i="4"/>
  <c r="E457" i="4" s="1"/>
  <c r="H457" i="4"/>
  <c r="I457" i="4" s="1"/>
  <c r="L457" i="4"/>
  <c r="M457" i="4" s="1"/>
  <c r="N457" i="4"/>
  <c r="P457" i="4"/>
  <c r="R457" i="4"/>
  <c r="S457" i="4"/>
  <c r="T457" i="4" s="1"/>
  <c r="U457" i="4"/>
  <c r="W457" i="4"/>
  <c r="X457" i="4"/>
  <c r="Y457" i="4"/>
  <c r="Z457" i="4"/>
  <c r="AA457" i="4"/>
  <c r="AB457" i="4"/>
  <c r="D458" i="4"/>
  <c r="E458" i="4" s="1"/>
  <c r="H458" i="4"/>
  <c r="I458" i="4" s="1"/>
  <c r="L458" i="4"/>
  <c r="M458" i="4" s="1"/>
  <c r="N458" i="4"/>
  <c r="P458" i="4"/>
  <c r="R458" i="4"/>
  <c r="S458" i="4"/>
  <c r="T458" i="4" s="1"/>
  <c r="U458" i="4"/>
  <c r="W458" i="4"/>
  <c r="X458" i="4"/>
  <c r="Y458" i="4"/>
  <c r="Z458" i="4"/>
  <c r="AA458" i="4"/>
  <c r="AB458" i="4"/>
  <c r="D459" i="4"/>
  <c r="E459" i="4" s="1"/>
  <c r="H459" i="4"/>
  <c r="I459" i="4" s="1"/>
  <c r="L459" i="4"/>
  <c r="V459" i="4" s="1"/>
  <c r="N459" i="4"/>
  <c r="P459" i="4"/>
  <c r="R459" i="4"/>
  <c r="S459" i="4"/>
  <c r="T459" i="4" s="1"/>
  <c r="U459" i="4"/>
  <c r="W459" i="4"/>
  <c r="X459" i="4"/>
  <c r="Y459" i="4"/>
  <c r="Y28" i="3" s="1"/>
  <c r="Z459" i="4"/>
  <c r="AA459" i="4"/>
  <c r="AB459" i="4"/>
  <c r="AB28" i="3" s="1"/>
  <c r="D460" i="4"/>
  <c r="E460" i="4" s="1"/>
  <c r="H460" i="4"/>
  <c r="I460" i="4" s="1"/>
  <c r="L460" i="4"/>
  <c r="M460" i="4" s="1"/>
  <c r="N460" i="4"/>
  <c r="P460" i="4"/>
  <c r="R460" i="4"/>
  <c r="S460" i="4"/>
  <c r="T460" i="4" s="1"/>
  <c r="U460" i="4"/>
  <c r="W460" i="4"/>
  <c r="X460" i="4"/>
  <c r="Y460" i="4"/>
  <c r="Z460" i="4"/>
  <c r="AA460" i="4"/>
  <c r="AB460" i="4"/>
  <c r="D461" i="4"/>
  <c r="E461" i="4" s="1"/>
  <c r="H461" i="4"/>
  <c r="I461" i="4" s="1"/>
  <c r="L461" i="4"/>
  <c r="M461" i="4" s="1"/>
  <c r="N461" i="4"/>
  <c r="P461" i="4"/>
  <c r="R461" i="4"/>
  <c r="S461" i="4"/>
  <c r="T461" i="4" s="1"/>
  <c r="U461" i="4"/>
  <c r="W461" i="4"/>
  <c r="X461" i="4"/>
  <c r="Y461" i="4"/>
  <c r="Z461" i="4"/>
  <c r="AA461" i="4"/>
  <c r="AB461" i="4"/>
  <c r="D462" i="4"/>
  <c r="E462" i="4" s="1"/>
  <c r="H462" i="4"/>
  <c r="I462" i="4" s="1"/>
  <c r="L462" i="4"/>
  <c r="M462" i="4" s="1"/>
  <c r="N462" i="4"/>
  <c r="P462" i="4"/>
  <c r="R462" i="4"/>
  <c r="S462" i="4"/>
  <c r="T462" i="4" s="1"/>
  <c r="U462" i="4"/>
  <c r="W462" i="4"/>
  <c r="X462" i="4"/>
  <c r="Y462" i="4"/>
  <c r="Z462" i="4"/>
  <c r="AA462" i="4"/>
  <c r="AB462" i="4"/>
  <c r="D463" i="4"/>
  <c r="E463" i="4" s="1"/>
  <c r="H463" i="4"/>
  <c r="I463" i="4" s="1"/>
  <c r="L463" i="4"/>
  <c r="M463" i="4" s="1"/>
  <c r="N463" i="4"/>
  <c r="P463" i="4"/>
  <c r="R463" i="4"/>
  <c r="S463" i="4"/>
  <c r="T463" i="4" s="1"/>
  <c r="U463" i="4"/>
  <c r="W463" i="4"/>
  <c r="X463" i="4"/>
  <c r="Y463" i="4"/>
  <c r="Z463" i="4"/>
  <c r="AA463" i="4"/>
  <c r="AB463" i="4"/>
  <c r="D464" i="4"/>
  <c r="E464" i="4" s="1"/>
  <c r="H464" i="4"/>
  <c r="I464" i="4" s="1"/>
  <c r="L464" i="4"/>
  <c r="M464" i="4" s="1"/>
  <c r="N464" i="4"/>
  <c r="P464" i="4"/>
  <c r="R464" i="4"/>
  <c r="S464" i="4"/>
  <c r="T464" i="4" s="1"/>
  <c r="U464" i="4"/>
  <c r="W464" i="4"/>
  <c r="X464" i="4"/>
  <c r="Y464" i="4"/>
  <c r="Z464" i="4"/>
  <c r="AA464" i="4"/>
  <c r="AB464" i="4"/>
  <c r="D465" i="4"/>
  <c r="E465" i="4" s="1"/>
  <c r="H465" i="4"/>
  <c r="I465" i="4" s="1"/>
  <c r="L465" i="4"/>
  <c r="N465" i="4"/>
  <c r="P465" i="4"/>
  <c r="R465" i="4"/>
  <c r="S465" i="4"/>
  <c r="T465" i="4" s="1"/>
  <c r="U465" i="4"/>
  <c r="W465" i="4"/>
  <c r="X465" i="4"/>
  <c r="Y465" i="4"/>
  <c r="Z465" i="4"/>
  <c r="AA465" i="4"/>
  <c r="AB465" i="4"/>
  <c r="D466" i="4"/>
  <c r="E466" i="4" s="1"/>
  <c r="H466" i="4"/>
  <c r="I466" i="4" s="1"/>
  <c r="L466" i="4"/>
  <c r="M466" i="4" s="1"/>
  <c r="N466" i="4"/>
  <c r="P466" i="4"/>
  <c r="R466" i="4"/>
  <c r="S466" i="4"/>
  <c r="T466" i="4" s="1"/>
  <c r="U466" i="4"/>
  <c r="W466" i="4"/>
  <c r="X466" i="4"/>
  <c r="Y466" i="4"/>
  <c r="Z466" i="4"/>
  <c r="AA466" i="4"/>
  <c r="AB466" i="4"/>
  <c r="D467" i="4"/>
  <c r="E467" i="4" s="1"/>
  <c r="H467" i="4"/>
  <c r="I467" i="4" s="1"/>
  <c r="L467" i="4"/>
  <c r="N467" i="4"/>
  <c r="P467" i="4"/>
  <c r="R467" i="4"/>
  <c r="S467" i="4"/>
  <c r="T467" i="4" s="1"/>
  <c r="U467" i="4"/>
  <c r="W467" i="4"/>
  <c r="X467" i="4"/>
  <c r="Y467" i="4"/>
  <c r="Z467" i="4"/>
  <c r="AA467" i="4"/>
  <c r="AB467" i="4"/>
  <c r="D468" i="4"/>
  <c r="E468" i="4" s="1"/>
  <c r="H468" i="4"/>
  <c r="I468" i="4" s="1"/>
  <c r="L468" i="4"/>
  <c r="N468" i="4"/>
  <c r="P468" i="4"/>
  <c r="R468" i="4"/>
  <c r="S468" i="4"/>
  <c r="T468" i="4" s="1"/>
  <c r="U468" i="4"/>
  <c r="W468" i="4"/>
  <c r="X468" i="4"/>
  <c r="Y468" i="4"/>
  <c r="Z468" i="4"/>
  <c r="AA468" i="4"/>
  <c r="AB468" i="4"/>
  <c r="D469" i="4"/>
  <c r="E469" i="4" s="1"/>
  <c r="H469" i="4"/>
  <c r="I469" i="4" s="1"/>
  <c r="L469" i="4"/>
  <c r="N469" i="4"/>
  <c r="P469" i="4"/>
  <c r="R469" i="4"/>
  <c r="S469" i="4"/>
  <c r="T469" i="4" s="1"/>
  <c r="U469" i="4"/>
  <c r="W469" i="4"/>
  <c r="X469" i="4"/>
  <c r="Y469" i="4"/>
  <c r="Z469" i="4"/>
  <c r="AA469" i="4"/>
  <c r="AB469" i="4"/>
  <c r="D470" i="4"/>
  <c r="E470" i="4" s="1"/>
  <c r="H470" i="4"/>
  <c r="I470" i="4" s="1"/>
  <c r="L470" i="4"/>
  <c r="N470" i="4"/>
  <c r="P470" i="4"/>
  <c r="R470" i="4"/>
  <c r="S470" i="4"/>
  <c r="T470" i="4" s="1"/>
  <c r="U470" i="4"/>
  <c r="W470" i="4"/>
  <c r="X470" i="4"/>
  <c r="Y470" i="4"/>
  <c r="Z470" i="4"/>
  <c r="AA470" i="4"/>
  <c r="AB470" i="4"/>
  <c r="D471" i="4"/>
  <c r="E471" i="4" s="1"/>
  <c r="H471" i="4"/>
  <c r="I471" i="4" s="1"/>
  <c r="L471" i="4"/>
  <c r="M471" i="4" s="1"/>
  <c r="N471" i="4"/>
  <c r="P471" i="4"/>
  <c r="R471" i="4"/>
  <c r="S471" i="4"/>
  <c r="T471" i="4" s="1"/>
  <c r="U471" i="4"/>
  <c r="W471" i="4"/>
  <c r="X471" i="4"/>
  <c r="Y471" i="4"/>
  <c r="Z471" i="4"/>
  <c r="AA471" i="4"/>
  <c r="AB471" i="4"/>
  <c r="D472" i="4"/>
  <c r="E472" i="4" s="1"/>
  <c r="H472" i="4"/>
  <c r="I472" i="4" s="1"/>
  <c r="L472" i="4"/>
  <c r="M472" i="4" s="1"/>
  <c r="N472" i="4"/>
  <c r="P472" i="4"/>
  <c r="R472" i="4"/>
  <c r="S472" i="4"/>
  <c r="T472" i="4" s="1"/>
  <c r="U472" i="4"/>
  <c r="W472" i="4"/>
  <c r="X472" i="4"/>
  <c r="Y472" i="4"/>
  <c r="Z472" i="4"/>
  <c r="AA472" i="4"/>
  <c r="AB472" i="4"/>
  <c r="D473" i="4"/>
  <c r="E473" i="4" s="1"/>
  <c r="H473" i="4"/>
  <c r="I473" i="4" s="1"/>
  <c r="L473" i="4"/>
  <c r="N473" i="4"/>
  <c r="P473" i="4"/>
  <c r="R473" i="4"/>
  <c r="S473" i="4"/>
  <c r="T473" i="4" s="1"/>
  <c r="U473" i="4"/>
  <c r="W473" i="4"/>
  <c r="X473" i="4"/>
  <c r="Y473" i="4"/>
  <c r="Z473" i="4"/>
  <c r="AA473" i="4"/>
  <c r="AB473" i="4"/>
  <c r="D474" i="4"/>
  <c r="E474" i="4" s="1"/>
  <c r="H474" i="4"/>
  <c r="I474" i="4" s="1"/>
  <c r="L474" i="4"/>
  <c r="V474" i="4" s="1"/>
  <c r="N474" i="4"/>
  <c r="P474" i="4"/>
  <c r="R474" i="4"/>
  <c r="S474" i="4"/>
  <c r="T474" i="4" s="1"/>
  <c r="U474" i="4"/>
  <c r="W474" i="4"/>
  <c r="X474" i="4"/>
  <c r="Y474" i="4"/>
  <c r="Z474" i="4"/>
  <c r="AA474" i="4"/>
  <c r="AB474" i="4"/>
  <c r="D475" i="4"/>
  <c r="E475" i="4" s="1"/>
  <c r="H475" i="4"/>
  <c r="I475" i="4" s="1"/>
  <c r="L475" i="4"/>
  <c r="V475" i="4" s="1"/>
  <c r="N475" i="4"/>
  <c r="P475" i="4"/>
  <c r="R475" i="4"/>
  <c r="S475" i="4"/>
  <c r="T475" i="4" s="1"/>
  <c r="U475" i="4"/>
  <c r="W475" i="4"/>
  <c r="X475" i="4"/>
  <c r="Y475" i="4"/>
  <c r="Z475" i="4"/>
  <c r="AA475" i="4"/>
  <c r="AB475" i="4"/>
  <c r="D476" i="4"/>
  <c r="E476" i="4" s="1"/>
  <c r="H476" i="4"/>
  <c r="I476" i="4" s="1"/>
  <c r="L476" i="4"/>
  <c r="N476" i="4"/>
  <c r="P476" i="4"/>
  <c r="R476" i="4"/>
  <c r="S476" i="4"/>
  <c r="T476" i="4" s="1"/>
  <c r="U476" i="4"/>
  <c r="W476" i="4"/>
  <c r="X476" i="4"/>
  <c r="Y476" i="4"/>
  <c r="Z476" i="4"/>
  <c r="AA476" i="4"/>
  <c r="AB476" i="4"/>
  <c r="D477" i="4"/>
  <c r="E477" i="4" s="1"/>
  <c r="H477" i="4"/>
  <c r="I477" i="4" s="1"/>
  <c r="L477" i="4"/>
  <c r="N477" i="4"/>
  <c r="P477" i="4"/>
  <c r="R477" i="4"/>
  <c r="S477" i="4"/>
  <c r="T477" i="4" s="1"/>
  <c r="U477" i="4"/>
  <c r="W477" i="4"/>
  <c r="X477" i="4"/>
  <c r="Y477" i="4"/>
  <c r="Z477" i="4"/>
  <c r="AA477" i="4"/>
  <c r="AB477" i="4"/>
  <c r="D478" i="4"/>
  <c r="E478" i="4" s="1"/>
  <c r="H478" i="4"/>
  <c r="I478" i="4" s="1"/>
  <c r="L478" i="4"/>
  <c r="N478" i="4"/>
  <c r="P478" i="4"/>
  <c r="R478" i="4"/>
  <c r="S478" i="4"/>
  <c r="T478" i="4" s="1"/>
  <c r="U478" i="4"/>
  <c r="W478" i="4"/>
  <c r="X478" i="4"/>
  <c r="Y478" i="4"/>
  <c r="Z478" i="4"/>
  <c r="AA478" i="4"/>
  <c r="AB478" i="4"/>
  <c r="D479" i="4"/>
  <c r="E479" i="4" s="1"/>
  <c r="H479" i="4"/>
  <c r="I479" i="4" s="1"/>
  <c r="L479" i="4"/>
  <c r="N479" i="4"/>
  <c r="P479" i="4"/>
  <c r="R479" i="4"/>
  <c r="S479" i="4"/>
  <c r="T479" i="4" s="1"/>
  <c r="U479" i="4"/>
  <c r="W479" i="4"/>
  <c r="X479" i="4"/>
  <c r="Y479" i="4"/>
  <c r="Z479" i="4"/>
  <c r="AA479" i="4"/>
  <c r="AB479" i="4"/>
  <c r="D480" i="4"/>
  <c r="E480" i="4" s="1"/>
  <c r="H480" i="4"/>
  <c r="I480" i="4" s="1"/>
  <c r="L480" i="4"/>
  <c r="N480" i="4"/>
  <c r="P480" i="4"/>
  <c r="R480" i="4"/>
  <c r="S480" i="4"/>
  <c r="T480" i="4" s="1"/>
  <c r="U480" i="4"/>
  <c r="W480" i="4"/>
  <c r="X480" i="4"/>
  <c r="Y480" i="4"/>
  <c r="Z480" i="4"/>
  <c r="AA480" i="4"/>
  <c r="AB480" i="4"/>
  <c r="D481" i="4"/>
  <c r="E481" i="4" s="1"/>
  <c r="H481" i="4"/>
  <c r="I481" i="4" s="1"/>
  <c r="L481" i="4"/>
  <c r="V481" i="4" s="1"/>
  <c r="N481" i="4"/>
  <c r="P481" i="4"/>
  <c r="R481" i="4"/>
  <c r="S481" i="4"/>
  <c r="T481" i="4" s="1"/>
  <c r="U481" i="4"/>
  <c r="W481" i="4"/>
  <c r="X481" i="4"/>
  <c r="Y481" i="4"/>
  <c r="Z481" i="4"/>
  <c r="AA481" i="4"/>
  <c r="AB481" i="4"/>
  <c r="D482" i="4"/>
  <c r="E482" i="4" s="1"/>
  <c r="H482" i="4"/>
  <c r="I482" i="4" s="1"/>
  <c r="L482" i="4"/>
  <c r="M482" i="4" s="1"/>
  <c r="N482" i="4"/>
  <c r="P482" i="4"/>
  <c r="R482" i="4"/>
  <c r="S482" i="4"/>
  <c r="T482" i="4" s="1"/>
  <c r="U482" i="4"/>
  <c r="W482" i="4"/>
  <c r="X482" i="4"/>
  <c r="Y482" i="4"/>
  <c r="Z482" i="4"/>
  <c r="AA482" i="4"/>
  <c r="AB482" i="4"/>
  <c r="D483" i="4"/>
  <c r="E483" i="4" s="1"/>
  <c r="H483" i="4"/>
  <c r="I483" i="4" s="1"/>
  <c r="L483" i="4"/>
  <c r="V483" i="4" s="1"/>
  <c r="N483" i="4"/>
  <c r="P483" i="4"/>
  <c r="R483" i="4"/>
  <c r="S483" i="4"/>
  <c r="T483" i="4" s="1"/>
  <c r="U483" i="4"/>
  <c r="W483" i="4"/>
  <c r="X483" i="4"/>
  <c r="Y483" i="4"/>
  <c r="Z483" i="4"/>
  <c r="AA483" i="4"/>
  <c r="AB483" i="4"/>
  <c r="D484" i="4"/>
  <c r="E484" i="4" s="1"/>
  <c r="H484" i="4"/>
  <c r="I484" i="4" s="1"/>
  <c r="L484" i="4"/>
  <c r="N484" i="4"/>
  <c r="P484" i="4"/>
  <c r="R484" i="4"/>
  <c r="S484" i="4"/>
  <c r="T484" i="4" s="1"/>
  <c r="U484" i="4"/>
  <c r="W484" i="4"/>
  <c r="X484" i="4"/>
  <c r="Y484" i="4"/>
  <c r="Z484" i="4"/>
  <c r="AA484" i="4"/>
  <c r="AB484" i="4"/>
  <c r="D485" i="4"/>
  <c r="E485" i="4" s="1"/>
  <c r="H485" i="4"/>
  <c r="I485" i="4" s="1"/>
  <c r="L485" i="4"/>
  <c r="N485" i="4"/>
  <c r="P485" i="4"/>
  <c r="R485" i="4"/>
  <c r="S485" i="4"/>
  <c r="T485" i="4" s="1"/>
  <c r="U485" i="4"/>
  <c r="W485" i="4"/>
  <c r="X485" i="4"/>
  <c r="Y485" i="4"/>
  <c r="Z485" i="4"/>
  <c r="AA485" i="4"/>
  <c r="AB485" i="4"/>
  <c r="D486" i="4"/>
  <c r="E486" i="4" s="1"/>
  <c r="H486" i="4"/>
  <c r="I486" i="4" s="1"/>
  <c r="L486" i="4"/>
  <c r="N486" i="4"/>
  <c r="P486" i="4"/>
  <c r="R486" i="4"/>
  <c r="S486" i="4"/>
  <c r="T486" i="4" s="1"/>
  <c r="U486" i="4"/>
  <c r="W486" i="4"/>
  <c r="X486" i="4"/>
  <c r="Y486" i="4"/>
  <c r="Z486" i="4"/>
  <c r="AA486" i="4"/>
  <c r="AB486" i="4"/>
  <c r="D487" i="4"/>
  <c r="E487" i="4" s="1"/>
  <c r="H487" i="4"/>
  <c r="I487" i="4" s="1"/>
  <c r="L487" i="4"/>
  <c r="M487" i="4" s="1"/>
  <c r="N487" i="4"/>
  <c r="P487" i="4"/>
  <c r="R487" i="4"/>
  <c r="S487" i="4"/>
  <c r="T487" i="4" s="1"/>
  <c r="U487" i="4"/>
  <c r="W487" i="4"/>
  <c r="X487" i="4"/>
  <c r="Y487" i="4"/>
  <c r="Z487" i="4"/>
  <c r="AA487" i="4"/>
  <c r="AB487" i="4"/>
  <c r="D488" i="4"/>
  <c r="E488" i="4" s="1"/>
  <c r="H488" i="4"/>
  <c r="I488" i="4" s="1"/>
  <c r="L488" i="4"/>
  <c r="N488" i="4"/>
  <c r="P488" i="4"/>
  <c r="R488" i="4"/>
  <c r="S488" i="4"/>
  <c r="T488" i="4" s="1"/>
  <c r="U488" i="4"/>
  <c r="W488" i="4"/>
  <c r="X488" i="4"/>
  <c r="Y488" i="4"/>
  <c r="Z488" i="4"/>
  <c r="AA488" i="4"/>
  <c r="AB488" i="4"/>
  <c r="D489" i="4"/>
  <c r="E489" i="4" s="1"/>
  <c r="H489" i="4"/>
  <c r="I489" i="4" s="1"/>
  <c r="L489" i="4"/>
  <c r="N489" i="4"/>
  <c r="P489" i="4"/>
  <c r="R489" i="4"/>
  <c r="S489" i="4"/>
  <c r="T489" i="4" s="1"/>
  <c r="U489" i="4"/>
  <c r="W489" i="4"/>
  <c r="X489" i="4"/>
  <c r="Y489" i="4"/>
  <c r="Z489" i="4"/>
  <c r="AA489" i="4"/>
  <c r="AB489" i="4"/>
  <c r="D490" i="4"/>
  <c r="E490" i="4" s="1"/>
  <c r="H490" i="4"/>
  <c r="I490" i="4" s="1"/>
  <c r="L490" i="4"/>
  <c r="M490" i="4" s="1"/>
  <c r="N490" i="4"/>
  <c r="P490" i="4"/>
  <c r="R490" i="4"/>
  <c r="S490" i="4"/>
  <c r="T490" i="4" s="1"/>
  <c r="U490" i="4"/>
  <c r="W490" i="4"/>
  <c r="X490" i="4"/>
  <c r="Y490" i="4"/>
  <c r="Z490" i="4"/>
  <c r="AA490" i="4"/>
  <c r="AB490" i="4"/>
  <c r="D491" i="4"/>
  <c r="E491" i="4" s="1"/>
  <c r="H491" i="4"/>
  <c r="I491" i="4" s="1"/>
  <c r="L491" i="4"/>
  <c r="N491" i="4"/>
  <c r="P491" i="4"/>
  <c r="R491" i="4"/>
  <c r="S491" i="4"/>
  <c r="T491" i="4" s="1"/>
  <c r="U491" i="4"/>
  <c r="W491" i="4"/>
  <c r="X491" i="4"/>
  <c r="Y491" i="4"/>
  <c r="Z491" i="4"/>
  <c r="AA491" i="4"/>
  <c r="AB491" i="4"/>
  <c r="D492" i="4"/>
  <c r="E492" i="4" s="1"/>
  <c r="H492" i="4"/>
  <c r="I492" i="4" s="1"/>
  <c r="L492" i="4"/>
  <c r="N492" i="4"/>
  <c r="P492" i="4"/>
  <c r="R492" i="4"/>
  <c r="S492" i="4"/>
  <c r="T492" i="4" s="1"/>
  <c r="U492" i="4"/>
  <c r="W492" i="4"/>
  <c r="X492" i="4"/>
  <c r="Y492" i="4"/>
  <c r="Z492" i="4"/>
  <c r="AA492" i="4"/>
  <c r="AB492" i="4"/>
  <c r="D493" i="4"/>
  <c r="E493" i="4" s="1"/>
  <c r="H493" i="4"/>
  <c r="I493" i="4" s="1"/>
  <c r="L493" i="4"/>
  <c r="V493" i="4" s="1"/>
  <c r="N493" i="4"/>
  <c r="P493" i="4"/>
  <c r="R493" i="4"/>
  <c r="S493" i="4"/>
  <c r="T493" i="4" s="1"/>
  <c r="U493" i="4"/>
  <c r="W493" i="4"/>
  <c r="X493" i="4"/>
  <c r="Y493" i="4"/>
  <c r="Z493" i="4"/>
  <c r="AA493" i="4"/>
  <c r="AB493" i="4"/>
  <c r="D494" i="4"/>
  <c r="E494" i="4" s="1"/>
  <c r="H494" i="4"/>
  <c r="I494" i="4" s="1"/>
  <c r="L494" i="4"/>
  <c r="M494" i="4" s="1"/>
  <c r="N494" i="4"/>
  <c r="P494" i="4"/>
  <c r="R494" i="4"/>
  <c r="S494" i="4"/>
  <c r="T494" i="4" s="1"/>
  <c r="U494" i="4"/>
  <c r="W494" i="4"/>
  <c r="X494" i="4"/>
  <c r="Y494" i="4"/>
  <c r="Z494" i="4"/>
  <c r="AA494" i="4"/>
  <c r="AB494" i="4"/>
  <c r="D495" i="4"/>
  <c r="E495" i="4" s="1"/>
  <c r="H495" i="4"/>
  <c r="I495" i="4" s="1"/>
  <c r="L495" i="4"/>
  <c r="V495" i="4" s="1"/>
  <c r="N495" i="4"/>
  <c r="P495" i="4"/>
  <c r="R495" i="4"/>
  <c r="S495" i="4"/>
  <c r="T495" i="4" s="1"/>
  <c r="U495" i="4"/>
  <c r="W495" i="4"/>
  <c r="X495" i="4"/>
  <c r="Y495" i="4"/>
  <c r="Z495" i="4"/>
  <c r="AA495" i="4"/>
  <c r="AB495" i="4"/>
  <c r="D496" i="4"/>
  <c r="E496" i="4" s="1"/>
  <c r="H496" i="4"/>
  <c r="I496" i="4" s="1"/>
  <c r="L496" i="4"/>
  <c r="M496" i="4" s="1"/>
  <c r="N496" i="4"/>
  <c r="P496" i="4"/>
  <c r="R496" i="4"/>
  <c r="S496" i="4"/>
  <c r="T496" i="4" s="1"/>
  <c r="U496" i="4"/>
  <c r="W496" i="4"/>
  <c r="X496" i="4"/>
  <c r="Y496" i="4"/>
  <c r="Z496" i="4"/>
  <c r="AA496" i="4"/>
  <c r="AB496" i="4"/>
  <c r="D497" i="4"/>
  <c r="E497" i="4" s="1"/>
  <c r="H497" i="4"/>
  <c r="I497" i="4" s="1"/>
  <c r="L497" i="4"/>
  <c r="N497" i="4"/>
  <c r="P497" i="4"/>
  <c r="R497" i="4"/>
  <c r="S497" i="4"/>
  <c r="T497" i="4" s="1"/>
  <c r="U497" i="4"/>
  <c r="W497" i="4"/>
  <c r="X497" i="4"/>
  <c r="Y497" i="4"/>
  <c r="Z497" i="4"/>
  <c r="AA497" i="4"/>
  <c r="AB497" i="4"/>
  <c r="D498" i="4"/>
  <c r="E498" i="4" s="1"/>
  <c r="H498" i="4"/>
  <c r="I498" i="4" s="1"/>
  <c r="L498" i="4"/>
  <c r="V498" i="4" s="1"/>
  <c r="N498" i="4"/>
  <c r="P498" i="4"/>
  <c r="R498" i="4"/>
  <c r="S498" i="4"/>
  <c r="T498" i="4" s="1"/>
  <c r="U498" i="4"/>
  <c r="W498" i="4"/>
  <c r="X498" i="4"/>
  <c r="Y498" i="4"/>
  <c r="Z498" i="4"/>
  <c r="AA498" i="4"/>
  <c r="AB498" i="4"/>
  <c r="D499" i="4"/>
  <c r="E499" i="4" s="1"/>
  <c r="H499" i="4"/>
  <c r="I499" i="4" s="1"/>
  <c r="L499" i="4"/>
  <c r="N499" i="4"/>
  <c r="P499" i="4"/>
  <c r="R499" i="4"/>
  <c r="S499" i="4"/>
  <c r="T499" i="4" s="1"/>
  <c r="U499" i="4"/>
  <c r="W499" i="4"/>
  <c r="X499" i="4"/>
  <c r="Y499" i="4"/>
  <c r="Z499" i="4"/>
  <c r="AA499" i="4"/>
  <c r="AB499" i="4"/>
  <c r="D500" i="4"/>
  <c r="E500" i="4" s="1"/>
  <c r="H500" i="4"/>
  <c r="I500" i="4" s="1"/>
  <c r="L500" i="4"/>
  <c r="M500" i="4" s="1"/>
  <c r="N500" i="4"/>
  <c r="P500" i="4"/>
  <c r="R500" i="4"/>
  <c r="S500" i="4"/>
  <c r="T500" i="4" s="1"/>
  <c r="U500" i="4"/>
  <c r="W500" i="4"/>
  <c r="X500" i="4"/>
  <c r="Y500" i="4"/>
  <c r="Z500" i="4"/>
  <c r="AA500" i="4"/>
  <c r="AB500" i="4"/>
  <c r="D501" i="4"/>
  <c r="E501" i="4" s="1"/>
  <c r="H501" i="4"/>
  <c r="I501" i="4" s="1"/>
  <c r="L501" i="4"/>
  <c r="N501" i="4"/>
  <c r="P501" i="4"/>
  <c r="R501" i="4"/>
  <c r="S501" i="4"/>
  <c r="T501" i="4" s="1"/>
  <c r="U501" i="4"/>
  <c r="W501" i="4"/>
  <c r="X501" i="4"/>
  <c r="Y501" i="4"/>
  <c r="Z501" i="4"/>
  <c r="AA501" i="4"/>
  <c r="AB501" i="4"/>
  <c r="D502" i="4"/>
  <c r="E502" i="4" s="1"/>
  <c r="H502" i="4"/>
  <c r="I502" i="4" s="1"/>
  <c r="L502" i="4"/>
  <c r="M502" i="4" s="1"/>
  <c r="N502" i="4"/>
  <c r="P502" i="4"/>
  <c r="R502" i="4"/>
  <c r="S502" i="4"/>
  <c r="T502" i="4" s="1"/>
  <c r="U502" i="4"/>
  <c r="W502" i="4"/>
  <c r="X502" i="4"/>
  <c r="Y502" i="4"/>
  <c r="Z502" i="4"/>
  <c r="AA502" i="4"/>
  <c r="AB502" i="4"/>
  <c r="D503" i="4"/>
  <c r="E503" i="4" s="1"/>
  <c r="H503" i="4"/>
  <c r="I503" i="4" s="1"/>
  <c r="L503" i="4"/>
  <c r="N503" i="4"/>
  <c r="P503" i="4"/>
  <c r="R503" i="4"/>
  <c r="S503" i="4"/>
  <c r="T503" i="4" s="1"/>
  <c r="U503" i="4"/>
  <c r="W503" i="4"/>
  <c r="X503" i="4"/>
  <c r="Y503" i="4"/>
  <c r="Z503" i="4"/>
  <c r="AA503" i="4"/>
  <c r="AB503" i="4"/>
  <c r="D504" i="4"/>
  <c r="E504" i="4" s="1"/>
  <c r="H504" i="4"/>
  <c r="I504" i="4" s="1"/>
  <c r="L504" i="4"/>
  <c r="M504" i="4" s="1"/>
  <c r="N504" i="4"/>
  <c r="P504" i="4"/>
  <c r="R504" i="4"/>
  <c r="S504" i="4"/>
  <c r="T504" i="4" s="1"/>
  <c r="U504" i="4"/>
  <c r="W504" i="4"/>
  <c r="X504" i="4"/>
  <c r="Y504" i="4"/>
  <c r="Z504" i="4"/>
  <c r="AA504" i="4"/>
  <c r="AB504" i="4"/>
  <c r="D505" i="4"/>
  <c r="E505" i="4" s="1"/>
  <c r="H505" i="4"/>
  <c r="I505" i="4" s="1"/>
  <c r="L505" i="4"/>
  <c r="M505" i="4" s="1"/>
  <c r="N505" i="4"/>
  <c r="P505" i="4"/>
  <c r="R505" i="4"/>
  <c r="S505" i="4"/>
  <c r="T505" i="4" s="1"/>
  <c r="U505" i="4"/>
  <c r="W505" i="4"/>
  <c r="X505" i="4"/>
  <c r="Y505" i="4"/>
  <c r="Z505" i="4"/>
  <c r="AA505" i="4"/>
  <c r="AB505" i="4"/>
  <c r="D506" i="4"/>
  <c r="E506" i="4" s="1"/>
  <c r="H506" i="4"/>
  <c r="I506" i="4" s="1"/>
  <c r="L506" i="4"/>
  <c r="N506" i="4"/>
  <c r="P506" i="4"/>
  <c r="R506" i="4"/>
  <c r="S506" i="4"/>
  <c r="T506" i="4" s="1"/>
  <c r="U506" i="4"/>
  <c r="W506" i="4"/>
  <c r="X506" i="4"/>
  <c r="Y506" i="4"/>
  <c r="Z506" i="4"/>
  <c r="AA506" i="4"/>
  <c r="AB506" i="4"/>
  <c r="D507" i="4"/>
  <c r="E507" i="4" s="1"/>
  <c r="H507" i="4"/>
  <c r="I507" i="4" s="1"/>
  <c r="L507" i="4"/>
  <c r="V507" i="4" s="1"/>
  <c r="N507" i="4"/>
  <c r="P507" i="4"/>
  <c r="R507" i="4"/>
  <c r="S507" i="4"/>
  <c r="T507" i="4" s="1"/>
  <c r="U507" i="4"/>
  <c r="W507" i="4"/>
  <c r="X507" i="4"/>
  <c r="Y507" i="4"/>
  <c r="Z507" i="4"/>
  <c r="AA507" i="4"/>
  <c r="AB507" i="4"/>
  <c r="D508" i="4"/>
  <c r="E508" i="4" s="1"/>
  <c r="H508" i="4"/>
  <c r="I508" i="4" s="1"/>
  <c r="L508" i="4"/>
  <c r="M508" i="4" s="1"/>
  <c r="N508" i="4"/>
  <c r="P508" i="4"/>
  <c r="R508" i="4"/>
  <c r="S508" i="4"/>
  <c r="T508" i="4" s="1"/>
  <c r="U508" i="4"/>
  <c r="W508" i="4"/>
  <c r="X508" i="4"/>
  <c r="Y508" i="4"/>
  <c r="Z508" i="4"/>
  <c r="AA508" i="4"/>
  <c r="AB508" i="4"/>
  <c r="D509" i="4"/>
  <c r="E509" i="4" s="1"/>
  <c r="H509" i="4"/>
  <c r="I509" i="4" s="1"/>
  <c r="L509" i="4"/>
  <c r="N509" i="4"/>
  <c r="P509" i="4"/>
  <c r="R509" i="4"/>
  <c r="S509" i="4"/>
  <c r="T509" i="4" s="1"/>
  <c r="U509" i="4"/>
  <c r="W509" i="4"/>
  <c r="X509" i="4"/>
  <c r="Y509" i="4"/>
  <c r="Z509" i="4"/>
  <c r="AA509" i="4"/>
  <c r="AB509" i="4"/>
  <c r="D510" i="4"/>
  <c r="E510" i="4" s="1"/>
  <c r="H510" i="4"/>
  <c r="I510" i="4" s="1"/>
  <c r="L510" i="4"/>
  <c r="N510" i="4"/>
  <c r="P510" i="4"/>
  <c r="R510" i="4"/>
  <c r="S510" i="4"/>
  <c r="T510" i="4" s="1"/>
  <c r="U510" i="4"/>
  <c r="W510" i="4"/>
  <c r="X510" i="4"/>
  <c r="Y510" i="4"/>
  <c r="Z510" i="4"/>
  <c r="AA510" i="4"/>
  <c r="AB510" i="4"/>
  <c r="D511" i="4"/>
  <c r="E511" i="4" s="1"/>
  <c r="H511" i="4"/>
  <c r="I511" i="4" s="1"/>
  <c r="L511" i="4"/>
  <c r="V511" i="4" s="1"/>
  <c r="N511" i="4"/>
  <c r="P511" i="4"/>
  <c r="R511" i="4"/>
  <c r="S511" i="4"/>
  <c r="T511" i="4" s="1"/>
  <c r="U511" i="4"/>
  <c r="W511" i="4"/>
  <c r="X511" i="4"/>
  <c r="Y511" i="4"/>
  <c r="Z511" i="4"/>
  <c r="AA511" i="4"/>
  <c r="AB511" i="4"/>
  <c r="D512" i="4"/>
  <c r="E512" i="4" s="1"/>
  <c r="H512" i="4"/>
  <c r="I512" i="4" s="1"/>
  <c r="L512" i="4"/>
  <c r="N512" i="4"/>
  <c r="P512" i="4"/>
  <c r="R512" i="4"/>
  <c r="S512" i="4"/>
  <c r="T512" i="4" s="1"/>
  <c r="U512" i="4"/>
  <c r="W512" i="4"/>
  <c r="X512" i="4"/>
  <c r="Y512" i="4"/>
  <c r="Z512" i="4"/>
  <c r="AA512" i="4"/>
  <c r="AB512" i="4"/>
  <c r="D513" i="4"/>
  <c r="E513" i="4" s="1"/>
  <c r="H513" i="4"/>
  <c r="I513" i="4" s="1"/>
  <c r="L513" i="4"/>
  <c r="M513" i="4" s="1"/>
  <c r="N513" i="4"/>
  <c r="P513" i="4"/>
  <c r="R513" i="4"/>
  <c r="S513" i="4"/>
  <c r="T513" i="4" s="1"/>
  <c r="U513" i="4"/>
  <c r="W513" i="4"/>
  <c r="X513" i="4"/>
  <c r="Y513" i="4"/>
  <c r="Z513" i="4"/>
  <c r="AA513" i="4"/>
  <c r="AB513" i="4"/>
  <c r="D514" i="4"/>
  <c r="E514" i="4" s="1"/>
  <c r="H514" i="4"/>
  <c r="I514" i="4" s="1"/>
  <c r="L514" i="4"/>
  <c r="N514" i="4"/>
  <c r="P514" i="4"/>
  <c r="R514" i="4"/>
  <c r="S514" i="4"/>
  <c r="T514" i="4" s="1"/>
  <c r="U514" i="4"/>
  <c r="W514" i="4"/>
  <c r="X514" i="4"/>
  <c r="Y514" i="4"/>
  <c r="Z514" i="4"/>
  <c r="AA514" i="4"/>
  <c r="AB514" i="4"/>
  <c r="D515" i="4"/>
  <c r="E515" i="4" s="1"/>
  <c r="H515" i="4"/>
  <c r="I515" i="4" s="1"/>
  <c r="L515" i="4"/>
  <c r="M515" i="4" s="1"/>
  <c r="N515" i="4"/>
  <c r="P515" i="4"/>
  <c r="R515" i="4"/>
  <c r="S515" i="4"/>
  <c r="T515" i="4" s="1"/>
  <c r="U515" i="4"/>
  <c r="W515" i="4"/>
  <c r="X515" i="4"/>
  <c r="Y515" i="4"/>
  <c r="Z515" i="4"/>
  <c r="AA515" i="4"/>
  <c r="AB515" i="4"/>
  <c r="D516" i="4"/>
  <c r="H516" i="4"/>
  <c r="L516" i="4"/>
  <c r="N516" i="4"/>
  <c r="P516" i="4"/>
  <c r="R516" i="4"/>
  <c r="S516" i="4"/>
  <c r="U516" i="4"/>
  <c r="W516" i="4"/>
  <c r="X516" i="4"/>
  <c r="Y516" i="4"/>
  <c r="Z516" i="4"/>
  <c r="AA516" i="4"/>
  <c r="AB516" i="4"/>
  <c r="D517" i="4"/>
  <c r="E517" i="4" s="1"/>
  <c r="H517" i="4"/>
  <c r="I517" i="4" s="1"/>
  <c r="L517" i="4"/>
  <c r="M517" i="4" s="1"/>
  <c r="N517" i="4"/>
  <c r="P517" i="4"/>
  <c r="R517" i="4"/>
  <c r="S517" i="4"/>
  <c r="T517" i="4" s="1"/>
  <c r="U517" i="4"/>
  <c r="W517" i="4"/>
  <c r="X517" i="4"/>
  <c r="Y517" i="4"/>
  <c r="Z517" i="4"/>
  <c r="AA517" i="4"/>
  <c r="AB517" i="4"/>
  <c r="D518" i="4"/>
  <c r="E518" i="4" s="1"/>
  <c r="H518" i="4"/>
  <c r="I518" i="4" s="1"/>
  <c r="L518" i="4"/>
  <c r="N518" i="4"/>
  <c r="P518" i="4"/>
  <c r="R518" i="4"/>
  <c r="S518" i="4"/>
  <c r="T518" i="4" s="1"/>
  <c r="U518" i="4"/>
  <c r="W518" i="4"/>
  <c r="X518" i="4"/>
  <c r="Y518" i="4"/>
  <c r="Z518" i="4"/>
  <c r="AA518" i="4"/>
  <c r="AB518" i="4"/>
  <c r="D519" i="4"/>
  <c r="E519" i="4" s="1"/>
  <c r="H519" i="4"/>
  <c r="I519" i="4" s="1"/>
  <c r="L519" i="4"/>
  <c r="N519" i="4"/>
  <c r="P519" i="4"/>
  <c r="R519" i="4"/>
  <c r="S519" i="4"/>
  <c r="T519" i="4" s="1"/>
  <c r="U519" i="4"/>
  <c r="W519" i="4"/>
  <c r="X519" i="4"/>
  <c r="Y519" i="4"/>
  <c r="Z519" i="4"/>
  <c r="AA519" i="4"/>
  <c r="AB519" i="4"/>
  <c r="D520" i="4"/>
  <c r="E520" i="4" s="1"/>
  <c r="H520" i="4"/>
  <c r="I520" i="4" s="1"/>
  <c r="L520" i="4"/>
  <c r="M520" i="4" s="1"/>
  <c r="N520" i="4"/>
  <c r="P520" i="4"/>
  <c r="R520" i="4"/>
  <c r="S520" i="4"/>
  <c r="T520" i="4" s="1"/>
  <c r="U520" i="4"/>
  <c r="W520" i="4"/>
  <c r="X520" i="4"/>
  <c r="Y520" i="4"/>
  <c r="Z520" i="4"/>
  <c r="AA520" i="4"/>
  <c r="AB520" i="4"/>
  <c r="D521" i="4"/>
  <c r="E521" i="4" s="1"/>
  <c r="H521" i="4"/>
  <c r="I521" i="4" s="1"/>
  <c r="L521" i="4"/>
  <c r="N521" i="4"/>
  <c r="P521" i="4"/>
  <c r="R521" i="4"/>
  <c r="S521" i="4"/>
  <c r="T521" i="4" s="1"/>
  <c r="U521" i="4"/>
  <c r="W521" i="4"/>
  <c r="X521" i="4"/>
  <c r="Y521" i="4"/>
  <c r="Z521" i="4"/>
  <c r="AA521" i="4"/>
  <c r="AB521" i="4"/>
  <c r="D522" i="4"/>
  <c r="H522" i="4"/>
  <c r="L522" i="4"/>
  <c r="N522" i="4"/>
  <c r="N29" i="3" s="1"/>
  <c r="P522" i="4"/>
  <c r="P29" i="3" s="1"/>
  <c r="R522" i="4"/>
  <c r="R29" i="3" s="1"/>
  <c r="S522" i="4"/>
  <c r="U522" i="4"/>
  <c r="U29" i="3" s="1"/>
  <c r="W522" i="4"/>
  <c r="W29" i="3" s="1"/>
  <c r="X522" i="4"/>
  <c r="X29" i="3" s="1"/>
  <c r="Y522" i="4"/>
  <c r="Y29" i="3" s="1"/>
  <c r="Z522" i="4"/>
  <c r="Z29" i="3" s="1"/>
  <c r="AA522" i="4"/>
  <c r="AA29" i="3" s="1"/>
  <c r="AB522" i="4"/>
  <c r="AB29" i="3" s="1"/>
  <c r="D523" i="4"/>
  <c r="E523" i="4" s="1"/>
  <c r="H523" i="4"/>
  <c r="I523" i="4" s="1"/>
  <c r="L523" i="4"/>
  <c r="N523" i="4"/>
  <c r="P523" i="4"/>
  <c r="R523" i="4"/>
  <c r="S523" i="4"/>
  <c r="T523" i="4" s="1"/>
  <c r="U523" i="4"/>
  <c r="W523" i="4"/>
  <c r="X523" i="4"/>
  <c r="Y523" i="4"/>
  <c r="Z523" i="4"/>
  <c r="AA523" i="4"/>
  <c r="AB523" i="4"/>
  <c r="D524" i="4"/>
  <c r="E524" i="4" s="1"/>
  <c r="H524" i="4"/>
  <c r="I524" i="4" s="1"/>
  <c r="L524" i="4"/>
  <c r="N524" i="4"/>
  <c r="P524" i="4"/>
  <c r="R524" i="4"/>
  <c r="S524" i="4"/>
  <c r="T524" i="4" s="1"/>
  <c r="U524" i="4"/>
  <c r="W524" i="4"/>
  <c r="X524" i="4"/>
  <c r="Y524" i="4"/>
  <c r="Z524" i="4"/>
  <c r="AA524" i="4"/>
  <c r="AB524" i="4"/>
  <c r="D525" i="4"/>
  <c r="E525" i="4" s="1"/>
  <c r="H525" i="4"/>
  <c r="I525" i="4" s="1"/>
  <c r="L525" i="4"/>
  <c r="V525" i="4" s="1"/>
  <c r="N525" i="4"/>
  <c r="P525" i="4"/>
  <c r="R525" i="4"/>
  <c r="S525" i="4"/>
  <c r="T525" i="4" s="1"/>
  <c r="U525" i="4"/>
  <c r="W525" i="4"/>
  <c r="X525" i="4"/>
  <c r="Y525" i="4"/>
  <c r="Z525" i="4"/>
  <c r="AA525" i="4"/>
  <c r="AB525" i="4"/>
  <c r="D526" i="4"/>
  <c r="E526" i="4" s="1"/>
  <c r="H526" i="4"/>
  <c r="I526" i="4" s="1"/>
  <c r="L526" i="4"/>
  <c r="N526" i="4"/>
  <c r="P526" i="4"/>
  <c r="R526" i="4"/>
  <c r="S526" i="4"/>
  <c r="T526" i="4" s="1"/>
  <c r="U526" i="4"/>
  <c r="W526" i="4"/>
  <c r="X526" i="4"/>
  <c r="Y526" i="4"/>
  <c r="Z526" i="4"/>
  <c r="AA526" i="4"/>
  <c r="AB526" i="4"/>
  <c r="D527" i="4"/>
  <c r="E527" i="4" s="1"/>
  <c r="H527" i="4"/>
  <c r="I527" i="4" s="1"/>
  <c r="L527" i="4"/>
  <c r="M527" i="4" s="1"/>
  <c r="N527" i="4"/>
  <c r="P527" i="4"/>
  <c r="R527" i="4"/>
  <c r="S527" i="4"/>
  <c r="T527" i="4" s="1"/>
  <c r="U527" i="4"/>
  <c r="W527" i="4"/>
  <c r="X527" i="4"/>
  <c r="Y527" i="4"/>
  <c r="Z527" i="4"/>
  <c r="AA527" i="4"/>
  <c r="AB527" i="4"/>
  <c r="D528" i="4"/>
  <c r="E528" i="4" s="1"/>
  <c r="H528" i="4"/>
  <c r="I528" i="4" s="1"/>
  <c r="L528" i="4"/>
  <c r="M528" i="4" s="1"/>
  <c r="N528" i="4"/>
  <c r="P528" i="4"/>
  <c r="R528" i="4"/>
  <c r="S528" i="4"/>
  <c r="T528" i="4" s="1"/>
  <c r="U528" i="4"/>
  <c r="W528" i="4"/>
  <c r="X528" i="4"/>
  <c r="Y528" i="4"/>
  <c r="Z528" i="4"/>
  <c r="AA528" i="4"/>
  <c r="AB528" i="4"/>
  <c r="D529" i="4"/>
  <c r="E529" i="4" s="1"/>
  <c r="H529" i="4"/>
  <c r="I529" i="4" s="1"/>
  <c r="L529" i="4"/>
  <c r="M529" i="4" s="1"/>
  <c r="N529" i="4"/>
  <c r="P529" i="4"/>
  <c r="R529" i="4"/>
  <c r="S529" i="4"/>
  <c r="T529" i="4" s="1"/>
  <c r="U529" i="4"/>
  <c r="W529" i="4"/>
  <c r="X529" i="4"/>
  <c r="Y529" i="4"/>
  <c r="Z529" i="4"/>
  <c r="AA529" i="4"/>
  <c r="AB529" i="4"/>
  <c r="D530" i="4"/>
  <c r="H530" i="4"/>
  <c r="L530" i="4"/>
  <c r="N530" i="4"/>
  <c r="N31" i="3" s="1"/>
  <c r="P530" i="4"/>
  <c r="P31" i="3" s="1"/>
  <c r="R530" i="4"/>
  <c r="R31" i="3" s="1"/>
  <c r="S530" i="4"/>
  <c r="U530" i="4"/>
  <c r="U31" i="3" s="1"/>
  <c r="W530" i="4"/>
  <c r="W31" i="3" s="1"/>
  <c r="X530" i="4"/>
  <c r="X31" i="3" s="1"/>
  <c r="Y530" i="4"/>
  <c r="Y31" i="3" s="1"/>
  <c r="Z530" i="4"/>
  <c r="Z31" i="3" s="1"/>
  <c r="AA530" i="4"/>
  <c r="AA31" i="3" s="1"/>
  <c r="AB530" i="4"/>
  <c r="AB31" i="3" s="1"/>
  <c r="D531" i="4"/>
  <c r="E531" i="4" s="1"/>
  <c r="H531" i="4"/>
  <c r="I531" i="4" s="1"/>
  <c r="L531" i="4"/>
  <c r="N531" i="4"/>
  <c r="P531" i="4"/>
  <c r="R531" i="4"/>
  <c r="S531" i="4"/>
  <c r="T531" i="4" s="1"/>
  <c r="U531" i="4"/>
  <c r="W531" i="4"/>
  <c r="X531" i="4"/>
  <c r="Y531" i="4"/>
  <c r="Z531" i="4"/>
  <c r="AA531" i="4"/>
  <c r="AB531" i="4"/>
  <c r="D532" i="4"/>
  <c r="E532" i="4" s="1"/>
  <c r="H532" i="4"/>
  <c r="I532" i="4" s="1"/>
  <c r="L532" i="4"/>
  <c r="V532" i="4" s="1"/>
  <c r="N532" i="4"/>
  <c r="P532" i="4"/>
  <c r="R532" i="4"/>
  <c r="S532" i="4"/>
  <c r="T532" i="4" s="1"/>
  <c r="U532" i="4"/>
  <c r="W532" i="4"/>
  <c r="X532" i="4"/>
  <c r="Y532" i="4"/>
  <c r="Z532" i="4"/>
  <c r="AA532" i="4"/>
  <c r="AB532" i="4"/>
  <c r="D533" i="4"/>
  <c r="E533" i="4" s="1"/>
  <c r="H533" i="4"/>
  <c r="I533" i="4" s="1"/>
  <c r="L533" i="4"/>
  <c r="M533" i="4" s="1"/>
  <c r="N533" i="4"/>
  <c r="P533" i="4"/>
  <c r="R533" i="4"/>
  <c r="S533" i="4"/>
  <c r="T533" i="4" s="1"/>
  <c r="U533" i="4"/>
  <c r="W533" i="4"/>
  <c r="X533" i="4"/>
  <c r="Y533" i="4"/>
  <c r="Z533" i="4"/>
  <c r="AA533" i="4"/>
  <c r="AB533" i="4"/>
  <c r="D534" i="4"/>
  <c r="H534" i="4"/>
  <c r="L534" i="4"/>
  <c r="L30" i="3" s="1"/>
  <c r="N534" i="4"/>
  <c r="N30" i="3" s="1"/>
  <c r="P534" i="4"/>
  <c r="P30" i="3" s="1"/>
  <c r="R534" i="4"/>
  <c r="R30" i="3" s="1"/>
  <c r="S534" i="4"/>
  <c r="U534" i="4"/>
  <c r="U30" i="3" s="1"/>
  <c r="W534" i="4"/>
  <c r="W30" i="3" s="1"/>
  <c r="X534" i="4"/>
  <c r="X30" i="3" s="1"/>
  <c r="Y534" i="4"/>
  <c r="Y30" i="3" s="1"/>
  <c r="Z534" i="4"/>
  <c r="Z30" i="3" s="1"/>
  <c r="AA534" i="4"/>
  <c r="AA30" i="3" s="1"/>
  <c r="AB534" i="4"/>
  <c r="AB30" i="3" s="1"/>
  <c r="D535" i="4"/>
  <c r="E535" i="4" s="1"/>
  <c r="H535" i="4"/>
  <c r="I535" i="4" s="1"/>
  <c r="L535" i="4"/>
  <c r="N535" i="4"/>
  <c r="P535" i="4"/>
  <c r="R535" i="4"/>
  <c r="S535" i="4"/>
  <c r="T535" i="4" s="1"/>
  <c r="U535" i="4"/>
  <c r="W535" i="4"/>
  <c r="X535" i="4"/>
  <c r="Y535" i="4"/>
  <c r="Z535" i="4"/>
  <c r="AA535" i="4"/>
  <c r="AB535" i="4"/>
  <c r="D536" i="4"/>
  <c r="E536" i="4" s="1"/>
  <c r="H536" i="4"/>
  <c r="I536" i="4" s="1"/>
  <c r="L536" i="4"/>
  <c r="N536" i="4"/>
  <c r="P536" i="4"/>
  <c r="R536" i="4"/>
  <c r="S536" i="4"/>
  <c r="T536" i="4" s="1"/>
  <c r="U536" i="4"/>
  <c r="W536" i="4"/>
  <c r="X536" i="4"/>
  <c r="Y536" i="4"/>
  <c r="Z536" i="4"/>
  <c r="AA536" i="4"/>
  <c r="AB536" i="4"/>
  <c r="D537" i="4"/>
  <c r="H537" i="4"/>
  <c r="L537" i="4"/>
  <c r="N537" i="4"/>
  <c r="P537" i="4"/>
  <c r="R537" i="4"/>
  <c r="S537" i="4"/>
  <c r="U537" i="4"/>
  <c r="W537" i="4"/>
  <c r="X537" i="4"/>
  <c r="Y537" i="4"/>
  <c r="Z537" i="4"/>
  <c r="AA537" i="4"/>
  <c r="AB537" i="4"/>
  <c r="D538" i="4"/>
  <c r="E538" i="4" s="1"/>
  <c r="H538" i="4"/>
  <c r="I538" i="4" s="1"/>
  <c r="L538" i="4"/>
  <c r="N538" i="4"/>
  <c r="P538" i="4"/>
  <c r="R538" i="4"/>
  <c r="S538" i="4"/>
  <c r="T538" i="4" s="1"/>
  <c r="U538" i="4"/>
  <c r="W538" i="4"/>
  <c r="X538" i="4"/>
  <c r="Y538" i="4"/>
  <c r="Z538" i="4"/>
  <c r="AA538" i="4"/>
  <c r="AB538" i="4"/>
  <c r="D539" i="4"/>
  <c r="E539" i="4" s="1"/>
  <c r="H539" i="4"/>
  <c r="I539" i="4" s="1"/>
  <c r="L539" i="4"/>
  <c r="V539" i="4" s="1"/>
  <c r="N539" i="4"/>
  <c r="P539" i="4"/>
  <c r="R539" i="4"/>
  <c r="S539" i="4"/>
  <c r="T539" i="4" s="1"/>
  <c r="U539" i="4"/>
  <c r="W539" i="4"/>
  <c r="X539" i="4"/>
  <c r="Y539" i="4"/>
  <c r="Z539" i="4"/>
  <c r="AA539" i="4"/>
  <c r="AB539" i="4"/>
  <c r="D540" i="4"/>
  <c r="E540" i="4" s="1"/>
  <c r="H540" i="4"/>
  <c r="I540" i="4" s="1"/>
  <c r="L540" i="4"/>
  <c r="M540" i="4" s="1"/>
  <c r="N540" i="4"/>
  <c r="P540" i="4"/>
  <c r="R540" i="4"/>
  <c r="S540" i="4"/>
  <c r="T540" i="4" s="1"/>
  <c r="U540" i="4"/>
  <c r="W540" i="4"/>
  <c r="X540" i="4"/>
  <c r="Y540" i="4"/>
  <c r="Z540" i="4"/>
  <c r="AA540" i="4"/>
  <c r="AB540" i="4"/>
  <c r="D541" i="4"/>
  <c r="E541" i="4" s="1"/>
  <c r="H541" i="4"/>
  <c r="I541" i="4" s="1"/>
  <c r="L541" i="4"/>
  <c r="N541" i="4"/>
  <c r="P541" i="4"/>
  <c r="R541" i="4"/>
  <c r="S541" i="4"/>
  <c r="T541" i="4" s="1"/>
  <c r="U541" i="4"/>
  <c r="W541" i="4"/>
  <c r="X541" i="4"/>
  <c r="Y541" i="4"/>
  <c r="Z541" i="4"/>
  <c r="AA541" i="4"/>
  <c r="AB541" i="4"/>
  <c r="D542" i="4"/>
  <c r="H542" i="4"/>
  <c r="L542" i="4"/>
  <c r="N542" i="4"/>
  <c r="P542" i="4"/>
  <c r="R542" i="4"/>
  <c r="S542" i="4"/>
  <c r="U542" i="4"/>
  <c r="W542" i="4"/>
  <c r="X542" i="4"/>
  <c r="Y542" i="4"/>
  <c r="Z542" i="4"/>
  <c r="AA542" i="4"/>
  <c r="AB542" i="4"/>
  <c r="D543" i="4"/>
  <c r="H543" i="4"/>
  <c r="I543" i="4" s="1"/>
  <c r="L543" i="4"/>
  <c r="N543" i="4"/>
  <c r="P543" i="4"/>
  <c r="R543" i="4"/>
  <c r="S543" i="4"/>
  <c r="U543" i="4"/>
  <c r="W543" i="4"/>
  <c r="X543" i="4"/>
  <c r="Y543" i="4"/>
  <c r="Z543" i="4"/>
  <c r="AA543" i="4"/>
  <c r="AB543" i="4"/>
  <c r="D544" i="4"/>
  <c r="E544" i="4" s="1"/>
  <c r="H544" i="4"/>
  <c r="I544" i="4" s="1"/>
  <c r="L544" i="4"/>
  <c r="N544" i="4"/>
  <c r="P544" i="4"/>
  <c r="R544" i="4"/>
  <c r="S544" i="4"/>
  <c r="T544" i="4" s="1"/>
  <c r="U544" i="4"/>
  <c r="W544" i="4"/>
  <c r="X544" i="4"/>
  <c r="Y544" i="4"/>
  <c r="Z544" i="4"/>
  <c r="AA544" i="4"/>
  <c r="AB544" i="4"/>
  <c r="D545" i="4"/>
  <c r="E545" i="4" s="1"/>
  <c r="H545" i="4"/>
  <c r="I545" i="4" s="1"/>
  <c r="L545" i="4"/>
  <c r="M545" i="4" s="1"/>
  <c r="N545" i="4"/>
  <c r="P545" i="4"/>
  <c r="R545" i="4"/>
  <c r="S545" i="4"/>
  <c r="T545" i="4" s="1"/>
  <c r="U545" i="4"/>
  <c r="W545" i="4"/>
  <c r="X545" i="4"/>
  <c r="Y545" i="4"/>
  <c r="Z545" i="4"/>
  <c r="AA545" i="4"/>
  <c r="AB545" i="4"/>
  <c r="D546" i="4"/>
  <c r="H546" i="4"/>
  <c r="L546" i="4"/>
  <c r="N546" i="4"/>
  <c r="P546" i="4"/>
  <c r="R546" i="4"/>
  <c r="S546" i="4"/>
  <c r="U546" i="4"/>
  <c r="W546" i="4"/>
  <c r="X546" i="4"/>
  <c r="Y546" i="4"/>
  <c r="Z546" i="4"/>
  <c r="AA546" i="4"/>
  <c r="AB546" i="4"/>
  <c r="D547" i="4"/>
  <c r="H547" i="4"/>
  <c r="L547" i="4"/>
  <c r="N547" i="4"/>
  <c r="P547" i="4"/>
  <c r="R547" i="4"/>
  <c r="S547" i="4"/>
  <c r="U547" i="4"/>
  <c r="W547" i="4"/>
  <c r="X547" i="4"/>
  <c r="Y547" i="4"/>
  <c r="Z547" i="4"/>
  <c r="AA547" i="4"/>
  <c r="AB547" i="4"/>
  <c r="D548" i="4"/>
  <c r="E548" i="4" s="1"/>
  <c r="H548" i="4"/>
  <c r="I548" i="4" s="1"/>
  <c r="L548" i="4"/>
  <c r="N548" i="4"/>
  <c r="P548" i="4"/>
  <c r="R548" i="4"/>
  <c r="S548" i="4"/>
  <c r="T548" i="4" s="1"/>
  <c r="U548" i="4"/>
  <c r="W548" i="4"/>
  <c r="X548" i="4"/>
  <c r="Y548" i="4"/>
  <c r="Z548" i="4"/>
  <c r="AA548" i="4"/>
  <c r="AB548" i="4"/>
  <c r="D549" i="4"/>
  <c r="E549" i="4" s="1"/>
  <c r="H549" i="4"/>
  <c r="I549" i="4" s="1"/>
  <c r="L549" i="4"/>
  <c r="V549" i="4" s="1"/>
  <c r="N549" i="4"/>
  <c r="P549" i="4"/>
  <c r="R549" i="4"/>
  <c r="S549" i="4"/>
  <c r="T549" i="4" s="1"/>
  <c r="U549" i="4"/>
  <c r="W549" i="4"/>
  <c r="X549" i="4"/>
  <c r="Y549" i="4"/>
  <c r="Z549" i="4"/>
  <c r="AA549" i="4"/>
  <c r="AB549" i="4"/>
  <c r="D550" i="4"/>
  <c r="E550" i="4" s="1"/>
  <c r="H550" i="4"/>
  <c r="I550" i="4" s="1"/>
  <c r="L550" i="4"/>
  <c r="N550" i="4"/>
  <c r="P550" i="4"/>
  <c r="R550" i="4"/>
  <c r="S550" i="4"/>
  <c r="T550" i="4" s="1"/>
  <c r="U550" i="4"/>
  <c r="W550" i="4"/>
  <c r="X550" i="4"/>
  <c r="Y550" i="4"/>
  <c r="Z550" i="4"/>
  <c r="AA550" i="4"/>
  <c r="AB550" i="4"/>
  <c r="D551" i="4"/>
  <c r="E551" i="4" s="1"/>
  <c r="H551" i="4"/>
  <c r="I551" i="4" s="1"/>
  <c r="L551" i="4"/>
  <c r="M551" i="4" s="1"/>
  <c r="N551" i="4"/>
  <c r="P551" i="4"/>
  <c r="R551" i="4"/>
  <c r="S551" i="4"/>
  <c r="T551" i="4" s="1"/>
  <c r="U551" i="4"/>
  <c r="W551" i="4"/>
  <c r="X551" i="4"/>
  <c r="Y551" i="4"/>
  <c r="Z551" i="4"/>
  <c r="AA551" i="4"/>
  <c r="AB551" i="4"/>
  <c r="D552" i="4"/>
  <c r="E552" i="4" s="1"/>
  <c r="H552" i="4"/>
  <c r="I552" i="4" s="1"/>
  <c r="L552" i="4"/>
  <c r="M552" i="4" s="1"/>
  <c r="N552" i="4"/>
  <c r="P552" i="4"/>
  <c r="R552" i="4"/>
  <c r="S552" i="4"/>
  <c r="T552" i="4" s="1"/>
  <c r="U552" i="4"/>
  <c r="W552" i="4"/>
  <c r="X552" i="4"/>
  <c r="Y552" i="4"/>
  <c r="Z552" i="4"/>
  <c r="AA552" i="4"/>
  <c r="AB552" i="4"/>
  <c r="D553" i="4"/>
  <c r="E553" i="4" s="1"/>
  <c r="H553" i="4"/>
  <c r="I553" i="4" s="1"/>
  <c r="L553" i="4"/>
  <c r="N553" i="4"/>
  <c r="P553" i="4"/>
  <c r="R553" i="4"/>
  <c r="S553" i="4"/>
  <c r="T553" i="4" s="1"/>
  <c r="U553" i="4"/>
  <c r="W553" i="4"/>
  <c r="X553" i="4"/>
  <c r="Y553" i="4"/>
  <c r="Z553" i="4"/>
  <c r="AA553" i="4"/>
  <c r="AB553" i="4"/>
  <c r="D554" i="4"/>
  <c r="E554" i="4" s="1"/>
  <c r="H554" i="4"/>
  <c r="I554" i="4" s="1"/>
  <c r="L554" i="4"/>
  <c r="M554" i="4" s="1"/>
  <c r="N554" i="4"/>
  <c r="P554" i="4"/>
  <c r="R554" i="4"/>
  <c r="S554" i="4"/>
  <c r="T554" i="4" s="1"/>
  <c r="U554" i="4"/>
  <c r="W554" i="4"/>
  <c r="X554" i="4"/>
  <c r="Y554" i="4"/>
  <c r="Z554" i="4"/>
  <c r="AA554" i="4"/>
  <c r="AB554" i="4"/>
  <c r="D555" i="4"/>
  <c r="E555" i="4" s="1"/>
  <c r="H555" i="4"/>
  <c r="I555" i="4" s="1"/>
  <c r="L555" i="4"/>
  <c r="N555" i="4"/>
  <c r="P555" i="4"/>
  <c r="R555" i="4"/>
  <c r="S555" i="4"/>
  <c r="T555" i="4" s="1"/>
  <c r="U555" i="4"/>
  <c r="W555" i="4"/>
  <c r="X555" i="4"/>
  <c r="Y555" i="4"/>
  <c r="Z555" i="4"/>
  <c r="AA555" i="4"/>
  <c r="AB555" i="4"/>
  <c r="D556" i="4"/>
  <c r="E556" i="4" s="1"/>
  <c r="H556" i="4"/>
  <c r="I556" i="4" s="1"/>
  <c r="L556" i="4"/>
  <c r="M556" i="4" s="1"/>
  <c r="N556" i="4"/>
  <c r="P556" i="4"/>
  <c r="R556" i="4"/>
  <c r="S556" i="4"/>
  <c r="T556" i="4" s="1"/>
  <c r="U556" i="4"/>
  <c r="W556" i="4"/>
  <c r="X556" i="4"/>
  <c r="Y556" i="4"/>
  <c r="Z556" i="4"/>
  <c r="AA556" i="4"/>
  <c r="AB556" i="4"/>
  <c r="D557" i="4"/>
  <c r="E557" i="4" s="1"/>
  <c r="H557" i="4"/>
  <c r="I557" i="4" s="1"/>
  <c r="L557" i="4"/>
  <c r="N557" i="4"/>
  <c r="P557" i="4"/>
  <c r="R557" i="4"/>
  <c r="S557" i="4"/>
  <c r="T557" i="4" s="1"/>
  <c r="U557" i="4"/>
  <c r="W557" i="4"/>
  <c r="X557" i="4"/>
  <c r="Y557" i="4"/>
  <c r="Z557" i="4"/>
  <c r="AA557" i="4"/>
  <c r="AB557" i="4"/>
  <c r="D558" i="4"/>
  <c r="E558" i="4" s="1"/>
  <c r="H558" i="4"/>
  <c r="I558" i="4" s="1"/>
  <c r="L558" i="4"/>
  <c r="M558" i="4" s="1"/>
  <c r="N558" i="4"/>
  <c r="P558" i="4"/>
  <c r="R558" i="4"/>
  <c r="S558" i="4"/>
  <c r="T558" i="4" s="1"/>
  <c r="U558" i="4"/>
  <c r="W558" i="4"/>
  <c r="X558" i="4"/>
  <c r="Y558" i="4"/>
  <c r="Z558" i="4"/>
  <c r="AA558" i="4"/>
  <c r="AB558" i="4"/>
  <c r="D559" i="4"/>
  <c r="E559" i="4" s="1"/>
  <c r="H559" i="4"/>
  <c r="I559" i="4" s="1"/>
  <c r="L559" i="4"/>
  <c r="N559" i="4"/>
  <c r="P559" i="4"/>
  <c r="R559" i="4"/>
  <c r="S559" i="4"/>
  <c r="T559" i="4" s="1"/>
  <c r="U559" i="4"/>
  <c r="W559" i="4"/>
  <c r="X559" i="4"/>
  <c r="Y559" i="4"/>
  <c r="Z559" i="4"/>
  <c r="AA559" i="4"/>
  <c r="AB559" i="4"/>
  <c r="D560" i="4"/>
  <c r="E560" i="4" s="1"/>
  <c r="H560" i="4"/>
  <c r="I560" i="4" s="1"/>
  <c r="L560" i="4"/>
  <c r="N560" i="4"/>
  <c r="P560" i="4"/>
  <c r="R560" i="4"/>
  <c r="S560" i="4"/>
  <c r="T560" i="4" s="1"/>
  <c r="U560" i="4"/>
  <c r="W560" i="4"/>
  <c r="X560" i="4"/>
  <c r="Y560" i="4"/>
  <c r="Z560" i="4"/>
  <c r="AA560" i="4"/>
  <c r="AB560" i="4"/>
  <c r="D561" i="4"/>
  <c r="E561" i="4" s="1"/>
  <c r="H561" i="4"/>
  <c r="I561" i="4" s="1"/>
  <c r="L561" i="4"/>
  <c r="N561" i="4"/>
  <c r="P561" i="4"/>
  <c r="R561" i="4"/>
  <c r="S561" i="4"/>
  <c r="T561" i="4" s="1"/>
  <c r="U561" i="4"/>
  <c r="W561" i="4"/>
  <c r="X561" i="4"/>
  <c r="Y561" i="4"/>
  <c r="Z561" i="4"/>
  <c r="AA561" i="4"/>
  <c r="AB561" i="4"/>
  <c r="D562" i="4"/>
  <c r="E562" i="4" s="1"/>
  <c r="H562" i="4"/>
  <c r="I562" i="4" s="1"/>
  <c r="L562" i="4"/>
  <c r="N562" i="4"/>
  <c r="P562" i="4"/>
  <c r="R562" i="4"/>
  <c r="S562" i="4"/>
  <c r="T562" i="4" s="1"/>
  <c r="U562" i="4"/>
  <c r="W562" i="4"/>
  <c r="X562" i="4"/>
  <c r="Y562" i="4"/>
  <c r="Z562" i="4"/>
  <c r="AA562" i="4"/>
  <c r="AB562" i="4"/>
  <c r="D563" i="4"/>
  <c r="H563" i="4"/>
  <c r="L563" i="4"/>
  <c r="N563" i="4"/>
  <c r="N33" i="3" s="1"/>
  <c r="P563" i="4"/>
  <c r="P33" i="3" s="1"/>
  <c r="R563" i="4"/>
  <c r="R33" i="3" s="1"/>
  <c r="S563" i="4"/>
  <c r="U563" i="4"/>
  <c r="U33" i="3" s="1"/>
  <c r="W563" i="4"/>
  <c r="W33" i="3" s="1"/>
  <c r="X563" i="4"/>
  <c r="X33" i="3" s="1"/>
  <c r="Y563" i="4"/>
  <c r="Y33" i="3" s="1"/>
  <c r="Z563" i="4"/>
  <c r="Z33" i="3" s="1"/>
  <c r="AA563" i="4"/>
  <c r="AA33" i="3" s="1"/>
  <c r="AB563" i="4"/>
  <c r="AB33" i="3" s="1"/>
  <c r="D564" i="4"/>
  <c r="E564" i="4" s="1"/>
  <c r="H564" i="4"/>
  <c r="I564" i="4" s="1"/>
  <c r="L564" i="4"/>
  <c r="M564" i="4" s="1"/>
  <c r="N564" i="4"/>
  <c r="P564" i="4"/>
  <c r="R564" i="4"/>
  <c r="S564" i="4"/>
  <c r="T564" i="4" s="1"/>
  <c r="U564" i="4"/>
  <c r="W564" i="4"/>
  <c r="X564" i="4"/>
  <c r="Y564" i="4"/>
  <c r="Z564" i="4"/>
  <c r="AA564" i="4"/>
  <c r="AB564" i="4"/>
  <c r="D565" i="4"/>
  <c r="E565" i="4" s="1"/>
  <c r="H565" i="4"/>
  <c r="I565" i="4" s="1"/>
  <c r="L565" i="4"/>
  <c r="N565" i="4"/>
  <c r="P565" i="4"/>
  <c r="R565" i="4"/>
  <c r="S565" i="4"/>
  <c r="T565" i="4" s="1"/>
  <c r="U565" i="4"/>
  <c r="W565" i="4"/>
  <c r="X565" i="4"/>
  <c r="Y565" i="4"/>
  <c r="Z565" i="4"/>
  <c r="AA565" i="4"/>
  <c r="AB565" i="4"/>
  <c r="D566" i="4"/>
  <c r="H566" i="4"/>
  <c r="L566" i="4"/>
  <c r="N566" i="4"/>
  <c r="P566" i="4"/>
  <c r="R566" i="4"/>
  <c r="S566" i="4"/>
  <c r="U566" i="4"/>
  <c r="W566" i="4"/>
  <c r="X566" i="4"/>
  <c r="Y566" i="4"/>
  <c r="Z566" i="4"/>
  <c r="AA566" i="4"/>
  <c r="AB566" i="4"/>
  <c r="D567" i="4"/>
  <c r="E567" i="4" s="1"/>
  <c r="H567" i="4"/>
  <c r="I567" i="4" s="1"/>
  <c r="L567" i="4"/>
  <c r="N567" i="4"/>
  <c r="P567" i="4"/>
  <c r="R567" i="4"/>
  <c r="S567" i="4"/>
  <c r="T567" i="4" s="1"/>
  <c r="U567" i="4"/>
  <c r="W567" i="4"/>
  <c r="X567" i="4"/>
  <c r="Y567" i="4"/>
  <c r="Z567" i="4"/>
  <c r="AA567" i="4"/>
  <c r="AB567" i="4"/>
  <c r="D568" i="4"/>
  <c r="E568" i="4" s="1"/>
  <c r="H568" i="4"/>
  <c r="I568" i="4" s="1"/>
  <c r="L568" i="4"/>
  <c r="M568" i="4" s="1"/>
  <c r="N568" i="4"/>
  <c r="P568" i="4"/>
  <c r="R568" i="4"/>
  <c r="S568" i="4"/>
  <c r="T568" i="4" s="1"/>
  <c r="U568" i="4"/>
  <c r="U32" i="3" s="1"/>
  <c r="W568" i="4"/>
  <c r="W32" i="3" s="1"/>
  <c r="X568" i="4"/>
  <c r="Y568" i="4"/>
  <c r="Z568" i="4"/>
  <c r="Z32" i="3" s="1"/>
  <c r="AA568" i="4"/>
  <c r="AA32" i="3" s="1"/>
  <c r="AB568" i="4"/>
  <c r="AB32" i="3" s="1"/>
  <c r="D569" i="4"/>
  <c r="H569" i="4"/>
  <c r="L569" i="4"/>
  <c r="N569" i="4"/>
  <c r="P569" i="4"/>
  <c r="R569" i="4"/>
  <c r="S569" i="4"/>
  <c r="U569" i="4"/>
  <c r="W569" i="4"/>
  <c r="X569" i="4"/>
  <c r="Y569" i="4"/>
  <c r="Z569" i="4"/>
  <c r="AA569" i="4"/>
  <c r="AB569" i="4"/>
  <c r="D570" i="4"/>
  <c r="H570" i="4"/>
  <c r="L570" i="4"/>
  <c r="N570" i="4"/>
  <c r="P570" i="4"/>
  <c r="R570" i="4"/>
  <c r="S570" i="4"/>
  <c r="U570" i="4"/>
  <c r="W570" i="4"/>
  <c r="X570" i="4"/>
  <c r="Y570" i="4"/>
  <c r="Z570" i="4"/>
  <c r="AA570" i="4"/>
  <c r="AB570" i="4"/>
  <c r="D571" i="4"/>
  <c r="H571" i="4"/>
  <c r="L571" i="4"/>
  <c r="N571" i="4"/>
  <c r="P571" i="4"/>
  <c r="R571" i="4"/>
  <c r="S571" i="4"/>
  <c r="U571" i="4"/>
  <c r="W571" i="4"/>
  <c r="X571" i="4"/>
  <c r="Y571" i="4"/>
  <c r="Z571" i="4"/>
  <c r="AA571" i="4"/>
  <c r="AB571" i="4"/>
  <c r="D572" i="4"/>
  <c r="H572" i="4"/>
  <c r="L572" i="4"/>
  <c r="N572" i="4"/>
  <c r="P572" i="4"/>
  <c r="R572" i="4"/>
  <c r="S572" i="4"/>
  <c r="U572" i="4"/>
  <c r="W572" i="4"/>
  <c r="X572" i="4"/>
  <c r="Y572" i="4"/>
  <c r="Z572" i="4"/>
  <c r="AA572" i="4"/>
  <c r="AB572" i="4"/>
  <c r="D573" i="4"/>
  <c r="E573" i="4" s="1"/>
  <c r="H573" i="4"/>
  <c r="I573" i="4" s="1"/>
  <c r="L573" i="4"/>
  <c r="V573" i="4" s="1"/>
  <c r="V35" i="3" s="1"/>
  <c r="N573" i="4"/>
  <c r="P573" i="4"/>
  <c r="R573" i="4"/>
  <c r="R35" i="3" s="1"/>
  <c r="S573" i="4"/>
  <c r="T573" i="4" s="1"/>
  <c r="T35" i="3" s="1"/>
  <c r="U573" i="4"/>
  <c r="W573" i="4"/>
  <c r="X573" i="4"/>
  <c r="X35" i="3" s="1"/>
  <c r="Y573" i="4"/>
  <c r="Z573" i="4"/>
  <c r="AA573" i="4"/>
  <c r="AB573" i="4"/>
  <c r="D574" i="4"/>
  <c r="E574" i="4" s="1"/>
  <c r="H574" i="4"/>
  <c r="I574" i="4" s="1"/>
  <c r="L574" i="4"/>
  <c r="N574" i="4"/>
  <c r="P574" i="4"/>
  <c r="R574" i="4"/>
  <c r="S574" i="4"/>
  <c r="T574" i="4" s="1"/>
  <c r="U574" i="4"/>
  <c r="W574" i="4"/>
  <c r="X574" i="4"/>
  <c r="Y574" i="4"/>
  <c r="Z574" i="4"/>
  <c r="AA574" i="4"/>
  <c r="AB574" i="4"/>
  <c r="D575" i="4"/>
  <c r="E575" i="4" s="1"/>
  <c r="H575" i="4"/>
  <c r="I575" i="4" s="1"/>
  <c r="L575" i="4"/>
  <c r="V575" i="4" s="1"/>
  <c r="N575" i="4"/>
  <c r="P575" i="4"/>
  <c r="R575" i="4"/>
  <c r="S575" i="4"/>
  <c r="T575" i="4" s="1"/>
  <c r="U575" i="4"/>
  <c r="W575" i="4"/>
  <c r="X575" i="4"/>
  <c r="Y575" i="4"/>
  <c r="Z575" i="4"/>
  <c r="AA575" i="4"/>
  <c r="AB575" i="4"/>
  <c r="D576" i="4"/>
  <c r="E576" i="4" s="1"/>
  <c r="H576" i="4"/>
  <c r="I576" i="4" s="1"/>
  <c r="L576" i="4"/>
  <c r="M576" i="4" s="1"/>
  <c r="N576" i="4"/>
  <c r="P576" i="4"/>
  <c r="R576" i="4"/>
  <c r="S576" i="4"/>
  <c r="T576" i="4" s="1"/>
  <c r="U576" i="4"/>
  <c r="W576" i="4"/>
  <c r="X576" i="4"/>
  <c r="Y576" i="4"/>
  <c r="Z576" i="4"/>
  <c r="AA576" i="4"/>
  <c r="AB576" i="4"/>
  <c r="D577" i="4"/>
  <c r="E577" i="4" s="1"/>
  <c r="H577" i="4"/>
  <c r="I577" i="4" s="1"/>
  <c r="L577" i="4"/>
  <c r="N577" i="4"/>
  <c r="P577" i="4"/>
  <c r="R577" i="4"/>
  <c r="S577" i="4"/>
  <c r="T577" i="4" s="1"/>
  <c r="U577" i="4"/>
  <c r="W577" i="4"/>
  <c r="X577" i="4"/>
  <c r="Y577" i="4"/>
  <c r="Z577" i="4"/>
  <c r="AA577" i="4"/>
  <c r="AB577" i="4"/>
  <c r="D578" i="4"/>
  <c r="H578" i="4"/>
  <c r="L578" i="4"/>
  <c r="L34" i="3" s="1"/>
  <c r="N578" i="4"/>
  <c r="N34" i="3" s="1"/>
  <c r="P578" i="4"/>
  <c r="P34" i="3" s="1"/>
  <c r="R578" i="4"/>
  <c r="R34" i="3" s="1"/>
  <c r="S578" i="4"/>
  <c r="U578" i="4"/>
  <c r="U34" i="3" s="1"/>
  <c r="W578" i="4"/>
  <c r="W34" i="3" s="1"/>
  <c r="X578" i="4"/>
  <c r="X34" i="3" s="1"/>
  <c r="Y578" i="4"/>
  <c r="Y34" i="3" s="1"/>
  <c r="Z578" i="4"/>
  <c r="Z34" i="3" s="1"/>
  <c r="AA578" i="4"/>
  <c r="AA34" i="3" s="1"/>
  <c r="AB578" i="4"/>
  <c r="AB34" i="3" s="1"/>
  <c r="D579" i="4"/>
  <c r="E579" i="4" s="1"/>
  <c r="H579" i="4"/>
  <c r="I579" i="4" s="1"/>
  <c r="L579" i="4"/>
  <c r="N579" i="4"/>
  <c r="P579" i="4"/>
  <c r="R579" i="4"/>
  <c r="S579" i="4"/>
  <c r="T579" i="4" s="1"/>
  <c r="U579" i="4"/>
  <c r="W579" i="4"/>
  <c r="X579" i="4"/>
  <c r="Y579" i="4"/>
  <c r="Z579" i="4"/>
  <c r="AA579" i="4"/>
  <c r="AB579" i="4"/>
  <c r="D580" i="4"/>
  <c r="E580" i="4" s="1"/>
  <c r="H580" i="4"/>
  <c r="I580" i="4" s="1"/>
  <c r="L580" i="4"/>
  <c r="M580" i="4" s="1"/>
  <c r="N580" i="4"/>
  <c r="P580" i="4"/>
  <c r="R580" i="4"/>
  <c r="S580" i="4"/>
  <c r="T580" i="4" s="1"/>
  <c r="U580" i="4"/>
  <c r="W580" i="4"/>
  <c r="X580" i="4"/>
  <c r="Y580" i="4"/>
  <c r="Z580" i="4"/>
  <c r="AA580" i="4"/>
  <c r="AB580" i="4"/>
  <c r="D581" i="4"/>
  <c r="E581" i="4" s="1"/>
  <c r="H581" i="4"/>
  <c r="I581" i="4" s="1"/>
  <c r="L581" i="4"/>
  <c r="M581" i="4" s="1"/>
  <c r="N581" i="4"/>
  <c r="P581" i="4"/>
  <c r="R581" i="4"/>
  <c r="S581" i="4"/>
  <c r="T581" i="4" s="1"/>
  <c r="U581" i="4"/>
  <c r="W581" i="4"/>
  <c r="X581" i="4"/>
  <c r="Y581" i="4"/>
  <c r="Z581" i="4"/>
  <c r="AA581" i="4"/>
  <c r="AB581" i="4"/>
  <c r="D582" i="4"/>
  <c r="H582" i="4"/>
  <c r="L582" i="4"/>
  <c r="N582" i="4"/>
  <c r="P582" i="4"/>
  <c r="R582" i="4"/>
  <c r="S582" i="4"/>
  <c r="U582" i="4"/>
  <c r="W582" i="4"/>
  <c r="X582" i="4"/>
  <c r="Y582" i="4"/>
  <c r="Z582" i="4"/>
  <c r="AA582" i="4"/>
  <c r="AB582" i="4"/>
  <c r="D583" i="4"/>
  <c r="E583" i="4" s="1"/>
  <c r="H583" i="4"/>
  <c r="I583" i="4" s="1"/>
  <c r="L583" i="4"/>
  <c r="N583" i="4"/>
  <c r="P583" i="4"/>
  <c r="R583" i="4"/>
  <c r="S583" i="4"/>
  <c r="T583" i="4" s="1"/>
  <c r="U583" i="4"/>
  <c r="W583" i="4"/>
  <c r="X583" i="4"/>
  <c r="Y583" i="4"/>
  <c r="Z583" i="4"/>
  <c r="AA583" i="4"/>
  <c r="AB583" i="4"/>
  <c r="D584" i="4"/>
  <c r="H584" i="4"/>
  <c r="L584" i="4"/>
  <c r="N584" i="4"/>
  <c r="P584" i="4"/>
  <c r="R584" i="4"/>
  <c r="S584" i="4"/>
  <c r="U584" i="4"/>
  <c r="W584" i="4"/>
  <c r="X584" i="4"/>
  <c r="Y584" i="4"/>
  <c r="Z584" i="4"/>
  <c r="AA584" i="4"/>
  <c r="AB584" i="4"/>
  <c r="D585" i="4"/>
  <c r="E585" i="4" s="1"/>
  <c r="H585" i="4"/>
  <c r="I585" i="4" s="1"/>
  <c r="L585" i="4"/>
  <c r="N585" i="4"/>
  <c r="P585" i="4"/>
  <c r="R585" i="4"/>
  <c r="S585" i="4"/>
  <c r="T585" i="4" s="1"/>
  <c r="U585" i="4"/>
  <c r="W585" i="4"/>
  <c r="X585" i="4"/>
  <c r="Y585" i="4"/>
  <c r="Z585" i="4"/>
  <c r="AA585" i="4"/>
  <c r="AB585" i="4"/>
  <c r="D586" i="4"/>
  <c r="E586" i="4" s="1"/>
  <c r="H586" i="4"/>
  <c r="I586" i="4" s="1"/>
  <c r="L586" i="4"/>
  <c r="N586" i="4"/>
  <c r="P586" i="4"/>
  <c r="R586" i="4"/>
  <c r="S586" i="4"/>
  <c r="T586" i="4" s="1"/>
  <c r="U586" i="4"/>
  <c r="W586" i="4"/>
  <c r="X586" i="4"/>
  <c r="Y586" i="4"/>
  <c r="Z586" i="4"/>
  <c r="AA586" i="4"/>
  <c r="AB586" i="4"/>
  <c r="D587" i="4"/>
  <c r="E587" i="4" s="1"/>
  <c r="H587" i="4"/>
  <c r="I587" i="4" s="1"/>
  <c r="L587" i="4"/>
  <c r="V587" i="4" s="1"/>
  <c r="N587" i="4"/>
  <c r="P587" i="4"/>
  <c r="R587" i="4"/>
  <c r="S587" i="4"/>
  <c r="T587" i="4" s="1"/>
  <c r="U587" i="4"/>
  <c r="W587" i="4"/>
  <c r="X587" i="4"/>
  <c r="Y587" i="4"/>
  <c r="Z587" i="4"/>
  <c r="AA587" i="4"/>
  <c r="AB587" i="4"/>
  <c r="D588" i="4"/>
  <c r="E588" i="4" s="1"/>
  <c r="H588" i="4"/>
  <c r="I588" i="4" s="1"/>
  <c r="L588" i="4"/>
  <c r="N588" i="4"/>
  <c r="P588" i="4"/>
  <c r="R588" i="4"/>
  <c r="S588" i="4"/>
  <c r="T588" i="4" s="1"/>
  <c r="U588" i="4"/>
  <c r="W588" i="4"/>
  <c r="X588" i="4"/>
  <c r="Y588" i="4"/>
  <c r="Z588" i="4"/>
  <c r="AA588" i="4"/>
  <c r="AB588" i="4"/>
  <c r="D589" i="4"/>
  <c r="E589" i="4" s="1"/>
  <c r="H589" i="4"/>
  <c r="I589" i="4" s="1"/>
  <c r="L589" i="4"/>
  <c r="M589" i="4" s="1"/>
  <c r="N589" i="4"/>
  <c r="P589" i="4"/>
  <c r="R589" i="4"/>
  <c r="S589" i="4"/>
  <c r="T589" i="4" s="1"/>
  <c r="U589" i="4"/>
  <c r="W589" i="4"/>
  <c r="X589" i="4"/>
  <c r="Y589" i="4"/>
  <c r="Z589" i="4"/>
  <c r="AA589" i="4"/>
  <c r="AB589" i="4"/>
  <c r="D590" i="4"/>
  <c r="E590" i="4" s="1"/>
  <c r="H590" i="4"/>
  <c r="L590" i="4"/>
  <c r="N590" i="4"/>
  <c r="P590" i="4"/>
  <c r="R590" i="4"/>
  <c r="S590" i="4"/>
  <c r="U590" i="4"/>
  <c r="W590" i="4"/>
  <c r="X590" i="4"/>
  <c r="Y590" i="4"/>
  <c r="Z590" i="4"/>
  <c r="AA590" i="4"/>
  <c r="AB590" i="4"/>
  <c r="D591" i="4"/>
  <c r="E591" i="4" s="1"/>
  <c r="H591" i="4"/>
  <c r="I591" i="4" s="1"/>
  <c r="L591" i="4"/>
  <c r="N591" i="4"/>
  <c r="P591" i="4"/>
  <c r="R591" i="4"/>
  <c r="S591" i="4"/>
  <c r="T591" i="4" s="1"/>
  <c r="U591" i="4"/>
  <c r="W591" i="4"/>
  <c r="X591" i="4"/>
  <c r="Y591" i="4"/>
  <c r="Z591" i="4"/>
  <c r="AA591" i="4"/>
  <c r="AB591" i="4"/>
  <c r="D592" i="4"/>
  <c r="E592" i="4" s="1"/>
  <c r="H592" i="4"/>
  <c r="I592" i="4" s="1"/>
  <c r="L592" i="4"/>
  <c r="M592" i="4" s="1"/>
  <c r="N592" i="4"/>
  <c r="P592" i="4"/>
  <c r="R592" i="4"/>
  <c r="S592" i="4"/>
  <c r="T592" i="4" s="1"/>
  <c r="U592" i="4"/>
  <c r="W592" i="4"/>
  <c r="X592" i="4"/>
  <c r="Y592" i="4"/>
  <c r="Z592" i="4"/>
  <c r="AA592" i="4"/>
  <c r="AB592" i="4"/>
  <c r="D593" i="4"/>
  <c r="E593" i="4" s="1"/>
  <c r="H593" i="4"/>
  <c r="I593" i="4" s="1"/>
  <c r="L593" i="4"/>
  <c r="M593" i="4" s="1"/>
  <c r="N593" i="4"/>
  <c r="P593" i="4"/>
  <c r="R593" i="4"/>
  <c r="S593" i="4"/>
  <c r="T593" i="4" s="1"/>
  <c r="U593" i="4"/>
  <c r="W593" i="4"/>
  <c r="X593" i="4"/>
  <c r="Y593" i="4"/>
  <c r="Z593" i="4"/>
  <c r="AA593" i="4"/>
  <c r="AB593" i="4"/>
  <c r="D594" i="4"/>
  <c r="E594" i="4" s="1"/>
  <c r="H594" i="4"/>
  <c r="I594" i="4" s="1"/>
  <c r="L594" i="4"/>
  <c r="M594" i="4" s="1"/>
  <c r="N594" i="4"/>
  <c r="P594" i="4"/>
  <c r="R594" i="4"/>
  <c r="S594" i="4"/>
  <c r="T594" i="4" s="1"/>
  <c r="U594" i="4"/>
  <c r="W594" i="4"/>
  <c r="X594" i="4"/>
  <c r="Y594" i="4"/>
  <c r="Z594" i="4"/>
  <c r="AA594" i="4"/>
  <c r="AB594" i="4"/>
  <c r="D595" i="4"/>
  <c r="E595" i="4" s="1"/>
  <c r="H595" i="4"/>
  <c r="I595" i="4" s="1"/>
  <c r="L595" i="4"/>
  <c r="N595" i="4"/>
  <c r="P595" i="4"/>
  <c r="R595" i="4"/>
  <c r="S595" i="4"/>
  <c r="T595" i="4" s="1"/>
  <c r="U595" i="4"/>
  <c r="W595" i="4"/>
  <c r="X595" i="4"/>
  <c r="Y595" i="4"/>
  <c r="Z595" i="4"/>
  <c r="AA595" i="4"/>
  <c r="AB595" i="4"/>
  <c r="D596" i="4"/>
  <c r="E596" i="4" s="1"/>
  <c r="H596" i="4"/>
  <c r="I596" i="4" s="1"/>
  <c r="L596" i="4"/>
  <c r="M596" i="4" s="1"/>
  <c r="N596" i="4"/>
  <c r="P596" i="4"/>
  <c r="R596" i="4"/>
  <c r="S596" i="4"/>
  <c r="T596" i="4" s="1"/>
  <c r="U596" i="4"/>
  <c r="W596" i="4"/>
  <c r="X596" i="4"/>
  <c r="Y596" i="4"/>
  <c r="Z596" i="4"/>
  <c r="AA596" i="4"/>
  <c r="AB596" i="4"/>
  <c r="D597" i="4"/>
  <c r="E597" i="4" s="1"/>
  <c r="E36" i="3" s="1"/>
  <c r="H597" i="4"/>
  <c r="I597" i="4" s="1"/>
  <c r="L597" i="4"/>
  <c r="V597" i="4" s="1"/>
  <c r="V36" i="3" s="1"/>
  <c r="N597" i="4"/>
  <c r="N36" i="3" s="1"/>
  <c r="P597" i="4"/>
  <c r="R597" i="4"/>
  <c r="R36" i="3" s="1"/>
  <c r="S597" i="4"/>
  <c r="T597" i="4" s="1"/>
  <c r="T36" i="3" s="1"/>
  <c r="U597" i="4"/>
  <c r="U36" i="3" s="1"/>
  <c r="W597" i="4"/>
  <c r="W36" i="3" s="1"/>
  <c r="X597" i="4"/>
  <c r="X36" i="3" s="1"/>
  <c r="Y597" i="4"/>
  <c r="Y36" i="3" s="1"/>
  <c r="Z597" i="4"/>
  <c r="Z36" i="3" s="1"/>
  <c r="AA597" i="4"/>
  <c r="AA36" i="3" s="1"/>
  <c r="AB597" i="4"/>
  <c r="D598" i="4"/>
  <c r="E598" i="4" s="1"/>
  <c r="E37" i="3" s="1"/>
  <c r="H598" i="4"/>
  <c r="I598" i="4" s="1"/>
  <c r="I37" i="3" s="1"/>
  <c r="L598" i="4"/>
  <c r="L37" i="3" s="1"/>
  <c r="N598" i="4"/>
  <c r="N37" i="3" s="1"/>
  <c r="P598" i="4"/>
  <c r="R598" i="4"/>
  <c r="S598" i="4"/>
  <c r="T598" i="4" s="1"/>
  <c r="U598" i="4"/>
  <c r="U37" i="3" s="1"/>
  <c r="W598" i="4"/>
  <c r="X598" i="4"/>
  <c r="X37" i="3" s="1"/>
  <c r="Y598" i="4"/>
  <c r="Y37" i="3" s="1"/>
  <c r="Z598" i="4"/>
  <c r="Z37" i="3" s="1"/>
  <c r="AA598" i="4"/>
  <c r="AA37" i="3" s="1"/>
  <c r="AB598" i="4"/>
  <c r="AB37" i="3" s="1"/>
  <c r="D599" i="4"/>
  <c r="E599" i="4" s="1"/>
  <c r="H599" i="4"/>
  <c r="I599" i="4" s="1"/>
  <c r="L599" i="4"/>
  <c r="M599" i="4" s="1"/>
  <c r="N599" i="4"/>
  <c r="P599" i="4"/>
  <c r="R599" i="4"/>
  <c r="S599" i="4"/>
  <c r="T599" i="4" s="1"/>
  <c r="U599" i="4"/>
  <c r="W599" i="4"/>
  <c r="X599" i="4"/>
  <c r="Y599" i="4"/>
  <c r="Z599" i="4"/>
  <c r="AA599" i="4"/>
  <c r="AB599" i="4"/>
  <c r="D600" i="4"/>
  <c r="H600" i="4"/>
  <c r="L600" i="4"/>
  <c r="L24" i="3" s="1"/>
  <c r="N600" i="4"/>
  <c r="P600" i="4"/>
  <c r="P24" i="3" s="1"/>
  <c r="R600" i="4"/>
  <c r="R24" i="3" s="1"/>
  <c r="S600" i="4"/>
  <c r="U600" i="4"/>
  <c r="U24" i="3" s="1"/>
  <c r="W600" i="4"/>
  <c r="W24" i="3" s="1"/>
  <c r="X600" i="4"/>
  <c r="Y600" i="4"/>
  <c r="Z600" i="4"/>
  <c r="AA600" i="4"/>
  <c r="AB600" i="4"/>
  <c r="AB24" i="3" s="1"/>
  <c r="D601" i="4"/>
  <c r="E601" i="4" s="1"/>
  <c r="H601" i="4"/>
  <c r="I601" i="4" s="1"/>
  <c r="L601" i="4"/>
  <c r="N601" i="4"/>
  <c r="P601" i="4"/>
  <c r="R601" i="4"/>
  <c r="S601" i="4"/>
  <c r="T601" i="4" s="1"/>
  <c r="U601" i="4"/>
  <c r="W601" i="4"/>
  <c r="X601" i="4"/>
  <c r="Y601" i="4"/>
  <c r="Z601" i="4"/>
  <c r="AA601" i="4"/>
  <c r="AB601" i="4"/>
  <c r="D602" i="4"/>
  <c r="E602" i="4" s="1"/>
  <c r="H602" i="4"/>
  <c r="I602" i="4" s="1"/>
  <c r="L602" i="4"/>
  <c r="N602" i="4"/>
  <c r="P602" i="4"/>
  <c r="R602" i="4"/>
  <c r="S602" i="4"/>
  <c r="T602" i="4" s="1"/>
  <c r="U602" i="4"/>
  <c r="W602" i="4"/>
  <c r="X602" i="4"/>
  <c r="Y602" i="4"/>
  <c r="Z602" i="4"/>
  <c r="AA602" i="4"/>
  <c r="AB602" i="4"/>
  <c r="D603" i="4"/>
  <c r="E603" i="4" s="1"/>
  <c r="H603" i="4"/>
  <c r="I603" i="4" s="1"/>
  <c r="L603" i="4"/>
  <c r="N603" i="4"/>
  <c r="P603" i="4"/>
  <c r="R603" i="4"/>
  <c r="S603" i="4"/>
  <c r="T603" i="4" s="1"/>
  <c r="U603" i="4"/>
  <c r="W603" i="4"/>
  <c r="X603" i="4"/>
  <c r="Y603" i="4"/>
  <c r="Z603" i="4"/>
  <c r="AA603" i="4"/>
  <c r="AB603" i="4"/>
  <c r="D604" i="4"/>
  <c r="E604" i="4" s="1"/>
  <c r="H604" i="4"/>
  <c r="I604" i="4" s="1"/>
  <c r="L604" i="4"/>
  <c r="M604" i="4" s="1"/>
  <c r="N604" i="4"/>
  <c r="P604" i="4"/>
  <c r="R604" i="4"/>
  <c r="S604" i="4"/>
  <c r="T604" i="4" s="1"/>
  <c r="U604" i="4"/>
  <c r="W604" i="4"/>
  <c r="X604" i="4"/>
  <c r="Y604" i="4"/>
  <c r="Z604" i="4"/>
  <c r="AA604" i="4"/>
  <c r="AB604" i="4"/>
  <c r="D605" i="4"/>
  <c r="E605" i="4" s="1"/>
  <c r="H605" i="4"/>
  <c r="I605" i="4" s="1"/>
  <c r="L605" i="4"/>
  <c r="M605" i="4" s="1"/>
  <c r="N605" i="4"/>
  <c r="P605" i="4"/>
  <c r="R605" i="4"/>
  <c r="S605" i="4"/>
  <c r="T605" i="4" s="1"/>
  <c r="U605" i="4"/>
  <c r="W605" i="4"/>
  <c r="X605" i="4"/>
  <c r="Y605" i="4"/>
  <c r="Z605" i="4"/>
  <c r="AA605" i="4"/>
  <c r="AB605" i="4"/>
  <c r="D606" i="4"/>
  <c r="E606" i="4" s="1"/>
  <c r="H606" i="4"/>
  <c r="I606" i="4" s="1"/>
  <c r="L606" i="4"/>
  <c r="V606" i="4" s="1"/>
  <c r="N606" i="4"/>
  <c r="P606" i="4"/>
  <c r="R606" i="4"/>
  <c r="S606" i="4"/>
  <c r="T606" i="4" s="1"/>
  <c r="U606" i="4"/>
  <c r="W606" i="4"/>
  <c r="X606" i="4"/>
  <c r="Y606" i="4"/>
  <c r="Z606" i="4"/>
  <c r="AA606" i="4"/>
  <c r="AB606" i="4"/>
  <c r="D607" i="4"/>
  <c r="E607" i="4" s="1"/>
  <c r="H607" i="4"/>
  <c r="I607" i="4" s="1"/>
  <c r="L607" i="4"/>
  <c r="N607" i="4"/>
  <c r="P607" i="4"/>
  <c r="R607" i="4"/>
  <c r="S607" i="4"/>
  <c r="T607" i="4" s="1"/>
  <c r="U607" i="4"/>
  <c r="W607" i="4"/>
  <c r="X607" i="4"/>
  <c r="Y607" i="4"/>
  <c r="Z607" i="4"/>
  <c r="AA607" i="4"/>
  <c r="AB607" i="4"/>
  <c r="D608" i="4"/>
  <c r="E608" i="4" s="1"/>
  <c r="H608" i="4"/>
  <c r="I608" i="4" s="1"/>
  <c r="L608" i="4"/>
  <c r="M608" i="4" s="1"/>
  <c r="N608" i="4"/>
  <c r="P608" i="4"/>
  <c r="R608" i="4"/>
  <c r="S608" i="4"/>
  <c r="T608" i="4" s="1"/>
  <c r="U608" i="4"/>
  <c r="W608" i="4"/>
  <c r="X608" i="4"/>
  <c r="Y608" i="4"/>
  <c r="Z608" i="4"/>
  <c r="AA608" i="4"/>
  <c r="AB608" i="4"/>
  <c r="D609" i="4"/>
  <c r="E609" i="4" s="1"/>
  <c r="H609" i="4"/>
  <c r="I609" i="4" s="1"/>
  <c r="L609" i="4"/>
  <c r="N609" i="4"/>
  <c r="P609" i="4"/>
  <c r="R609" i="4"/>
  <c r="S609" i="4"/>
  <c r="T609" i="4" s="1"/>
  <c r="U609" i="4"/>
  <c r="W609" i="4"/>
  <c r="X609" i="4"/>
  <c r="Y609" i="4"/>
  <c r="Z609" i="4"/>
  <c r="AA609" i="4"/>
  <c r="AB609" i="4"/>
  <c r="D610" i="4"/>
  <c r="E610" i="4" s="1"/>
  <c r="H610" i="4"/>
  <c r="I610" i="4" s="1"/>
  <c r="L610" i="4"/>
  <c r="M610" i="4" s="1"/>
  <c r="N610" i="4"/>
  <c r="P610" i="4"/>
  <c r="R610" i="4"/>
  <c r="S610" i="4"/>
  <c r="T610" i="4" s="1"/>
  <c r="U610" i="4"/>
  <c r="W610" i="4"/>
  <c r="X610" i="4"/>
  <c r="Y610" i="4"/>
  <c r="Z610" i="4"/>
  <c r="AA610" i="4"/>
  <c r="AB610" i="4"/>
  <c r="D611" i="4"/>
  <c r="E611" i="4" s="1"/>
  <c r="H611" i="4"/>
  <c r="I611" i="4" s="1"/>
  <c r="L611" i="4"/>
  <c r="V611" i="4" s="1"/>
  <c r="N611" i="4"/>
  <c r="P611" i="4"/>
  <c r="R611" i="4"/>
  <c r="S611" i="4"/>
  <c r="T611" i="4" s="1"/>
  <c r="U611" i="4"/>
  <c r="W611" i="4"/>
  <c r="X611" i="4"/>
  <c r="Y611" i="4"/>
  <c r="Z611" i="4"/>
  <c r="AA611" i="4"/>
  <c r="AB611" i="4"/>
  <c r="D612" i="4"/>
  <c r="H612" i="4"/>
  <c r="L612" i="4"/>
  <c r="N612" i="4"/>
  <c r="P612" i="4"/>
  <c r="R612" i="4"/>
  <c r="S612" i="4"/>
  <c r="U612" i="4"/>
  <c r="W612" i="4"/>
  <c r="X612" i="4"/>
  <c r="Y612" i="4"/>
  <c r="Z612" i="4"/>
  <c r="AA612" i="4"/>
  <c r="AB612" i="4"/>
  <c r="D613" i="4"/>
  <c r="H613" i="4"/>
  <c r="L613" i="4"/>
  <c r="N613" i="4"/>
  <c r="N38" i="3" s="1"/>
  <c r="P613" i="4"/>
  <c r="P38" i="3" s="1"/>
  <c r="R613" i="4"/>
  <c r="R38" i="3" s="1"/>
  <c r="S613" i="4"/>
  <c r="U613" i="4"/>
  <c r="U38" i="3" s="1"/>
  <c r="W613" i="4"/>
  <c r="W38" i="3" s="1"/>
  <c r="X613" i="4"/>
  <c r="X38" i="3" s="1"/>
  <c r="Y613" i="4"/>
  <c r="Y38" i="3" s="1"/>
  <c r="Z613" i="4"/>
  <c r="Z38" i="3" s="1"/>
  <c r="AA613" i="4"/>
  <c r="AA38" i="3" s="1"/>
  <c r="AB613" i="4"/>
  <c r="AB38" i="3" s="1"/>
  <c r="D614" i="4"/>
  <c r="E614" i="4" s="1"/>
  <c r="H614" i="4"/>
  <c r="I614" i="4" s="1"/>
  <c r="L614" i="4"/>
  <c r="N614" i="4"/>
  <c r="P614" i="4"/>
  <c r="R614" i="4"/>
  <c r="S614" i="4"/>
  <c r="T614" i="4" s="1"/>
  <c r="U614" i="4"/>
  <c r="U39" i="3" s="1"/>
  <c r="W614" i="4"/>
  <c r="X614" i="4"/>
  <c r="X39" i="3" s="1"/>
  <c r="Y614" i="4"/>
  <c r="Z614" i="4"/>
  <c r="Z39" i="3" s="1"/>
  <c r="AA614" i="4"/>
  <c r="AB614" i="4"/>
  <c r="D615" i="4"/>
  <c r="E615" i="4" s="1"/>
  <c r="H615" i="4"/>
  <c r="I615" i="4" s="1"/>
  <c r="L615" i="4"/>
  <c r="V615" i="4" s="1"/>
  <c r="N615" i="4"/>
  <c r="P615" i="4"/>
  <c r="R615" i="4"/>
  <c r="S615" i="4"/>
  <c r="T615" i="4" s="1"/>
  <c r="U615" i="4"/>
  <c r="W615" i="4"/>
  <c r="X615" i="4"/>
  <c r="Y615" i="4"/>
  <c r="Z615" i="4"/>
  <c r="AA615" i="4"/>
  <c r="AB615" i="4"/>
  <c r="D616" i="4"/>
  <c r="E616" i="4" s="1"/>
  <c r="H616" i="4"/>
  <c r="I616" i="4" s="1"/>
  <c r="L616" i="4"/>
  <c r="M616" i="4" s="1"/>
  <c r="N616" i="4"/>
  <c r="P616" i="4"/>
  <c r="R616" i="4"/>
  <c r="S616" i="4"/>
  <c r="T616" i="4" s="1"/>
  <c r="U616" i="4"/>
  <c r="W616" i="4"/>
  <c r="X616" i="4"/>
  <c r="Y616" i="4"/>
  <c r="Z616" i="4"/>
  <c r="AA616" i="4"/>
  <c r="AB616" i="4"/>
  <c r="D617" i="4"/>
  <c r="E617" i="4" s="1"/>
  <c r="H617" i="4"/>
  <c r="I617" i="4" s="1"/>
  <c r="L617" i="4"/>
  <c r="N617" i="4"/>
  <c r="P617" i="4"/>
  <c r="R617" i="4"/>
  <c r="S617" i="4"/>
  <c r="T617" i="4" s="1"/>
  <c r="U617" i="4"/>
  <c r="W617" i="4"/>
  <c r="X617" i="4"/>
  <c r="Y617" i="4"/>
  <c r="Z617" i="4"/>
  <c r="AA617" i="4"/>
  <c r="AB617" i="4"/>
  <c r="D618" i="4"/>
  <c r="E618" i="4" s="1"/>
  <c r="H618" i="4"/>
  <c r="I618" i="4" s="1"/>
  <c r="L618" i="4"/>
  <c r="M618" i="4" s="1"/>
  <c r="N618" i="4"/>
  <c r="P618" i="4"/>
  <c r="R618" i="4"/>
  <c r="S618" i="4"/>
  <c r="T618" i="4" s="1"/>
  <c r="U618" i="4"/>
  <c r="W618" i="4"/>
  <c r="X618" i="4"/>
  <c r="Y618" i="4"/>
  <c r="Z618" i="4"/>
  <c r="AA618" i="4"/>
  <c r="AB618" i="4"/>
  <c r="D619" i="4"/>
  <c r="E619" i="4" s="1"/>
  <c r="H619" i="4"/>
  <c r="I619" i="4" s="1"/>
  <c r="L619" i="4"/>
  <c r="M619" i="4" s="1"/>
  <c r="N619" i="4"/>
  <c r="P619" i="4"/>
  <c r="R619" i="4"/>
  <c r="S619" i="4"/>
  <c r="T619" i="4" s="1"/>
  <c r="U619" i="4"/>
  <c r="W619" i="4"/>
  <c r="X619" i="4"/>
  <c r="Y619" i="4"/>
  <c r="Z619" i="4"/>
  <c r="AA619" i="4"/>
  <c r="AB619" i="4"/>
  <c r="D620" i="4"/>
  <c r="E620" i="4" s="1"/>
  <c r="H620" i="4"/>
  <c r="I620" i="4" s="1"/>
  <c r="L620" i="4"/>
  <c r="N620" i="4"/>
  <c r="P620" i="4"/>
  <c r="R620" i="4"/>
  <c r="S620" i="4"/>
  <c r="T620" i="4" s="1"/>
  <c r="U620" i="4"/>
  <c r="W620" i="4"/>
  <c r="X620" i="4"/>
  <c r="Y620" i="4"/>
  <c r="Z620" i="4"/>
  <c r="AA620" i="4"/>
  <c r="AB620" i="4"/>
  <c r="D621" i="4"/>
  <c r="E621" i="4" s="1"/>
  <c r="H621" i="4"/>
  <c r="I621" i="4" s="1"/>
  <c r="L621" i="4"/>
  <c r="N621" i="4"/>
  <c r="P621" i="4"/>
  <c r="R621" i="4"/>
  <c r="S621" i="4"/>
  <c r="T621" i="4" s="1"/>
  <c r="U621" i="4"/>
  <c r="W621" i="4"/>
  <c r="X621" i="4"/>
  <c r="Y621" i="4"/>
  <c r="Z621" i="4"/>
  <c r="AA621" i="4"/>
  <c r="AB621" i="4"/>
  <c r="D622" i="4"/>
  <c r="E622" i="4" s="1"/>
  <c r="H622" i="4"/>
  <c r="I622" i="4" s="1"/>
  <c r="L622" i="4"/>
  <c r="N622" i="4"/>
  <c r="P622" i="4"/>
  <c r="R622" i="4"/>
  <c r="S622" i="4"/>
  <c r="T622" i="4" s="1"/>
  <c r="U622" i="4"/>
  <c r="W622" i="4"/>
  <c r="X622" i="4"/>
  <c r="Y622" i="4"/>
  <c r="Z622" i="4"/>
  <c r="AA622" i="4"/>
  <c r="AB622" i="4"/>
  <c r="D623" i="4"/>
  <c r="E623" i="4" s="1"/>
  <c r="H623" i="4"/>
  <c r="I623" i="4" s="1"/>
  <c r="L623" i="4"/>
  <c r="M623" i="4" s="1"/>
  <c r="N623" i="4"/>
  <c r="P623" i="4"/>
  <c r="R623" i="4"/>
  <c r="S623" i="4"/>
  <c r="T623" i="4" s="1"/>
  <c r="U623" i="4"/>
  <c r="W623" i="4"/>
  <c r="X623" i="4"/>
  <c r="Y623" i="4"/>
  <c r="Z623" i="4"/>
  <c r="AA623" i="4"/>
  <c r="AB623" i="4"/>
  <c r="D624" i="4"/>
  <c r="E624" i="4" s="1"/>
  <c r="H624" i="4"/>
  <c r="I624" i="4" s="1"/>
  <c r="L624" i="4"/>
  <c r="M624" i="4" s="1"/>
  <c r="N624" i="4"/>
  <c r="P624" i="4"/>
  <c r="R624" i="4"/>
  <c r="S624" i="4"/>
  <c r="T624" i="4" s="1"/>
  <c r="U624" i="4"/>
  <c r="W624" i="4"/>
  <c r="X624" i="4"/>
  <c r="Y624" i="4"/>
  <c r="Z624" i="4"/>
  <c r="AA624" i="4"/>
  <c r="AB624" i="4"/>
  <c r="D625" i="4"/>
  <c r="E625" i="4" s="1"/>
  <c r="H625" i="4"/>
  <c r="I625" i="4" s="1"/>
  <c r="L625" i="4"/>
  <c r="N625" i="4"/>
  <c r="P625" i="4"/>
  <c r="R625" i="4"/>
  <c r="S625" i="4"/>
  <c r="T625" i="4" s="1"/>
  <c r="U625" i="4"/>
  <c r="W625" i="4"/>
  <c r="X625" i="4"/>
  <c r="Y625" i="4"/>
  <c r="Z625" i="4"/>
  <c r="AA625" i="4"/>
  <c r="AB625" i="4"/>
  <c r="D626" i="4"/>
  <c r="H626" i="4"/>
  <c r="L626" i="4"/>
  <c r="L40" i="3" s="1"/>
  <c r="N626" i="4"/>
  <c r="N40" i="3" s="1"/>
  <c r="P626" i="4"/>
  <c r="P40" i="3" s="1"/>
  <c r="R626" i="4"/>
  <c r="R40" i="3" s="1"/>
  <c r="S626" i="4"/>
  <c r="U626" i="4"/>
  <c r="U40" i="3" s="1"/>
  <c r="W626" i="4"/>
  <c r="W40" i="3" s="1"/>
  <c r="X626" i="4"/>
  <c r="X40" i="3" s="1"/>
  <c r="Y626" i="4"/>
  <c r="Y40" i="3" s="1"/>
  <c r="Z626" i="4"/>
  <c r="Z40" i="3" s="1"/>
  <c r="AA626" i="4"/>
  <c r="AA40" i="3" s="1"/>
  <c r="AB626" i="4"/>
  <c r="AB40" i="3" s="1"/>
  <c r="D627" i="4"/>
  <c r="E627" i="4" s="1"/>
  <c r="H627" i="4"/>
  <c r="I627" i="4" s="1"/>
  <c r="L627" i="4"/>
  <c r="N627" i="4"/>
  <c r="P627" i="4"/>
  <c r="R627" i="4"/>
  <c r="S627" i="4"/>
  <c r="T627" i="4" s="1"/>
  <c r="U627" i="4"/>
  <c r="W627" i="4"/>
  <c r="X627" i="4"/>
  <c r="Y627" i="4"/>
  <c r="Z627" i="4"/>
  <c r="AA627" i="4"/>
  <c r="AB627" i="4"/>
  <c r="D628" i="4"/>
  <c r="E628" i="4" s="1"/>
  <c r="H628" i="4"/>
  <c r="I628" i="4" s="1"/>
  <c r="L628" i="4"/>
  <c r="N628" i="4"/>
  <c r="P628" i="4"/>
  <c r="R628" i="4"/>
  <c r="S628" i="4"/>
  <c r="T628" i="4" s="1"/>
  <c r="U628" i="4"/>
  <c r="W628" i="4"/>
  <c r="X628" i="4"/>
  <c r="Y628" i="4"/>
  <c r="Z628" i="4"/>
  <c r="AA628" i="4"/>
  <c r="AB628" i="4"/>
  <c r="D629" i="4"/>
  <c r="E629" i="4" s="1"/>
  <c r="H629" i="4"/>
  <c r="I629" i="4" s="1"/>
  <c r="L629" i="4"/>
  <c r="M629" i="4" s="1"/>
  <c r="N629" i="4"/>
  <c r="P629" i="4"/>
  <c r="R629" i="4"/>
  <c r="S629" i="4"/>
  <c r="T629" i="4" s="1"/>
  <c r="U629" i="4"/>
  <c r="W629" i="4"/>
  <c r="X629" i="4"/>
  <c r="Y629" i="4"/>
  <c r="Z629" i="4"/>
  <c r="AA629" i="4"/>
  <c r="AB629" i="4"/>
  <c r="D630" i="4"/>
  <c r="E630" i="4" s="1"/>
  <c r="H630" i="4"/>
  <c r="I630" i="4" s="1"/>
  <c r="L630" i="4"/>
  <c r="M630" i="4" s="1"/>
  <c r="N630" i="4"/>
  <c r="P630" i="4"/>
  <c r="R630" i="4"/>
  <c r="S630" i="4"/>
  <c r="T630" i="4" s="1"/>
  <c r="U630" i="4"/>
  <c r="W630" i="4"/>
  <c r="X630" i="4"/>
  <c r="Y630" i="4"/>
  <c r="Z630" i="4"/>
  <c r="AA630" i="4"/>
  <c r="AB630" i="4"/>
  <c r="D631" i="4"/>
  <c r="E631" i="4" s="1"/>
  <c r="H631" i="4"/>
  <c r="I631" i="4" s="1"/>
  <c r="L631" i="4"/>
  <c r="N631" i="4"/>
  <c r="P631" i="4"/>
  <c r="R631" i="4"/>
  <c r="S631" i="4"/>
  <c r="T631" i="4" s="1"/>
  <c r="U631" i="4"/>
  <c r="W631" i="4"/>
  <c r="X631" i="4"/>
  <c r="Y631" i="4"/>
  <c r="Z631" i="4"/>
  <c r="AA631" i="4"/>
  <c r="AB631" i="4"/>
  <c r="D632" i="4"/>
  <c r="E632" i="4" s="1"/>
  <c r="H632" i="4"/>
  <c r="I632" i="4" s="1"/>
  <c r="L632" i="4"/>
  <c r="V632" i="4" s="1"/>
  <c r="N632" i="4"/>
  <c r="P632" i="4"/>
  <c r="R632" i="4"/>
  <c r="S632" i="4"/>
  <c r="T632" i="4" s="1"/>
  <c r="U632" i="4"/>
  <c r="W632" i="4"/>
  <c r="X632" i="4"/>
  <c r="Y632" i="4"/>
  <c r="Z632" i="4"/>
  <c r="AA632" i="4"/>
  <c r="AB632" i="4"/>
  <c r="D633" i="4"/>
  <c r="E633" i="4" s="1"/>
  <c r="H633" i="4"/>
  <c r="I633" i="4" s="1"/>
  <c r="L633" i="4"/>
  <c r="N633" i="4"/>
  <c r="P633" i="4"/>
  <c r="R633" i="4"/>
  <c r="S633" i="4"/>
  <c r="T633" i="4" s="1"/>
  <c r="U633" i="4"/>
  <c r="W633" i="4"/>
  <c r="X633" i="4"/>
  <c r="Y633" i="4"/>
  <c r="Z633" i="4"/>
  <c r="AA633" i="4"/>
  <c r="AB633" i="4"/>
  <c r="D634" i="4"/>
  <c r="E634" i="4" s="1"/>
  <c r="H634" i="4"/>
  <c r="I634" i="4" s="1"/>
  <c r="L634" i="4"/>
  <c r="N634" i="4"/>
  <c r="P634" i="4"/>
  <c r="R634" i="4"/>
  <c r="S634" i="4"/>
  <c r="T634" i="4" s="1"/>
  <c r="U634" i="4"/>
  <c r="W634" i="4"/>
  <c r="X634" i="4"/>
  <c r="Y634" i="4"/>
  <c r="Z634" i="4"/>
  <c r="AA634" i="4"/>
  <c r="AB634" i="4"/>
  <c r="D635" i="4"/>
  <c r="E635" i="4" s="1"/>
  <c r="H635" i="4"/>
  <c r="I635" i="4" s="1"/>
  <c r="L635" i="4"/>
  <c r="M635" i="4" s="1"/>
  <c r="N635" i="4"/>
  <c r="P635" i="4"/>
  <c r="R635" i="4"/>
  <c r="S635" i="4"/>
  <c r="T635" i="4" s="1"/>
  <c r="U635" i="4"/>
  <c r="W635" i="4"/>
  <c r="X635" i="4"/>
  <c r="Y635" i="4"/>
  <c r="Z635" i="4"/>
  <c r="AA635" i="4"/>
  <c r="AB635" i="4"/>
  <c r="D636" i="4"/>
  <c r="E636" i="4" s="1"/>
  <c r="H636" i="4"/>
  <c r="I636" i="4" s="1"/>
  <c r="L636" i="4"/>
  <c r="M636" i="4" s="1"/>
  <c r="N636" i="4"/>
  <c r="P636" i="4"/>
  <c r="R636" i="4"/>
  <c r="S636" i="4"/>
  <c r="T636" i="4" s="1"/>
  <c r="U636" i="4"/>
  <c r="W636" i="4"/>
  <c r="X636" i="4"/>
  <c r="Y636" i="4"/>
  <c r="Z636" i="4"/>
  <c r="AA636" i="4"/>
  <c r="AB636" i="4"/>
  <c r="D637" i="4"/>
  <c r="E637" i="4" s="1"/>
  <c r="H637" i="4"/>
  <c r="I637" i="4" s="1"/>
  <c r="L637" i="4"/>
  <c r="M637" i="4" s="1"/>
  <c r="N637" i="4"/>
  <c r="P637" i="4"/>
  <c r="R637" i="4"/>
  <c r="S637" i="4"/>
  <c r="T637" i="4" s="1"/>
  <c r="U637" i="4"/>
  <c r="W637" i="4"/>
  <c r="X637" i="4"/>
  <c r="Y637" i="4"/>
  <c r="Z637" i="4"/>
  <c r="AA637" i="4"/>
  <c r="AB637" i="4"/>
  <c r="D638" i="4"/>
  <c r="H638" i="4"/>
  <c r="L638" i="4"/>
  <c r="N638" i="4"/>
  <c r="P638" i="4"/>
  <c r="R638" i="4"/>
  <c r="S638" i="4"/>
  <c r="U638" i="4"/>
  <c r="W638" i="4"/>
  <c r="X638" i="4"/>
  <c r="Y638" i="4"/>
  <c r="Z638" i="4"/>
  <c r="AA638" i="4"/>
  <c r="AB638" i="4"/>
  <c r="D639" i="4"/>
  <c r="E639" i="4" s="1"/>
  <c r="H639" i="4"/>
  <c r="I639" i="4" s="1"/>
  <c r="L639" i="4"/>
  <c r="M639" i="4" s="1"/>
  <c r="N639" i="4"/>
  <c r="P639" i="4"/>
  <c r="R639" i="4"/>
  <c r="S639" i="4"/>
  <c r="T639" i="4" s="1"/>
  <c r="U639" i="4"/>
  <c r="W639" i="4"/>
  <c r="X639" i="4"/>
  <c r="Y639" i="4"/>
  <c r="Z639" i="4"/>
  <c r="AA639" i="4"/>
  <c r="AB639" i="4"/>
  <c r="D640" i="4"/>
  <c r="E640" i="4" s="1"/>
  <c r="H640" i="4"/>
  <c r="I640" i="4" s="1"/>
  <c r="L640" i="4"/>
  <c r="N640" i="4"/>
  <c r="P640" i="4"/>
  <c r="R640" i="4"/>
  <c r="S640" i="4"/>
  <c r="T640" i="4" s="1"/>
  <c r="U640" i="4"/>
  <c r="W640" i="4"/>
  <c r="X640" i="4"/>
  <c r="Y640" i="4"/>
  <c r="Z640" i="4"/>
  <c r="AA640" i="4"/>
  <c r="AB640" i="4"/>
  <c r="D641" i="4"/>
  <c r="E641" i="4" s="1"/>
  <c r="H641" i="4"/>
  <c r="I641" i="4" s="1"/>
  <c r="L641" i="4"/>
  <c r="N641" i="4"/>
  <c r="P641" i="4"/>
  <c r="R641" i="4"/>
  <c r="S641" i="4"/>
  <c r="T641" i="4" s="1"/>
  <c r="U641" i="4"/>
  <c r="W641" i="4"/>
  <c r="X641" i="4"/>
  <c r="Y641" i="4"/>
  <c r="Z641" i="4"/>
  <c r="AA641" i="4"/>
  <c r="AB641" i="4"/>
  <c r="D642" i="4"/>
  <c r="E642" i="4" s="1"/>
  <c r="H642" i="4"/>
  <c r="I642" i="4" s="1"/>
  <c r="L642" i="4"/>
  <c r="M642" i="4" s="1"/>
  <c r="N642" i="4"/>
  <c r="P642" i="4"/>
  <c r="R642" i="4"/>
  <c r="S642" i="4"/>
  <c r="T642" i="4" s="1"/>
  <c r="U642" i="4"/>
  <c r="W642" i="4"/>
  <c r="X642" i="4"/>
  <c r="Y642" i="4"/>
  <c r="Z642" i="4"/>
  <c r="AA642" i="4"/>
  <c r="AB642" i="4"/>
  <c r="D643" i="4"/>
  <c r="H643" i="4"/>
  <c r="L643" i="4"/>
  <c r="N643" i="4"/>
  <c r="P643" i="4"/>
  <c r="R643" i="4"/>
  <c r="S643" i="4"/>
  <c r="U643" i="4"/>
  <c r="W643" i="4"/>
  <c r="X643" i="4"/>
  <c r="Y643" i="4"/>
  <c r="Z643" i="4"/>
  <c r="AA643" i="4"/>
  <c r="AB643" i="4"/>
  <c r="D644" i="4"/>
  <c r="D41" i="3" s="1"/>
  <c r="H644" i="4"/>
  <c r="L644" i="4"/>
  <c r="L41" i="3" s="1"/>
  <c r="N644" i="4"/>
  <c r="N41" i="3" s="1"/>
  <c r="P644" i="4"/>
  <c r="P41" i="3" s="1"/>
  <c r="R644" i="4"/>
  <c r="R41" i="3" s="1"/>
  <c r="S644" i="4"/>
  <c r="S41" i="3" s="1"/>
  <c r="U644" i="4"/>
  <c r="U41" i="3" s="1"/>
  <c r="W644" i="4"/>
  <c r="W41" i="3" s="1"/>
  <c r="X644" i="4"/>
  <c r="X41" i="3" s="1"/>
  <c r="Y644" i="4"/>
  <c r="Y41" i="3" s="1"/>
  <c r="Z644" i="4"/>
  <c r="Z41" i="3" s="1"/>
  <c r="AA644" i="4"/>
  <c r="AA41" i="3" s="1"/>
  <c r="AB644" i="4"/>
  <c r="D645" i="4"/>
  <c r="E645" i="4" s="1"/>
  <c r="H645" i="4"/>
  <c r="I645" i="4" s="1"/>
  <c r="L645" i="4"/>
  <c r="N645" i="4"/>
  <c r="P645" i="4"/>
  <c r="R645" i="4"/>
  <c r="S645" i="4"/>
  <c r="T645" i="4" s="1"/>
  <c r="U645" i="4"/>
  <c r="W645" i="4"/>
  <c r="X645" i="4"/>
  <c r="Y645" i="4"/>
  <c r="Z645" i="4"/>
  <c r="AA645" i="4"/>
  <c r="AB645" i="4"/>
  <c r="D646" i="4"/>
  <c r="E646" i="4" s="1"/>
  <c r="H646" i="4"/>
  <c r="I646" i="4" s="1"/>
  <c r="L646" i="4"/>
  <c r="N646" i="4"/>
  <c r="P646" i="4"/>
  <c r="R646" i="4"/>
  <c r="S646" i="4"/>
  <c r="T646" i="4" s="1"/>
  <c r="U646" i="4"/>
  <c r="W646" i="4"/>
  <c r="X646" i="4"/>
  <c r="Y646" i="4"/>
  <c r="Z646" i="4"/>
  <c r="AA646" i="4"/>
  <c r="AB646" i="4"/>
  <c r="D647" i="4"/>
  <c r="E647" i="4" s="1"/>
  <c r="H647" i="4"/>
  <c r="I647" i="4" s="1"/>
  <c r="L647" i="4"/>
  <c r="M647" i="4" s="1"/>
  <c r="N647" i="4"/>
  <c r="P647" i="4"/>
  <c r="R647" i="4"/>
  <c r="S647" i="4"/>
  <c r="T647" i="4" s="1"/>
  <c r="U647" i="4"/>
  <c r="W647" i="4"/>
  <c r="X647" i="4"/>
  <c r="Y647" i="4"/>
  <c r="Z647" i="4"/>
  <c r="AA647" i="4"/>
  <c r="AB647" i="4"/>
  <c r="D648" i="4"/>
  <c r="E648" i="4" s="1"/>
  <c r="H648" i="4"/>
  <c r="I648" i="4" s="1"/>
  <c r="L648" i="4"/>
  <c r="M648" i="4" s="1"/>
  <c r="N648" i="4"/>
  <c r="P648" i="4"/>
  <c r="R648" i="4"/>
  <c r="S648" i="4"/>
  <c r="T648" i="4" s="1"/>
  <c r="U648" i="4"/>
  <c r="W648" i="4"/>
  <c r="X648" i="4"/>
  <c r="Y648" i="4"/>
  <c r="Z648" i="4"/>
  <c r="AA648" i="4"/>
  <c r="AB648" i="4"/>
  <c r="D649" i="4"/>
  <c r="E649" i="4" s="1"/>
  <c r="H649" i="4"/>
  <c r="I649" i="4" s="1"/>
  <c r="L649" i="4"/>
  <c r="V649" i="4" s="1"/>
  <c r="V42" i="3" s="1"/>
  <c r="N649" i="4"/>
  <c r="P649" i="4"/>
  <c r="R649" i="4"/>
  <c r="S649" i="4"/>
  <c r="T649" i="4" s="1"/>
  <c r="T42" i="3" s="1"/>
  <c r="U649" i="4"/>
  <c r="U42" i="3" s="1"/>
  <c r="W649" i="4"/>
  <c r="W42" i="3" s="1"/>
  <c r="X649" i="4"/>
  <c r="X42" i="3" s="1"/>
  <c r="Y649" i="4"/>
  <c r="Z649" i="4"/>
  <c r="AA649" i="4"/>
  <c r="AB649" i="4"/>
  <c r="AB42" i="3" s="1"/>
  <c r="D650" i="4"/>
  <c r="H650" i="4"/>
  <c r="L650" i="4"/>
  <c r="N650" i="4"/>
  <c r="P650" i="4"/>
  <c r="R650" i="4"/>
  <c r="S650" i="4"/>
  <c r="U650" i="4"/>
  <c r="W650" i="4"/>
  <c r="X650" i="4"/>
  <c r="Y650" i="4"/>
  <c r="Z650" i="4"/>
  <c r="AA650" i="4"/>
  <c r="AB650" i="4"/>
  <c r="D651" i="4"/>
  <c r="H651" i="4"/>
  <c r="L651" i="4"/>
  <c r="L45" i="3" s="1"/>
  <c r="N651" i="4"/>
  <c r="N45" i="3" s="1"/>
  <c r="P651" i="4"/>
  <c r="P45" i="3" s="1"/>
  <c r="R651" i="4"/>
  <c r="R45" i="3" s="1"/>
  <c r="S651" i="4"/>
  <c r="U651" i="4"/>
  <c r="U45" i="3" s="1"/>
  <c r="W651" i="4"/>
  <c r="W45" i="3" s="1"/>
  <c r="X651" i="4"/>
  <c r="X45" i="3" s="1"/>
  <c r="Y651" i="4"/>
  <c r="Y45" i="3" s="1"/>
  <c r="Z651" i="4"/>
  <c r="Z45" i="3" s="1"/>
  <c r="AA651" i="4"/>
  <c r="AA45" i="3" s="1"/>
  <c r="AB651" i="4"/>
  <c r="AB45" i="3" s="1"/>
  <c r="D652" i="4"/>
  <c r="E652" i="4" s="1"/>
  <c r="H652" i="4"/>
  <c r="I652" i="4" s="1"/>
  <c r="L652" i="4"/>
  <c r="N652" i="4"/>
  <c r="P652" i="4"/>
  <c r="R652" i="4"/>
  <c r="S652" i="4"/>
  <c r="T652" i="4" s="1"/>
  <c r="U652" i="4"/>
  <c r="W652" i="4"/>
  <c r="X652" i="4"/>
  <c r="Y652" i="4"/>
  <c r="Z652" i="4"/>
  <c r="AA652" i="4"/>
  <c r="AB652" i="4"/>
  <c r="D653" i="4"/>
  <c r="E653" i="4" s="1"/>
  <c r="H653" i="4"/>
  <c r="I653" i="4" s="1"/>
  <c r="L653" i="4"/>
  <c r="V653" i="4" s="1"/>
  <c r="N653" i="4"/>
  <c r="P653" i="4"/>
  <c r="R653" i="4"/>
  <c r="S653" i="4"/>
  <c r="T653" i="4" s="1"/>
  <c r="U653" i="4"/>
  <c r="W653" i="4"/>
  <c r="X653" i="4"/>
  <c r="Y653" i="4"/>
  <c r="Z653" i="4"/>
  <c r="AA653" i="4"/>
  <c r="AB653" i="4"/>
  <c r="D654" i="4"/>
  <c r="E654" i="4" s="1"/>
  <c r="H654" i="4"/>
  <c r="I654" i="4" s="1"/>
  <c r="L654" i="4"/>
  <c r="M654" i="4" s="1"/>
  <c r="N654" i="4"/>
  <c r="P654" i="4"/>
  <c r="R654" i="4"/>
  <c r="S654" i="4"/>
  <c r="T654" i="4" s="1"/>
  <c r="U654" i="4"/>
  <c r="W654" i="4"/>
  <c r="X654" i="4"/>
  <c r="Y654" i="4"/>
  <c r="Z654" i="4"/>
  <c r="AA654" i="4"/>
  <c r="AB654" i="4"/>
  <c r="D655" i="4"/>
  <c r="E655" i="4" s="1"/>
  <c r="H655" i="4"/>
  <c r="I655" i="4" s="1"/>
  <c r="L655" i="4"/>
  <c r="V655" i="4" s="1"/>
  <c r="N655" i="4"/>
  <c r="P655" i="4"/>
  <c r="R655" i="4"/>
  <c r="S655" i="4"/>
  <c r="T655" i="4" s="1"/>
  <c r="U655" i="4"/>
  <c r="W655" i="4"/>
  <c r="X655" i="4"/>
  <c r="Y655" i="4"/>
  <c r="Z655" i="4"/>
  <c r="AA655" i="4"/>
  <c r="AB655" i="4"/>
  <c r="D656" i="4"/>
  <c r="D43" i="3" s="1"/>
  <c r="H656" i="4"/>
  <c r="L656" i="4"/>
  <c r="N656" i="4"/>
  <c r="N43" i="3" s="1"/>
  <c r="P656" i="4"/>
  <c r="P43" i="3" s="1"/>
  <c r="R656" i="4"/>
  <c r="S656" i="4"/>
  <c r="U656" i="4"/>
  <c r="W656" i="4"/>
  <c r="X656" i="4"/>
  <c r="Y656" i="4"/>
  <c r="Z656" i="4"/>
  <c r="AA656" i="4"/>
  <c r="AB656" i="4"/>
  <c r="D657" i="4"/>
  <c r="E657" i="4" s="1"/>
  <c r="H657" i="4"/>
  <c r="I657" i="4" s="1"/>
  <c r="L657" i="4"/>
  <c r="N657" i="4"/>
  <c r="P657" i="4"/>
  <c r="R657" i="4"/>
  <c r="S657" i="4"/>
  <c r="T657" i="4" s="1"/>
  <c r="U657" i="4"/>
  <c r="W657" i="4"/>
  <c r="X657" i="4"/>
  <c r="Y657" i="4"/>
  <c r="Z657" i="4"/>
  <c r="AA657" i="4"/>
  <c r="AB657" i="4"/>
  <c r="D658" i="4"/>
  <c r="H658" i="4"/>
  <c r="L658" i="4"/>
  <c r="L44" i="3" s="1"/>
  <c r="N658" i="4"/>
  <c r="N44" i="3" s="1"/>
  <c r="P658" i="4"/>
  <c r="P44" i="3" s="1"/>
  <c r="R658" i="4"/>
  <c r="R44" i="3" s="1"/>
  <c r="S658" i="4"/>
  <c r="U658" i="4"/>
  <c r="U44" i="3" s="1"/>
  <c r="W658" i="4"/>
  <c r="W44" i="3" s="1"/>
  <c r="X658" i="4"/>
  <c r="X44" i="3" s="1"/>
  <c r="Y658" i="4"/>
  <c r="Y44" i="3" s="1"/>
  <c r="Z658" i="4"/>
  <c r="Z44" i="3" s="1"/>
  <c r="AA658" i="4"/>
  <c r="AA44" i="3" s="1"/>
  <c r="AB658" i="4"/>
  <c r="AB44" i="3" s="1"/>
  <c r="D659" i="4"/>
  <c r="E659" i="4" s="1"/>
  <c r="H659" i="4"/>
  <c r="I659" i="4" s="1"/>
  <c r="L659" i="4"/>
  <c r="M659" i="4" s="1"/>
  <c r="N659" i="4"/>
  <c r="P659" i="4"/>
  <c r="R659" i="4"/>
  <c r="S659" i="4"/>
  <c r="T659" i="4" s="1"/>
  <c r="U659" i="4"/>
  <c r="W659" i="4"/>
  <c r="X659" i="4"/>
  <c r="Y659" i="4"/>
  <c r="Z659" i="4"/>
  <c r="AA659" i="4"/>
  <c r="AB659" i="4"/>
  <c r="D660" i="4"/>
  <c r="H660" i="4"/>
  <c r="L660" i="4"/>
  <c r="N660" i="4"/>
  <c r="P660" i="4"/>
  <c r="R660" i="4"/>
  <c r="S660" i="4"/>
  <c r="U660" i="4"/>
  <c r="W660" i="4"/>
  <c r="X660" i="4"/>
  <c r="Y660" i="4"/>
  <c r="Z660" i="4"/>
  <c r="AA660" i="4"/>
  <c r="AB660" i="4"/>
  <c r="D661" i="4"/>
  <c r="E661" i="4" s="1"/>
  <c r="H661" i="4"/>
  <c r="I661" i="4" s="1"/>
  <c r="L661" i="4"/>
  <c r="N661" i="4"/>
  <c r="P661" i="4"/>
  <c r="R661" i="4"/>
  <c r="S661" i="4"/>
  <c r="T661" i="4" s="1"/>
  <c r="U661" i="4"/>
  <c r="W661" i="4"/>
  <c r="X661" i="4"/>
  <c r="Y661" i="4"/>
  <c r="Z661" i="4"/>
  <c r="AA661" i="4"/>
  <c r="AA43" i="3" s="1"/>
  <c r="AB661" i="4"/>
  <c r="AB43" i="3" s="1"/>
  <c r="D662" i="4"/>
  <c r="E662" i="4" s="1"/>
  <c r="H662" i="4"/>
  <c r="I662" i="4" s="1"/>
  <c r="L662" i="4"/>
  <c r="M662" i="4" s="1"/>
  <c r="N662" i="4"/>
  <c r="P662" i="4"/>
  <c r="R662" i="4"/>
  <c r="S662" i="4"/>
  <c r="T662" i="4" s="1"/>
  <c r="U662" i="4"/>
  <c r="W662" i="4"/>
  <c r="X662" i="4"/>
  <c r="Y662" i="4"/>
  <c r="Z662" i="4"/>
  <c r="AA662" i="4"/>
  <c r="AB662" i="4"/>
  <c r="D663" i="4"/>
  <c r="E663" i="4" s="1"/>
  <c r="H663" i="4"/>
  <c r="I663" i="4" s="1"/>
  <c r="L663" i="4"/>
  <c r="N663" i="4"/>
  <c r="P663" i="4"/>
  <c r="R663" i="4"/>
  <c r="S663" i="4"/>
  <c r="T663" i="4" s="1"/>
  <c r="U663" i="4"/>
  <c r="W663" i="4"/>
  <c r="X663" i="4"/>
  <c r="Y663" i="4"/>
  <c r="Z663" i="4"/>
  <c r="AA663" i="4"/>
  <c r="AB663" i="4"/>
  <c r="D664" i="4"/>
  <c r="E664" i="4" s="1"/>
  <c r="H664" i="4"/>
  <c r="I664" i="4" s="1"/>
  <c r="L664" i="4"/>
  <c r="N664" i="4"/>
  <c r="P664" i="4"/>
  <c r="R664" i="4"/>
  <c r="S664" i="4"/>
  <c r="T664" i="4" s="1"/>
  <c r="U664" i="4"/>
  <c r="W664" i="4"/>
  <c r="X664" i="4"/>
  <c r="Y664" i="4"/>
  <c r="Z664" i="4"/>
  <c r="AA664" i="4"/>
  <c r="AB664" i="4"/>
  <c r="D665" i="4"/>
  <c r="E665" i="4" s="1"/>
  <c r="H665" i="4"/>
  <c r="I665" i="4" s="1"/>
  <c r="L665" i="4"/>
  <c r="V665" i="4" s="1"/>
  <c r="N665" i="4"/>
  <c r="P665" i="4"/>
  <c r="R665" i="4"/>
  <c r="S665" i="4"/>
  <c r="T665" i="4" s="1"/>
  <c r="U665" i="4"/>
  <c r="W665" i="4"/>
  <c r="X665" i="4"/>
  <c r="Y665" i="4"/>
  <c r="Z665" i="4"/>
  <c r="AA665" i="4"/>
  <c r="AB665" i="4"/>
  <c r="D666" i="4"/>
  <c r="E666" i="4" s="1"/>
  <c r="H666" i="4"/>
  <c r="I666" i="4" s="1"/>
  <c r="I46" i="3" s="1"/>
  <c r="L666" i="4"/>
  <c r="M666" i="4" s="1"/>
  <c r="N666" i="4"/>
  <c r="N46" i="3" s="1"/>
  <c r="P666" i="4"/>
  <c r="P46" i="3" s="1"/>
  <c r="R666" i="4"/>
  <c r="S666" i="4"/>
  <c r="T666" i="4" s="1"/>
  <c r="U666" i="4"/>
  <c r="W666" i="4"/>
  <c r="W46" i="3" s="1"/>
  <c r="X666" i="4"/>
  <c r="X46" i="3" s="1"/>
  <c r="Y666" i="4"/>
  <c r="Y46" i="3" s="1"/>
  <c r="Z666" i="4"/>
  <c r="Z46" i="3" s="1"/>
  <c r="AA666" i="4"/>
  <c r="AA46" i="3" s="1"/>
  <c r="AB666" i="4"/>
  <c r="D667" i="4"/>
  <c r="E667" i="4" s="1"/>
  <c r="H667" i="4"/>
  <c r="I667" i="4" s="1"/>
  <c r="L667" i="4"/>
  <c r="V667" i="4" s="1"/>
  <c r="N667" i="4"/>
  <c r="P667" i="4"/>
  <c r="R667" i="4"/>
  <c r="S667" i="4"/>
  <c r="T667" i="4" s="1"/>
  <c r="U667" i="4"/>
  <c r="W667" i="4"/>
  <c r="X667" i="4"/>
  <c r="Y667" i="4"/>
  <c r="Z667" i="4"/>
  <c r="AA667" i="4"/>
  <c r="AB667" i="4"/>
  <c r="D668" i="4"/>
  <c r="E668" i="4" s="1"/>
  <c r="H668" i="4"/>
  <c r="I668" i="4" s="1"/>
  <c r="L668" i="4"/>
  <c r="N668" i="4"/>
  <c r="P668" i="4"/>
  <c r="R668" i="4"/>
  <c r="S668" i="4"/>
  <c r="T668" i="4" s="1"/>
  <c r="U668" i="4"/>
  <c r="W668" i="4"/>
  <c r="X668" i="4"/>
  <c r="Y668" i="4"/>
  <c r="Z668" i="4"/>
  <c r="AA668" i="4"/>
  <c r="AB668" i="4"/>
  <c r="D669" i="4"/>
  <c r="E669" i="4" s="1"/>
  <c r="H669" i="4"/>
  <c r="I669" i="4" s="1"/>
  <c r="L669" i="4"/>
  <c r="N669" i="4"/>
  <c r="P669" i="4"/>
  <c r="R669" i="4"/>
  <c r="S669" i="4"/>
  <c r="T669" i="4" s="1"/>
  <c r="U669" i="4"/>
  <c r="W669" i="4"/>
  <c r="X669" i="4"/>
  <c r="Y669" i="4"/>
  <c r="Z669" i="4"/>
  <c r="AA669" i="4"/>
  <c r="AB669" i="4"/>
  <c r="D670" i="4"/>
  <c r="E670" i="4" s="1"/>
  <c r="H670" i="4"/>
  <c r="I670" i="4" s="1"/>
  <c r="L670" i="4"/>
  <c r="M670" i="4" s="1"/>
  <c r="N670" i="4"/>
  <c r="P670" i="4"/>
  <c r="R670" i="4"/>
  <c r="S670" i="4"/>
  <c r="T670" i="4" s="1"/>
  <c r="U670" i="4"/>
  <c r="W670" i="4"/>
  <c r="X670" i="4"/>
  <c r="Y670" i="4"/>
  <c r="Z670" i="4"/>
  <c r="AA670" i="4"/>
  <c r="AB670" i="4"/>
  <c r="D671" i="4"/>
  <c r="E671" i="4" s="1"/>
  <c r="H671" i="4"/>
  <c r="I671" i="4" s="1"/>
  <c r="L671" i="4"/>
  <c r="M671" i="4" s="1"/>
  <c r="N671" i="4"/>
  <c r="P671" i="4"/>
  <c r="R671" i="4"/>
  <c r="S671" i="4"/>
  <c r="T671" i="4" s="1"/>
  <c r="U671" i="4"/>
  <c r="W671" i="4"/>
  <c r="X671" i="4"/>
  <c r="Y671" i="4"/>
  <c r="Z671" i="4"/>
  <c r="AA671" i="4"/>
  <c r="AB671" i="4"/>
  <c r="D672" i="4"/>
  <c r="E672" i="4" s="1"/>
  <c r="H672" i="4"/>
  <c r="I672" i="4" s="1"/>
  <c r="L672" i="4"/>
  <c r="V672" i="4" s="1"/>
  <c r="N672" i="4"/>
  <c r="P672" i="4"/>
  <c r="R672" i="4"/>
  <c r="S672" i="4"/>
  <c r="T672" i="4" s="1"/>
  <c r="U672" i="4"/>
  <c r="W672" i="4"/>
  <c r="X672" i="4"/>
  <c r="Y672" i="4"/>
  <c r="Z672" i="4"/>
  <c r="AA672" i="4"/>
  <c r="AB672" i="4"/>
  <c r="D673" i="4"/>
  <c r="E673" i="4" s="1"/>
  <c r="H673" i="4"/>
  <c r="I673" i="4" s="1"/>
  <c r="L673" i="4"/>
  <c r="V673" i="4" s="1"/>
  <c r="N673" i="4"/>
  <c r="P673" i="4"/>
  <c r="R673" i="4"/>
  <c r="S673" i="4"/>
  <c r="T673" i="4" s="1"/>
  <c r="U673" i="4"/>
  <c r="W673" i="4"/>
  <c r="X673" i="4"/>
  <c r="Y673" i="4"/>
  <c r="Z673" i="4"/>
  <c r="AA673" i="4"/>
  <c r="AB673" i="4"/>
  <c r="D674" i="4"/>
  <c r="E674" i="4" s="1"/>
  <c r="H674" i="4"/>
  <c r="I674" i="4" s="1"/>
  <c r="L674" i="4"/>
  <c r="N674" i="4"/>
  <c r="P674" i="4"/>
  <c r="R674" i="4"/>
  <c r="S674" i="4"/>
  <c r="T674" i="4" s="1"/>
  <c r="U674" i="4"/>
  <c r="W674" i="4"/>
  <c r="X674" i="4"/>
  <c r="Y674" i="4"/>
  <c r="Z674" i="4"/>
  <c r="AA674" i="4"/>
  <c r="AB674" i="4"/>
  <c r="D675" i="4"/>
  <c r="H675" i="4"/>
  <c r="L675" i="4"/>
  <c r="N675" i="4"/>
  <c r="P675" i="4"/>
  <c r="R675" i="4"/>
  <c r="S675" i="4"/>
  <c r="U675" i="4"/>
  <c r="W675" i="4"/>
  <c r="X675" i="4"/>
  <c r="Y675" i="4"/>
  <c r="Z675" i="4"/>
  <c r="AA675" i="4"/>
  <c r="AB675" i="4"/>
  <c r="D676" i="4"/>
  <c r="E676" i="4" s="1"/>
  <c r="H676" i="4"/>
  <c r="I676" i="4" s="1"/>
  <c r="L676" i="4"/>
  <c r="N676" i="4"/>
  <c r="P676" i="4"/>
  <c r="R676" i="4"/>
  <c r="S676" i="4"/>
  <c r="T676" i="4" s="1"/>
  <c r="U676" i="4"/>
  <c r="W676" i="4"/>
  <c r="X676" i="4"/>
  <c r="Y676" i="4"/>
  <c r="Z676" i="4"/>
  <c r="AA676" i="4"/>
  <c r="AB676" i="4"/>
  <c r="D677" i="4"/>
  <c r="E677" i="4" s="1"/>
  <c r="H677" i="4"/>
  <c r="I677" i="4" s="1"/>
  <c r="L677" i="4"/>
  <c r="N677" i="4"/>
  <c r="P677" i="4"/>
  <c r="R677" i="4"/>
  <c r="S677" i="4"/>
  <c r="T677" i="4" s="1"/>
  <c r="U677" i="4"/>
  <c r="W677" i="4"/>
  <c r="X677" i="4"/>
  <c r="Y677" i="4"/>
  <c r="Z677" i="4"/>
  <c r="AA677" i="4"/>
  <c r="AB677" i="4"/>
  <c r="D678" i="4"/>
  <c r="E678" i="4" s="1"/>
  <c r="H678" i="4"/>
  <c r="I678" i="4" s="1"/>
  <c r="L678" i="4"/>
  <c r="V678" i="4" s="1"/>
  <c r="N678" i="4"/>
  <c r="P678" i="4"/>
  <c r="R678" i="4"/>
  <c r="S678" i="4"/>
  <c r="T678" i="4" s="1"/>
  <c r="U678" i="4"/>
  <c r="W678" i="4"/>
  <c r="X678" i="4"/>
  <c r="Y678" i="4"/>
  <c r="Z678" i="4"/>
  <c r="AA678" i="4"/>
  <c r="AB678" i="4"/>
  <c r="D679" i="4"/>
  <c r="E679" i="4" s="1"/>
  <c r="H679" i="4"/>
  <c r="I679" i="4" s="1"/>
  <c r="L679" i="4"/>
  <c r="V679" i="4" s="1"/>
  <c r="N679" i="4"/>
  <c r="P679" i="4"/>
  <c r="R679" i="4"/>
  <c r="S679" i="4"/>
  <c r="T679" i="4" s="1"/>
  <c r="U679" i="4"/>
  <c r="W679" i="4"/>
  <c r="X679" i="4"/>
  <c r="Y679" i="4"/>
  <c r="Z679" i="4"/>
  <c r="AA679" i="4"/>
  <c r="AB679" i="4"/>
  <c r="D680" i="4"/>
  <c r="E680" i="4" s="1"/>
  <c r="H680" i="4"/>
  <c r="I680" i="4" s="1"/>
  <c r="L680" i="4"/>
  <c r="N680" i="4"/>
  <c r="P680" i="4"/>
  <c r="R680" i="4"/>
  <c r="S680" i="4"/>
  <c r="T680" i="4" s="1"/>
  <c r="U680" i="4"/>
  <c r="W680" i="4"/>
  <c r="X680" i="4"/>
  <c r="Y680" i="4"/>
  <c r="Z680" i="4"/>
  <c r="AA680" i="4"/>
  <c r="AB680" i="4"/>
  <c r="D681" i="4"/>
  <c r="E681" i="4" s="1"/>
  <c r="H681" i="4"/>
  <c r="I681" i="4" s="1"/>
  <c r="L681" i="4"/>
  <c r="N681" i="4"/>
  <c r="P681" i="4"/>
  <c r="R681" i="4"/>
  <c r="S681" i="4"/>
  <c r="T681" i="4" s="1"/>
  <c r="U681" i="4"/>
  <c r="W681" i="4"/>
  <c r="X681" i="4"/>
  <c r="Y681" i="4"/>
  <c r="Z681" i="4"/>
  <c r="AA681" i="4"/>
  <c r="AB681" i="4"/>
  <c r="D682" i="4"/>
  <c r="E682" i="4" s="1"/>
  <c r="H682" i="4"/>
  <c r="I682" i="4" s="1"/>
  <c r="L682" i="4"/>
  <c r="M682" i="4" s="1"/>
  <c r="N682" i="4"/>
  <c r="P682" i="4"/>
  <c r="R682" i="4"/>
  <c r="S682" i="4"/>
  <c r="T682" i="4" s="1"/>
  <c r="U682" i="4"/>
  <c r="W682" i="4"/>
  <c r="X682" i="4"/>
  <c r="Y682" i="4"/>
  <c r="Z682" i="4"/>
  <c r="AA682" i="4"/>
  <c r="AB682" i="4"/>
  <c r="D683" i="4"/>
  <c r="E683" i="4" s="1"/>
  <c r="H683" i="4"/>
  <c r="I683" i="4" s="1"/>
  <c r="L683" i="4"/>
  <c r="V683" i="4" s="1"/>
  <c r="N683" i="4"/>
  <c r="P683" i="4"/>
  <c r="R683" i="4"/>
  <c r="S683" i="4"/>
  <c r="T683" i="4" s="1"/>
  <c r="U683" i="4"/>
  <c r="W683" i="4"/>
  <c r="X683" i="4"/>
  <c r="Y683" i="4"/>
  <c r="Z683" i="4"/>
  <c r="AA683" i="4"/>
  <c r="AB683" i="4"/>
  <c r="D684" i="4"/>
  <c r="E684" i="4" s="1"/>
  <c r="H684" i="4"/>
  <c r="I684" i="4" s="1"/>
  <c r="L684" i="4"/>
  <c r="V684" i="4" s="1"/>
  <c r="N684" i="4"/>
  <c r="P684" i="4"/>
  <c r="R684" i="4"/>
  <c r="S684" i="4"/>
  <c r="T684" i="4" s="1"/>
  <c r="U684" i="4"/>
  <c r="W684" i="4"/>
  <c r="X684" i="4"/>
  <c r="Y684" i="4"/>
  <c r="Z684" i="4"/>
  <c r="AA684" i="4"/>
  <c r="AB684" i="4"/>
  <c r="D685" i="4"/>
  <c r="E685" i="4" s="1"/>
  <c r="H685" i="4"/>
  <c r="I685" i="4" s="1"/>
  <c r="L685" i="4"/>
  <c r="N685" i="4"/>
  <c r="P685" i="4"/>
  <c r="R685" i="4"/>
  <c r="S685" i="4"/>
  <c r="T685" i="4" s="1"/>
  <c r="U685" i="4"/>
  <c r="W685" i="4"/>
  <c r="X685" i="4"/>
  <c r="Y685" i="4"/>
  <c r="Z685" i="4"/>
  <c r="AA685" i="4"/>
  <c r="AB685" i="4"/>
  <c r="D686" i="4"/>
  <c r="E686" i="4" s="1"/>
  <c r="H686" i="4"/>
  <c r="I686" i="4" s="1"/>
  <c r="L686" i="4"/>
  <c r="M686" i="4" s="1"/>
  <c r="N686" i="4"/>
  <c r="P686" i="4"/>
  <c r="R686" i="4"/>
  <c r="S686" i="4"/>
  <c r="T686" i="4" s="1"/>
  <c r="U686" i="4"/>
  <c r="W686" i="4"/>
  <c r="X686" i="4"/>
  <c r="Y686" i="4"/>
  <c r="Z686" i="4"/>
  <c r="AA686" i="4"/>
  <c r="AB686" i="4"/>
  <c r="D687" i="4"/>
  <c r="E687" i="4" s="1"/>
  <c r="H687" i="4"/>
  <c r="I687" i="4" s="1"/>
  <c r="L687" i="4"/>
  <c r="N687" i="4"/>
  <c r="P687" i="4"/>
  <c r="R687" i="4"/>
  <c r="S687" i="4"/>
  <c r="T687" i="4" s="1"/>
  <c r="U687" i="4"/>
  <c r="W687" i="4"/>
  <c r="X687" i="4"/>
  <c r="Y687" i="4"/>
  <c r="Z687" i="4"/>
  <c r="AA687" i="4"/>
  <c r="AB687" i="4"/>
  <c r="D688" i="4"/>
  <c r="E688" i="4" s="1"/>
  <c r="H688" i="4"/>
  <c r="I688" i="4" s="1"/>
  <c r="L688" i="4"/>
  <c r="N688" i="4"/>
  <c r="P688" i="4"/>
  <c r="R688" i="4"/>
  <c r="S688" i="4"/>
  <c r="T688" i="4" s="1"/>
  <c r="U688" i="4"/>
  <c r="W688" i="4"/>
  <c r="X688" i="4"/>
  <c r="Y688" i="4"/>
  <c r="Z688" i="4"/>
  <c r="AA688" i="4"/>
  <c r="AB688" i="4"/>
  <c r="D689" i="4"/>
  <c r="H689" i="4"/>
  <c r="L689" i="4"/>
  <c r="N689" i="4"/>
  <c r="P689" i="4"/>
  <c r="R689" i="4"/>
  <c r="S689" i="4"/>
  <c r="U689" i="4"/>
  <c r="W689" i="4"/>
  <c r="X689" i="4"/>
  <c r="Y689" i="4"/>
  <c r="Z689" i="4"/>
  <c r="AA689" i="4"/>
  <c r="AB689" i="4"/>
  <c r="D690" i="4"/>
  <c r="H690" i="4"/>
  <c r="L690" i="4"/>
  <c r="N690" i="4"/>
  <c r="P690" i="4"/>
  <c r="R690" i="4"/>
  <c r="S690" i="4"/>
  <c r="U690" i="4"/>
  <c r="W690" i="4"/>
  <c r="X690" i="4"/>
  <c r="Y690" i="4"/>
  <c r="Z690" i="4"/>
  <c r="AA690" i="4"/>
  <c r="AB690" i="4"/>
  <c r="D691" i="4"/>
  <c r="E691" i="4" s="1"/>
  <c r="H691" i="4"/>
  <c r="I691" i="4" s="1"/>
  <c r="L691" i="4"/>
  <c r="V691" i="4" s="1"/>
  <c r="N691" i="4"/>
  <c r="P691" i="4"/>
  <c r="R691" i="4"/>
  <c r="S691" i="4"/>
  <c r="T691" i="4" s="1"/>
  <c r="U691" i="4"/>
  <c r="W691" i="4"/>
  <c r="X691" i="4"/>
  <c r="Y691" i="4"/>
  <c r="Z691" i="4"/>
  <c r="AA691" i="4"/>
  <c r="AB691" i="4"/>
  <c r="D692" i="4"/>
  <c r="E692" i="4" s="1"/>
  <c r="H692" i="4"/>
  <c r="I692" i="4" s="1"/>
  <c r="L692" i="4"/>
  <c r="N692" i="4"/>
  <c r="P692" i="4"/>
  <c r="R692" i="4"/>
  <c r="S692" i="4"/>
  <c r="T692" i="4" s="1"/>
  <c r="U692" i="4"/>
  <c r="W692" i="4"/>
  <c r="X692" i="4"/>
  <c r="Y692" i="4"/>
  <c r="Z692" i="4"/>
  <c r="AA692" i="4"/>
  <c r="AB692" i="4"/>
  <c r="D693" i="4"/>
  <c r="E693" i="4" s="1"/>
  <c r="H693" i="4"/>
  <c r="I693" i="4" s="1"/>
  <c r="L693" i="4"/>
  <c r="M693" i="4" s="1"/>
  <c r="N693" i="4"/>
  <c r="P693" i="4"/>
  <c r="R693" i="4"/>
  <c r="S693" i="4"/>
  <c r="T693" i="4" s="1"/>
  <c r="U693" i="4"/>
  <c r="W693" i="4"/>
  <c r="X693" i="4"/>
  <c r="Y693" i="4"/>
  <c r="Z693" i="4"/>
  <c r="AA693" i="4"/>
  <c r="AB693" i="4"/>
  <c r="D694" i="4"/>
  <c r="E694" i="4" s="1"/>
  <c r="H694" i="4"/>
  <c r="I694" i="4" s="1"/>
  <c r="L694" i="4"/>
  <c r="N694" i="4"/>
  <c r="P694" i="4"/>
  <c r="R694" i="4"/>
  <c r="S694" i="4"/>
  <c r="T694" i="4" s="1"/>
  <c r="U694" i="4"/>
  <c r="W694" i="4"/>
  <c r="X694" i="4"/>
  <c r="Y694" i="4"/>
  <c r="Z694" i="4"/>
  <c r="AA694" i="4"/>
  <c r="AB694" i="4"/>
  <c r="D695" i="4"/>
  <c r="E695" i="4" s="1"/>
  <c r="H695" i="4"/>
  <c r="I695" i="4" s="1"/>
  <c r="L695" i="4"/>
  <c r="V695" i="4" s="1"/>
  <c r="N695" i="4"/>
  <c r="P695" i="4"/>
  <c r="R695" i="4"/>
  <c r="S695" i="4"/>
  <c r="T695" i="4" s="1"/>
  <c r="U695" i="4"/>
  <c r="W695" i="4"/>
  <c r="X695" i="4"/>
  <c r="Y695" i="4"/>
  <c r="Z695" i="4"/>
  <c r="AA695" i="4"/>
  <c r="AB695" i="4"/>
  <c r="D696" i="4"/>
  <c r="E696" i="4" s="1"/>
  <c r="H696" i="4"/>
  <c r="I696" i="4" s="1"/>
  <c r="L696" i="4"/>
  <c r="M696" i="4" s="1"/>
  <c r="N696" i="4"/>
  <c r="P696" i="4"/>
  <c r="R696" i="4"/>
  <c r="S696" i="4"/>
  <c r="T696" i="4" s="1"/>
  <c r="U696" i="4"/>
  <c r="W696" i="4"/>
  <c r="X696" i="4"/>
  <c r="Y696" i="4"/>
  <c r="Z696" i="4"/>
  <c r="AA696" i="4"/>
  <c r="AB696" i="4"/>
  <c r="D697" i="4"/>
  <c r="E697" i="4" s="1"/>
  <c r="H697" i="4"/>
  <c r="I697" i="4" s="1"/>
  <c r="L697" i="4"/>
  <c r="N697" i="4"/>
  <c r="P697" i="4"/>
  <c r="R697" i="4"/>
  <c r="S697" i="4"/>
  <c r="T697" i="4" s="1"/>
  <c r="U697" i="4"/>
  <c r="W697" i="4"/>
  <c r="X697" i="4"/>
  <c r="Y697" i="4"/>
  <c r="Z697" i="4"/>
  <c r="AA697" i="4"/>
  <c r="AB697" i="4"/>
  <c r="D698" i="4"/>
  <c r="E698" i="4" s="1"/>
  <c r="H698" i="4"/>
  <c r="I698" i="4" s="1"/>
  <c r="L698" i="4"/>
  <c r="N698" i="4"/>
  <c r="P698" i="4"/>
  <c r="R698" i="4"/>
  <c r="S698" i="4"/>
  <c r="T698" i="4" s="1"/>
  <c r="U698" i="4"/>
  <c r="W698" i="4"/>
  <c r="X698" i="4"/>
  <c r="Y698" i="4"/>
  <c r="Z698" i="4"/>
  <c r="AA698" i="4"/>
  <c r="AB698" i="4"/>
  <c r="D699" i="4"/>
  <c r="E699" i="4" s="1"/>
  <c r="H699" i="4"/>
  <c r="I699" i="4" s="1"/>
  <c r="L699" i="4"/>
  <c r="V699" i="4" s="1"/>
  <c r="N699" i="4"/>
  <c r="P699" i="4"/>
  <c r="R699" i="4"/>
  <c r="S699" i="4"/>
  <c r="T699" i="4" s="1"/>
  <c r="U699" i="4"/>
  <c r="W699" i="4"/>
  <c r="X699" i="4"/>
  <c r="Y699" i="4"/>
  <c r="Z699" i="4"/>
  <c r="AA699" i="4"/>
  <c r="AB699" i="4"/>
  <c r="D700" i="4"/>
  <c r="E700" i="4" s="1"/>
  <c r="H700" i="4"/>
  <c r="I700" i="4" s="1"/>
  <c r="L700" i="4"/>
  <c r="N700" i="4"/>
  <c r="P700" i="4"/>
  <c r="R700" i="4"/>
  <c r="S700" i="4"/>
  <c r="T700" i="4" s="1"/>
  <c r="U700" i="4"/>
  <c r="W700" i="4"/>
  <c r="X700" i="4"/>
  <c r="Y700" i="4"/>
  <c r="Z700" i="4"/>
  <c r="AA700" i="4"/>
  <c r="AB700" i="4"/>
  <c r="D701" i="4"/>
  <c r="E701" i="4" s="1"/>
  <c r="H701" i="4"/>
  <c r="I701" i="4" s="1"/>
  <c r="L701" i="4"/>
  <c r="V701" i="4" s="1"/>
  <c r="V47" i="3" s="1"/>
  <c r="N701" i="4"/>
  <c r="P701" i="4"/>
  <c r="R701" i="4"/>
  <c r="S701" i="4"/>
  <c r="T701" i="4" s="1"/>
  <c r="T47" i="3" s="1"/>
  <c r="U701" i="4"/>
  <c r="W701" i="4"/>
  <c r="W47" i="3" s="1"/>
  <c r="X701" i="4"/>
  <c r="Y701" i="4"/>
  <c r="Z701" i="4"/>
  <c r="AA701" i="4"/>
  <c r="AB701" i="4"/>
  <c r="AB47" i="3" s="1"/>
  <c r="D702" i="4"/>
  <c r="E702" i="4" s="1"/>
  <c r="H702" i="4"/>
  <c r="I702" i="4" s="1"/>
  <c r="L702" i="4"/>
  <c r="N702" i="4"/>
  <c r="P702" i="4"/>
  <c r="R702" i="4"/>
  <c r="S702" i="4"/>
  <c r="T702" i="4" s="1"/>
  <c r="U702" i="4"/>
  <c r="W702" i="4"/>
  <c r="X702" i="4"/>
  <c r="Y702" i="4"/>
  <c r="Z702" i="4"/>
  <c r="AA702" i="4"/>
  <c r="AB702" i="4"/>
  <c r="D703" i="4"/>
  <c r="E703" i="4" s="1"/>
  <c r="H703" i="4"/>
  <c r="I703" i="4" s="1"/>
  <c r="L703" i="4"/>
  <c r="M703" i="4" s="1"/>
  <c r="N703" i="4"/>
  <c r="P703" i="4"/>
  <c r="R703" i="4"/>
  <c r="S703" i="4"/>
  <c r="T703" i="4" s="1"/>
  <c r="U703" i="4"/>
  <c r="W703" i="4"/>
  <c r="X703" i="4"/>
  <c r="Y703" i="4"/>
  <c r="Z703" i="4"/>
  <c r="AA703" i="4"/>
  <c r="AB703" i="4"/>
  <c r="D704" i="4"/>
  <c r="E704" i="4" s="1"/>
  <c r="H704" i="4"/>
  <c r="I704" i="4" s="1"/>
  <c r="L704" i="4"/>
  <c r="M704" i="4" s="1"/>
  <c r="N704" i="4"/>
  <c r="P704" i="4"/>
  <c r="R704" i="4"/>
  <c r="S704" i="4"/>
  <c r="T704" i="4" s="1"/>
  <c r="U704" i="4"/>
  <c r="W704" i="4"/>
  <c r="X704" i="4"/>
  <c r="Y704" i="4"/>
  <c r="Z704" i="4"/>
  <c r="AA704" i="4"/>
  <c r="AB704" i="4"/>
  <c r="D705" i="4"/>
  <c r="E705" i="4" s="1"/>
  <c r="H705" i="4"/>
  <c r="I705" i="4" s="1"/>
  <c r="L705" i="4"/>
  <c r="N705" i="4"/>
  <c r="P705" i="4"/>
  <c r="R705" i="4"/>
  <c r="S705" i="4"/>
  <c r="T705" i="4" s="1"/>
  <c r="U705" i="4"/>
  <c r="W705" i="4"/>
  <c r="X705" i="4"/>
  <c r="Y705" i="4"/>
  <c r="Z705" i="4"/>
  <c r="AA705" i="4"/>
  <c r="AB705" i="4"/>
  <c r="D706" i="4"/>
  <c r="E706" i="4" s="1"/>
  <c r="H706" i="4"/>
  <c r="I706" i="4" s="1"/>
  <c r="L706" i="4"/>
  <c r="N706" i="4"/>
  <c r="P706" i="4"/>
  <c r="R706" i="4"/>
  <c r="S706" i="4"/>
  <c r="T706" i="4" s="1"/>
  <c r="U706" i="4"/>
  <c r="W706" i="4"/>
  <c r="X706" i="4"/>
  <c r="Y706" i="4"/>
  <c r="Z706" i="4"/>
  <c r="AA706" i="4"/>
  <c r="AB706" i="4"/>
  <c r="D707" i="4"/>
  <c r="E707" i="4" s="1"/>
  <c r="H707" i="4"/>
  <c r="I707" i="4" s="1"/>
  <c r="L707" i="4"/>
  <c r="V707" i="4" s="1"/>
  <c r="N707" i="4"/>
  <c r="P707" i="4"/>
  <c r="R707" i="4"/>
  <c r="S707" i="4"/>
  <c r="T707" i="4" s="1"/>
  <c r="U707" i="4"/>
  <c r="W707" i="4"/>
  <c r="X707" i="4"/>
  <c r="Y707" i="4"/>
  <c r="Z707" i="4"/>
  <c r="AA707" i="4"/>
  <c r="AB707" i="4"/>
  <c r="D708" i="4"/>
  <c r="E708" i="4" s="1"/>
  <c r="H708" i="4"/>
  <c r="I708" i="4" s="1"/>
  <c r="L708" i="4"/>
  <c r="N708" i="4"/>
  <c r="P708" i="4"/>
  <c r="R708" i="4"/>
  <c r="S708" i="4"/>
  <c r="T708" i="4" s="1"/>
  <c r="U708" i="4"/>
  <c r="W708" i="4"/>
  <c r="X708" i="4"/>
  <c r="Y708" i="4"/>
  <c r="Z708" i="4"/>
  <c r="AA708" i="4"/>
  <c r="AB708" i="4"/>
  <c r="D709" i="4"/>
  <c r="E709" i="4" s="1"/>
  <c r="H709" i="4"/>
  <c r="I709" i="4" s="1"/>
  <c r="L709" i="4"/>
  <c r="N709" i="4"/>
  <c r="P709" i="4"/>
  <c r="R709" i="4"/>
  <c r="S709" i="4"/>
  <c r="T709" i="4" s="1"/>
  <c r="U709" i="4"/>
  <c r="W709" i="4"/>
  <c r="X709" i="4"/>
  <c r="Y709" i="4"/>
  <c r="Z709" i="4"/>
  <c r="AA709" i="4"/>
  <c r="AB709" i="4"/>
  <c r="D710" i="4"/>
  <c r="E710" i="4" s="1"/>
  <c r="H710" i="4"/>
  <c r="I710" i="4" s="1"/>
  <c r="L710" i="4"/>
  <c r="N710" i="4"/>
  <c r="P710" i="4"/>
  <c r="R710" i="4"/>
  <c r="S710" i="4"/>
  <c r="T710" i="4" s="1"/>
  <c r="U710" i="4"/>
  <c r="W710" i="4"/>
  <c r="X710" i="4"/>
  <c r="Y710" i="4"/>
  <c r="Z710" i="4"/>
  <c r="AA710" i="4"/>
  <c r="AB710" i="4"/>
  <c r="D711" i="4"/>
  <c r="E711" i="4" s="1"/>
  <c r="H711" i="4"/>
  <c r="I711" i="4" s="1"/>
  <c r="L711" i="4"/>
  <c r="N711" i="4"/>
  <c r="P711" i="4"/>
  <c r="R711" i="4"/>
  <c r="S711" i="4"/>
  <c r="T711" i="4" s="1"/>
  <c r="U711" i="4"/>
  <c r="W711" i="4"/>
  <c r="X711" i="4"/>
  <c r="Y711" i="4"/>
  <c r="Z711" i="4"/>
  <c r="AA711" i="4"/>
  <c r="AB711" i="4"/>
  <c r="D712" i="4"/>
  <c r="E712" i="4" s="1"/>
  <c r="H712" i="4"/>
  <c r="I712" i="4" s="1"/>
  <c r="L712" i="4"/>
  <c r="V712" i="4" s="1"/>
  <c r="N712" i="4"/>
  <c r="P712" i="4"/>
  <c r="R712" i="4"/>
  <c r="S712" i="4"/>
  <c r="T712" i="4" s="1"/>
  <c r="U712" i="4"/>
  <c r="W712" i="4"/>
  <c r="X712" i="4"/>
  <c r="Y712" i="4"/>
  <c r="Z712" i="4"/>
  <c r="AA712" i="4"/>
  <c r="AB712" i="4"/>
  <c r="D713" i="4"/>
  <c r="E713" i="4" s="1"/>
  <c r="H713" i="4"/>
  <c r="I713" i="4" s="1"/>
  <c r="L713" i="4"/>
  <c r="M713" i="4" s="1"/>
  <c r="N713" i="4"/>
  <c r="P713" i="4"/>
  <c r="R713" i="4"/>
  <c r="S713" i="4"/>
  <c r="T713" i="4" s="1"/>
  <c r="U713" i="4"/>
  <c r="W713" i="4"/>
  <c r="X713" i="4"/>
  <c r="Y713" i="4"/>
  <c r="Z713" i="4"/>
  <c r="AA713" i="4"/>
  <c r="AB713" i="4"/>
  <c r="D714" i="4"/>
  <c r="E714" i="4" s="1"/>
  <c r="H714" i="4"/>
  <c r="I714" i="4" s="1"/>
  <c r="L714" i="4"/>
  <c r="M714" i="4" s="1"/>
  <c r="N714" i="4"/>
  <c r="P714" i="4"/>
  <c r="R714" i="4"/>
  <c r="S714" i="4"/>
  <c r="T714" i="4" s="1"/>
  <c r="U714" i="4"/>
  <c r="W714" i="4"/>
  <c r="X714" i="4"/>
  <c r="Y714" i="4"/>
  <c r="Z714" i="4"/>
  <c r="AA714" i="4"/>
  <c r="AB714" i="4"/>
  <c r="D715" i="4"/>
  <c r="E715" i="4" s="1"/>
  <c r="H715" i="4"/>
  <c r="I715" i="4" s="1"/>
  <c r="L715" i="4"/>
  <c r="N715" i="4"/>
  <c r="P715" i="4"/>
  <c r="R715" i="4"/>
  <c r="S715" i="4"/>
  <c r="T715" i="4" s="1"/>
  <c r="U715" i="4"/>
  <c r="W715" i="4"/>
  <c r="X715" i="4"/>
  <c r="Y715" i="4"/>
  <c r="Z715" i="4"/>
  <c r="AA715" i="4"/>
  <c r="AB715" i="4"/>
  <c r="D716" i="4"/>
  <c r="E716" i="4" s="1"/>
  <c r="H716" i="4"/>
  <c r="I716" i="4" s="1"/>
  <c r="L716" i="4"/>
  <c r="V716" i="4" s="1"/>
  <c r="N716" i="4"/>
  <c r="P716" i="4"/>
  <c r="R716" i="4"/>
  <c r="S716" i="4"/>
  <c r="T716" i="4" s="1"/>
  <c r="U716" i="4"/>
  <c r="W716" i="4"/>
  <c r="X716" i="4"/>
  <c r="Y716" i="4"/>
  <c r="Z716" i="4"/>
  <c r="AA716" i="4"/>
  <c r="AB716" i="4"/>
  <c r="D717" i="4"/>
  <c r="E717" i="4" s="1"/>
  <c r="H717" i="4"/>
  <c r="I717" i="4" s="1"/>
  <c r="L717" i="4"/>
  <c r="N717" i="4"/>
  <c r="P717" i="4"/>
  <c r="R717" i="4"/>
  <c r="S717" i="4"/>
  <c r="T717" i="4" s="1"/>
  <c r="U717" i="4"/>
  <c r="W717" i="4"/>
  <c r="X717" i="4"/>
  <c r="Y717" i="4"/>
  <c r="Z717" i="4"/>
  <c r="AA717" i="4"/>
  <c r="AB717" i="4"/>
  <c r="D718" i="4"/>
  <c r="E718" i="4" s="1"/>
  <c r="H718" i="4"/>
  <c r="I718" i="4" s="1"/>
  <c r="L718" i="4"/>
  <c r="N718" i="4"/>
  <c r="P718" i="4"/>
  <c r="R718" i="4"/>
  <c r="S718" i="4"/>
  <c r="T718" i="4" s="1"/>
  <c r="U718" i="4"/>
  <c r="W718" i="4"/>
  <c r="X718" i="4"/>
  <c r="Y718" i="4"/>
  <c r="Z718" i="4"/>
  <c r="AA718" i="4"/>
  <c r="AB718" i="4"/>
  <c r="D719" i="4"/>
  <c r="E719" i="4" s="1"/>
  <c r="H719" i="4"/>
  <c r="I719" i="4" s="1"/>
  <c r="L719" i="4"/>
  <c r="V719" i="4" s="1"/>
  <c r="N719" i="4"/>
  <c r="P719" i="4"/>
  <c r="R719" i="4"/>
  <c r="S719" i="4"/>
  <c r="T719" i="4" s="1"/>
  <c r="U719" i="4"/>
  <c r="W719" i="4"/>
  <c r="X719" i="4"/>
  <c r="Y719" i="4"/>
  <c r="Z719" i="4"/>
  <c r="AA719" i="4"/>
  <c r="AB719" i="4"/>
  <c r="D720" i="4"/>
  <c r="E720" i="4" s="1"/>
  <c r="H720" i="4"/>
  <c r="I720" i="4" s="1"/>
  <c r="L720" i="4"/>
  <c r="N720" i="4"/>
  <c r="P720" i="4"/>
  <c r="R720" i="4"/>
  <c r="S720" i="4"/>
  <c r="T720" i="4" s="1"/>
  <c r="U720" i="4"/>
  <c r="W720" i="4"/>
  <c r="X720" i="4"/>
  <c r="Y720" i="4"/>
  <c r="Z720" i="4"/>
  <c r="AA720" i="4"/>
  <c r="AB720" i="4"/>
  <c r="D721" i="4"/>
  <c r="E721" i="4" s="1"/>
  <c r="H721" i="4"/>
  <c r="I721" i="4" s="1"/>
  <c r="L721" i="4"/>
  <c r="M721" i="4" s="1"/>
  <c r="N721" i="4"/>
  <c r="P721" i="4"/>
  <c r="R721" i="4"/>
  <c r="S721" i="4"/>
  <c r="T721" i="4" s="1"/>
  <c r="U721" i="4"/>
  <c r="W721" i="4"/>
  <c r="X721" i="4"/>
  <c r="Y721" i="4"/>
  <c r="Z721" i="4"/>
  <c r="AA721" i="4"/>
  <c r="AB721" i="4"/>
  <c r="D722" i="4"/>
  <c r="E722" i="4" s="1"/>
  <c r="H722" i="4"/>
  <c r="I722" i="4" s="1"/>
  <c r="L722" i="4"/>
  <c r="N722" i="4"/>
  <c r="P722" i="4"/>
  <c r="R722" i="4"/>
  <c r="S722" i="4"/>
  <c r="T722" i="4" s="1"/>
  <c r="U722" i="4"/>
  <c r="W722" i="4"/>
  <c r="X722" i="4"/>
  <c r="Y722" i="4"/>
  <c r="Z722" i="4"/>
  <c r="AA722" i="4"/>
  <c r="AB722" i="4"/>
  <c r="D723" i="4"/>
  <c r="H723" i="4"/>
  <c r="L723" i="4"/>
  <c r="L48" i="3" s="1"/>
  <c r="N723" i="4"/>
  <c r="N48" i="3" s="1"/>
  <c r="P723" i="4"/>
  <c r="P48" i="3" s="1"/>
  <c r="R723" i="4"/>
  <c r="R48" i="3" s="1"/>
  <c r="S723" i="4"/>
  <c r="U723" i="4"/>
  <c r="U48" i="3" s="1"/>
  <c r="W723" i="4"/>
  <c r="W48" i="3" s="1"/>
  <c r="X723" i="4"/>
  <c r="X48" i="3" s="1"/>
  <c r="Y723" i="4"/>
  <c r="Y48" i="3" s="1"/>
  <c r="Z723" i="4"/>
  <c r="Z48" i="3" s="1"/>
  <c r="AA723" i="4"/>
  <c r="AA48" i="3" s="1"/>
  <c r="AB723" i="4"/>
  <c r="AB48" i="3" s="1"/>
  <c r="D724" i="4"/>
  <c r="E724" i="4" s="1"/>
  <c r="H724" i="4"/>
  <c r="I724" i="4" s="1"/>
  <c r="L724" i="4"/>
  <c r="V724" i="4" s="1"/>
  <c r="N724" i="4"/>
  <c r="P724" i="4"/>
  <c r="R724" i="4"/>
  <c r="S724" i="4"/>
  <c r="T724" i="4" s="1"/>
  <c r="U724" i="4"/>
  <c r="W724" i="4"/>
  <c r="X724" i="4"/>
  <c r="Y724" i="4"/>
  <c r="Z724" i="4"/>
  <c r="AA724" i="4"/>
  <c r="AB724" i="4"/>
  <c r="D725" i="4"/>
  <c r="E725" i="4" s="1"/>
  <c r="H725" i="4"/>
  <c r="I725" i="4" s="1"/>
  <c r="L725" i="4"/>
  <c r="V725" i="4" s="1"/>
  <c r="N725" i="4"/>
  <c r="P725" i="4"/>
  <c r="R725" i="4"/>
  <c r="S725" i="4"/>
  <c r="T725" i="4" s="1"/>
  <c r="U725" i="4"/>
  <c r="W725" i="4"/>
  <c r="X725" i="4"/>
  <c r="Y725" i="4"/>
  <c r="Z725" i="4"/>
  <c r="AA725" i="4"/>
  <c r="AB725" i="4"/>
  <c r="D726" i="4"/>
  <c r="E726" i="4" s="1"/>
  <c r="H726" i="4"/>
  <c r="I726" i="4" s="1"/>
  <c r="L726" i="4"/>
  <c r="M726" i="4" s="1"/>
  <c r="N726" i="4"/>
  <c r="P726" i="4"/>
  <c r="R726" i="4"/>
  <c r="S726" i="4"/>
  <c r="T726" i="4" s="1"/>
  <c r="U726" i="4"/>
  <c r="W726" i="4"/>
  <c r="X726" i="4"/>
  <c r="Y726" i="4"/>
  <c r="Z726" i="4"/>
  <c r="AA726" i="4"/>
  <c r="AB726" i="4"/>
  <c r="D727" i="4"/>
  <c r="E727" i="4" s="1"/>
  <c r="H727" i="4"/>
  <c r="I727" i="4" s="1"/>
  <c r="L727" i="4"/>
  <c r="N727" i="4"/>
  <c r="P727" i="4"/>
  <c r="R727" i="4"/>
  <c r="S727" i="4"/>
  <c r="T727" i="4" s="1"/>
  <c r="U727" i="4"/>
  <c r="W727" i="4"/>
  <c r="X727" i="4"/>
  <c r="Y727" i="4"/>
  <c r="Z727" i="4"/>
  <c r="AA727" i="4"/>
  <c r="AB727" i="4"/>
  <c r="D728" i="4"/>
  <c r="E728" i="4" s="1"/>
  <c r="H728" i="4"/>
  <c r="I728" i="4" s="1"/>
  <c r="L728" i="4"/>
  <c r="M728" i="4" s="1"/>
  <c r="N728" i="4"/>
  <c r="P728" i="4"/>
  <c r="R728" i="4"/>
  <c r="S728" i="4"/>
  <c r="T728" i="4" s="1"/>
  <c r="U728" i="4"/>
  <c r="W728" i="4"/>
  <c r="X728" i="4"/>
  <c r="Y728" i="4"/>
  <c r="Z728" i="4"/>
  <c r="AA728" i="4"/>
  <c r="AB728" i="4"/>
  <c r="D729" i="4"/>
  <c r="E729" i="4" s="1"/>
  <c r="H729" i="4"/>
  <c r="I729" i="4" s="1"/>
  <c r="L729" i="4"/>
  <c r="N729" i="4"/>
  <c r="P729" i="4"/>
  <c r="R729" i="4"/>
  <c r="S729" i="4"/>
  <c r="T729" i="4" s="1"/>
  <c r="U729" i="4"/>
  <c r="W729" i="4"/>
  <c r="X729" i="4"/>
  <c r="Y729" i="4"/>
  <c r="Z729" i="4"/>
  <c r="AA729" i="4"/>
  <c r="AB729" i="4"/>
  <c r="D730" i="4"/>
  <c r="E730" i="4" s="1"/>
  <c r="H730" i="4"/>
  <c r="I730" i="4" s="1"/>
  <c r="L730" i="4"/>
  <c r="N730" i="4"/>
  <c r="P730" i="4"/>
  <c r="R730" i="4"/>
  <c r="S730" i="4"/>
  <c r="T730" i="4" s="1"/>
  <c r="U730" i="4"/>
  <c r="W730" i="4"/>
  <c r="X730" i="4"/>
  <c r="Y730" i="4"/>
  <c r="Z730" i="4"/>
  <c r="AA730" i="4"/>
  <c r="AB730" i="4"/>
  <c r="D731" i="4"/>
  <c r="E731" i="4" s="1"/>
  <c r="H731" i="4"/>
  <c r="I731" i="4" s="1"/>
  <c r="L731" i="4"/>
  <c r="V731" i="4" s="1"/>
  <c r="N731" i="4"/>
  <c r="P731" i="4"/>
  <c r="R731" i="4"/>
  <c r="S731" i="4"/>
  <c r="T731" i="4" s="1"/>
  <c r="U731" i="4"/>
  <c r="W731" i="4"/>
  <c r="X731" i="4"/>
  <c r="Y731" i="4"/>
  <c r="Z731" i="4"/>
  <c r="AA731" i="4"/>
  <c r="AB731" i="4"/>
  <c r="D732" i="4"/>
  <c r="E732" i="4" s="1"/>
  <c r="H732" i="4"/>
  <c r="I732" i="4" s="1"/>
  <c r="L732" i="4"/>
  <c r="N732" i="4"/>
  <c r="P732" i="4"/>
  <c r="R732" i="4"/>
  <c r="S732" i="4"/>
  <c r="T732" i="4" s="1"/>
  <c r="U732" i="4"/>
  <c r="W732" i="4"/>
  <c r="X732" i="4"/>
  <c r="Y732" i="4"/>
  <c r="Z732" i="4"/>
  <c r="AA732" i="4"/>
  <c r="AB732" i="4"/>
  <c r="D733" i="4"/>
  <c r="E733" i="4" s="1"/>
  <c r="H733" i="4"/>
  <c r="I733" i="4" s="1"/>
  <c r="L733" i="4"/>
  <c r="N733" i="4"/>
  <c r="P733" i="4"/>
  <c r="R733" i="4"/>
  <c r="S733" i="4"/>
  <c r="T733" i="4" s="1"/>
  <c r="U733" i="4"/>
  <c r="W733" i="4"/>
  <c r="X733" i="4"/>
  <c r="Y733" i="4"/>
  <c r="Z733" i="4"/>
  <c r="AA733" i="4"/>
  <c r="AB733" i="4"/>
  <c r="D734" i="4"/>
  <c r="E734" i="4" s="1"/>
  <c r="H734" i="4"/>
  <c r="I734" i="4" s="1"/>
  <c r="L734" i="4"/>
  <c r="M734" i="4" s="1"/>
  <c r="N734" i="4"/>
  <c r="P734" i="4"/>
  <c r="R734" i="4"/>
  <c r="S734" i="4"/>
  <c r="T734" i="4" s="1"/>
  <c r="U734" i="4"/>
  <c r="W734" i="4"/>
  <c r="X734" i="4"/>
  <c r="Y734" i="4"/>
  <c r="Z734" i="4"/>
  <c r="AA734" i="4"/>
  <c r="AB734" i="4"/>
  <c r="D735" i="4"/>
  <c r="E735" i="4" s="1"/>
  <c r="H735" i="4"/>
  <c r="I735" i="4" s="1"/>
  <c r="L735" i="4"/>
  <c r="N735" i="4"/>
  <c r="P735" i="4"/>
  <c r="R735" i="4"/>
  <c r="S735" i="4"/>
  <c r="T735" i="4" s="1"/>
  <c r="U735" i="4"/>
  <c r="W735" i="4"/>
  <c r="X735" i="4"/>
  <c r="Y735" i="4"/>
  <c r="Z735" i="4"/>
  <c r="AA735" i="4"/>
  <c r="AB735" i="4"/>
  <c r="D736" i="4"/>
  <c r="E736" i="4" s="1"/>
  <c r="H736" i="4"/>
  <c r="I736" i="4" s="1"/>
  <c r="L736" i="4"/>
  <c r="N736" i="4"/>
  <c r="P736" i="4"/>
  <c r="R736" i="4"/>
  <c r="S736" i="4"/>
  <c r="T736" i="4" s="1"/>
  <c r="U736" i="4"/>
  <c r="W736" i="4"/>
  <c r="X736" i="4"/>
  <c r="Y736" i="4"/>
  <c r="Z736" i="4"/>
  <c r="AA736" i="4"/>
  <c r="AB736" i="4"/>
  <c r="D737" i="4"/>
  <c r="E737" i="4" s="1"/>
  <c r="H737" i="4"/>
  <c r="I737" i="4" s="1"/>
  <c r="L737" i="4"/>
  <c r="N737" i="4"/>
  <c r="P737" i="4"/>
  <c r="R737" i="4"/>
  <c r="S737" i="4"/>
  <c r="T737" i="4" s="1"/>
  <c r="U737" i="4"/>
  <c r="W737" i="4"/>
  <c r="X737" i="4"/>
  <c r="Y737" i="4"/>
  <c r="Z737" i="4"/>
  <c r="AA737" i="4"/>
  <c r="AB737" i="4"/>
  <c r="D738" i="4"/>
  <c r="H738" i="4"/>
  <c r="L738" i="4"/>
  <c r="N738" i="4"/>
  <c r="P738" i="4"/>
  <c r="R738" i="4"/>
  <c r="S738" i="4"/>
  <c r="U738" i="4"/>
  <c r="W738" i="4"/>
  <c r="X738" i="4"/>
  <c r="Y738" i="4"/>
  <c r="Z738" i="4"/>
  <c r="AA738" i="4"/>
  <c r="AB738" i="4"/>
  <c r="D739" i="4"/>
  <c r="E739" i="4" s="1"/>
  <c r="H739" i="4"/>
  <c r="I739" i="4" s="1"/>
  <c r="L739" i="4"/>
  <c r="M739" i="4" s="1"/>
  <c r="N739" i="4"/>
  <c r="P739" i="4"/>
  <c r="R739" i="4"/>
  <c r="S739" i="4"/>
  <c r="T739" i="4" s="1"/>
  <c r="U739" i="4"/>
  <c r="W739" i="4"/>
  <c r="X739" i="4"/>
  <c r="Y739" i="4"/>
  <c r="Z739" i="4"/>
  <c r="AA739" i="4"/>
  <c r="AB739" i="4"/>
  <c r="D740" i="4"/>
  <c r="E740" i="4" s="1"/>
  <c r="H740" i="4"/>
  <c r="I740" i="4" s="1"/>
  <c r="L740" i="4"/>
  <c r="M740" i="4" s="1"/>
  <c r="N740" i="4"/>
  <c r="P740" i="4"/>
  <c r="R740" i="4"/>
  <c r="S740" i="4"/>
  <c r="T740" i="4" s="1"/>
  <c r="U740" i="4"/>
  <c r="W740" i="4"/>
  <c r="X740" i="4"/>
  <c r="Y740" i="4"/>
  <c r="Z740" i="4"/>
  <c r="AA740" i="4"/>
  <c r="AB740" i="4"/>
  <c r="D741" i="4"/>
  <c r="E741" i="4" s="1"/>
  <c r="H741" i="4"/>
  <c r="I741" i="4" s="1"/>
  <c r="L741" i="4"/>
  <c r="N741" i="4"/>
  <c r="P741" i="4"/>
  <c r="R741" i="4"/>
  <c r="S741" i="4"/>
  <c r="T741" i="4" s="1"/>
  <c r="U741" i="4"/>
  <c r="W741" i="4"/>
  <c r="X741" i="4"/>
  <c r="Y741" i="4"/>
  <c r="Z741" i="4"/>
  <c r="AA741" i="4"/>
  <c r="AB741" i="4"/>
  <c r="D742" i="4"/>
  <c r="E742" i="4" s="1"/>
  <c r="H742" i="4"/>
  <c r="I742" i="4" s="1"/>
  <c r="L742" i="4"/>
  <c r="N742" i="4"/>
  <c r="P742" i="4"/>
  <c r="R742" i="4"/>
  <c r="S742" i="4"/>
  <c r="T742" i="4" s="1"/>
  <c r="U742" i="4"/>
  <c r="W742" i="4"/>
  <c r="X742" i="4"/>
  <c r="Y742" i="4"/>
  <c r="Z742" i="4"/>
  <c r="AA742" i="4"/>
  <c r="AB742" i="4"/>
  <c r="D743" i="4"/>
  <c r="E743" i="4" s="1"/>
  <c r="H743" i="4"/>
  <c r="I743" i="4" s="1"/>
  <c r="L743" i="4"/>
  <c r="N743" i="4"/>
  <c r="N49" i="3" s="1"/>
  <c r="P743" i="4"/>
  <c r="P49" i="3" s="1"/>
  <c r="R743" i="4"/>
  <c r="R49" i="3" s="1"/>
  <c r="S743" i="4"/>
  <c r="T743" i="4" s="1"/>
  <c r="U743" i="4"/>
  <c r="U49" i="3" s="1"/>
  <c r="W743" i="4"/>
  <c r="W49" i="3" s="1"/>
  <c r="X743" i="4"/>
  <c r="X49" i="3" s="1"/>
  <c r="Y743" i="4"/>
  <c r="Z743" i="4"/>
  <c r="AA743" i="4"/>
  <c r="AA49" i="3" s="1"/>
  <c r="AB743" i="4"/>
  <c r="AB49" i="3" s="1"/>
  <c r="D744" i="4"/>
  <c r="E744" i="4" s="1"/>
  <c r="H744" i="4"/>
  <c r="I744" i="4" s="1"/>
  <c r="L744" i="4"/>
  <c r="N744" i="4"/>
  <c r="P744" i="4"/>
  <c r="R744" i="4"/>
  <c r="S744" i="4"/>
  <c r="T744" i="4" s="1"/>
  <c r="U744" i="4"/>
  <c r="W744" i="4"/>
  <c r="X744" i="4"/>
  <c r="Y744" i="4"/>
  <c r="Z744" i="4"/>
  <c r="AA744" i="4"/>
  <c r="AB744" i="4"/>
  <c r="D745" i="4"/>
  <c r="E745" i="4" s="1"/>
  <c r="H745" i="4"/>
  <c r="I745" i="4" s="1"/>
  <c r="L745" i="4"/>
  <c r="N745" i="4"/>
  <c r="P745" i="4"/>
  <c r="R745" i="4"/>
  <c r="S745" i="4"/>
  <c r="T745" i="4" s="1"/>
  <c r="U745" i="4"/>
  <c r="W745" i="4"/>
  <c r="X745" i="4"/>
  <c r="Y745" i="4"/>
  <c r="Z745" i="4"/>
  <c r="AA745" i="4"/>
  <c r="AB745" i="4"/>
  <c r="D746" i="4"/>
  <c r="E746" i="4" s="1"/>
  <c r="H746" i="4"/>
  <c r="I746" i="4" s="1"/>
  <c r="L746" i="4"/>
  <c r="N746" i="4"/>
  <c r="P746" i="4"/>
  <c r="R746" i="4"/>
  <c r="S746" i="4"/>
  <c r="T746" i="4" s="1"/>
  <c r="U746" i="4"/>
  <c r="W746" i="4"/>
  <c r="X746" i="4"/>
  <c r="Y746" i="4"/>
  <c r="Z746" i="4"/>
  <c r="AA746" i="4"/>
  <c r="AB746" i="4"/>
  <c r="D747" i="4"/>
  <c r="E747" i="4" s="1"/>
  <c r="H747" i="4"/>
  <c r="I747" i="4" s="1"/>
  <c r="L747" i="4"/>
  <c r="N747" i="4"/>
  <c r="P747" i="4"/>
  <c r="R747" i="4"/>
  <c r="S747" i="4"/>
  <c r="T747" i="4" s="1"/>
  <c r="U747" i="4"/>
  <c r="W747" i="4"/>
  <c r="X747" i="4"/>
  <c r="Y747" i="4"/>
  <c r="Z747" i="4"/>
  <c r="AA747" i="4"/>
  <c r="AB747" i="4"/>
  <c r="D748" i="4"/>
  <c r="E748" i="4" s="1"/>
  <c r="H748" i="4"/>
  <c r="I748" i="4" s="1"/>
  <c r="L748" i="4"/>
  <c r="V748" i="4" s="1"/>
  <c r="N748" i="4"/>
  <c r="P748" i="4"/>
  <c r="R748" i="4"/>
  <c r="S748" i="4"/>
  <c r="T748" i="4" s="1"/>
  <c r="U748" i="4"/>
  <c r="W748" i="4"/>
  <c r="X748" i="4"/>
  <c r="Y748" i="4"/>
  <c r="Z748" i="4"/>
  <c r="AA748" i="4"/>
  <c r="AB748" i="4"/>
  <c r="D749" i="4"/>
  <c r="E749" i="4" s="1"/>
  <c r="H749" i="4"/>
  <c r="I749" i="4" s="1"/>
  <c r="L749" i="4"/>
  <c r="N749" i="4"/>
  <c r="P749" i="4"/>
  <c r="R749" i="4"/>
  <c r="S749" i="4"/>
  <c r="T749" i="4" s="1"/>
  <c r="U749" i="4"/>
  <c r="W749" i="4"/>
  <c r="X749" i="4"/>
  <c r="Y749" i="4"/>
  <c r="Z749" i="4"/>
  <c r="AA749" i="4"/>
  <c r="AB749" i="4"/>
  <c r="D750" i="4"/>
  <c r="E750" i="4" s="1"/>
  <c r="H750" i="4"/>
  <c r="I750" i="4" s="1"/>
  <c r="L750" i="4"/>
  <c r="M750" i="4" s="1"/>
  <c r="N750" i="4"/>
  <c r="P750" i="4"/>
  <c r="R750" i="4"/>
  <c r="S750" i="4"/>
  <c r="T750" i="4" s="1"/>
  <c r="U750" i="4"/>
  <c r="W750" i="4"/>
  <c r="X750" i="4"/>
  <c r="Y750" i="4"/>
  <c r="Z750" i="4"/>
  <c r="AA750" i="4"/>
  <c r="AB750" i="4"/>
  <c r="D751" i="4"/>
  <c r="H751" i="4"/>
  <c r="L751" i="4"/>
  <c r="N751" i="4"/>
  <c r="P751" i="4"/>
  <c r="R751" i="4"/>
  <c r="S751" i="4"/>
  <c r="U751" i="4"/>
  <c r="W751" i="4"/>
  <c r="X751" i="4"/>
  <c r="Y751" i="4"/>
  <c r="Z751" i="4"/>
  <c r="AA751" i="4"/>
  <c r="AB751" i="4"/>
  <c r="D752" i="4"/>
  <c r="H752" i="4"/>
  <c r="H50" i="3" s="1"/>
  <c r="L752" i="4"/>
  <c r="N752" i="4"/>
  <c r="N50" i="3" s="1"/>
  <c r="P752" i="4"/>
  <c r="P50" i="3" s="1"/>
  <c r="R752" i="4"/>
  <c r="R50" i="3" s="1"/>
  <c r="S752" i="4"/>
  <c r="U752" i="4"/>
  <c r="U50" i="3" s="1"/>
  <c r="W752" i="4"/>
  <c r="W50" i="3" s="1"/>
  <c r="X752" i="4"/>
  <c r="X50" i="3" s="1"/>
  <c r="Y752" i="4"/>
  <c r="Y50" i="3" s="1"/>
  <c r="Z752" i="4"/>
  <c r="Z50" i="3" s="1"/>
  <c r="AA752" i="4"/>
  <c r="AA50" i="3" s="1"/>
  <c r="AB752" i="4"/>
  <c r="AB50" i="3" s="1"/>
  <c r="D753" i="4"/>
  <c r="E753" i="4" s="1"/>
  <c r="H753" i="4"/>
  <c r="I753" i="4" s="1"/>
  <c r="L753" i="4"/>
  <c r="N753" i="4"/>
  <c r="P753" i="4"/>
  <c r="R753" i="4"/>
  <c r="S753" i="4"/>
  <c r="T753" i="4" s="1"/>
  <c r="U753" i="4"/>
  <c r="W753" i="4"/>
  <c r="X753" i="4"/>
  <c r="Y753" i="4"/>
  <c r="Z753" i="4"/>
  <c r="AA753" i="4"/>
  <c r="AB753" i="4"/>
  <c r="D754" i="4"/>
  <c r="E754" i="4" s="1"/>
  <c r="H754" i="4"/>
  <c r="I754" i="4" s="1"/>
  <c r="L754" i="4"/>
  <c r="N754" i="4"/>
  <c r="P754" i="4"/>
  <c r="R754" i="4"/>
  <c r="S754" i="4"/>
  <c r="T754" i="4" s="1"/>
  <c r="U754" i="4"/>
  <c r="W754" i="4"/>
  <c r="X754" i="4"/>
  <c r="Y754" i="4"/>
  <c r="Z754" i="4"/>
  <c r="AA754" i="4"/>
  <c r="AB754" i="4"/>
  <c r="D755" i="4"/>
  <c r="H755" i="4"/>
  <c r="L755" i="4"/>
  <c r="N755" i="4"/>
  <c r="P755" i="4"/>
  <c r="R755" i="4"/>
  <c r="S755" i="4"/>
  <c r="U755" i="4"/>
  <c r="W755" i="4"/>
  <c r="X755" i="4"/>
  <c r="Y755" i="4"/>
  <c r="Z755" i="4"/>
  <c r="AA755" i="4"/>
  <c r="AB755" i="4"/>
  <c r="D756" i="4"/>
  <c r="H756" i="4"/>
  <c r="L756" i="4"/>
  <c r="N756" i="4"/>
  <c r="P756" i="4"/>
  <c r="R756" i="4"/>
  <c r="S756" i="4"/>
  <c r="U756" i="4"/>
  <c r="W756" i="4"/>
  <c r="X756" i="4"/>
  <c r="Y756" i="4"/>
  <c r="Z756" i="4"/>
  <c r="AA756" i="4"/>
  <c r="AB756" i="4"/>
  <c r="D757" i="4"/>
  <c r="E757" i="4" s="1"/>
  <c r="H757" i="4"/>
  <c r="I757" i="4" s="1"/>
  <c r="L757" i="4"/>
  <c r="M757" i="4" s="1"/>
  <c r="N757" i="4"/>
  <c r="P757" i="4"/>
  <c r="R757" i="4"/>
  <c r="S757" i="4"/>
  <c r="T757" i="4" s="1"/>
  <c r="U757" i="4"/>
  <c r="W757" i="4"/>
  <c r="X757" i="4"/>
  <c r="Y757" i="4"/>
  <c r="Z757" i="4"/>
  <c r="AA757" i="4"/>
  <c r="AB757" i="4"/>
  <c r="D758" i="4"/>
  <c r="E758" i="4" s="1"/>
  <c r="H758" i="4"/>
  <c r="I758" i="4" s="1"/>
  <c r="L758" i="4"/>
  <c r="N758" i="4"/>
  <c r="P758" i="4"/>
  <c r="R758" i="4"/>
  <c r="S758" i="4"/>
  <c r="T758" i="4" s="1"/>
  <c r="U758" i="4"/>
  <c r="W758" i="4"/>
  <c r="X758" i="4"/>
  <c r="Y758" i="4"/>
  <c r="Z758" i="4"/>
  <c r="AA758" i="4"/>
  <c r="AB758" i="4"/>
  <c r="D759" i="4"/>
  <c r="E759" i="4" s="1"/>
  <c r="H759" i="4"/>
  <c r="I759" i="4" s="1"/>
  <c r="L759" i="4"/>
  <c r="N759" i="4"/>
  <c r="P759" i="4"/>
  <c r="R759" i="4"/>
  <c r="S759" i="4"/>
  <c r="T759" i="4" s="1"/>
  <c r="U759" i="4"/>
  <c r="W759" i="4"/>
  <c r="X759" i="4"/>
  <c r="Y759" i="4"/>
  <c r="Z759" i="4"/>
  <c r="AA759" i="4"/>
  <c r="AB759" i="4"/>
  <c r="D760" i="4"/>
  <c r="E760" i="4" s="1"/>
  <c r="H760" i="4"/>
  <c r="I760" i="4" s="1"/>
  <c r="L760" i="4"/>
  <c r="M760" i="4" s="1"/>
  <c r="N760" i="4"/>
  <c r="P760" i="4"/>
  <c r="R760" i="4"/>
  <c r="S760" i="4"/>
  <c r="T760" i="4" s="1"/>
  <c r="U760" i="4"/>
  <c r="W760" i="4"/>
  <c r="X760" i="4"/>
  <c r="Y760" i="4"/>
  <c r="Z760" i="4"/>
  <c r="AA760" i="4"/>
  <c r="AB760" i="4"/>
  <c r="D761" i="4"/>
  <c r="E761" i="4" s="1"/>
  <c r="H761" i="4"/>
  <c r="I761" i="4" s="1"/>
  <c r="L761" i="4"/>
  <c r="N761" i="4"/>
  <c r="P761" i="4"/>
  <c r="R761" i="4"/>
  <c r="S761" i="4"/>
  <c r="T761" i="4" s="1"/>
  <c r="U761" i="4"/>
  <c r="W761" i="4"/>
  <c r="X761" i="4"/>
  <c r="Y761" i="4"/>
  <c r="Z761" i="4"/>
  <c r="AA761" i="4"/>
  <c r="AB761" i="4"/>
  <c r="D762" i="4"/>
  <c r="E762" i="4" s="1"/>
  <c r="H762" i="4"/>
  <c r="I762" i="4" s="1"/>
  <c r="L762" i="4"/>
  <c r="N762" i="4"/>
  <c r="P762" i="4"/>
  <c r="R762" i="4"/>
  <c r="S762" i="4"/>
  <c r="T762" i="4" s="1"/>
  <c r="U762" i="4"/>
  <c r="W762" i="4"/>
  <c r="X762" i="4"/>
  <c r="Y762" i="4"/>
  <c r="Z762" i="4"/>
  <c r="AA762" i="4"/>
  <c r="AB762" i="4"/>
  <c r="D763" i="4"/>
  <c r="E763" i="4" s="1"/>
  <c r="H763" i="4"/>
  <c r="I763" i="4" s="1"/>
  <c r="L763" i="4"/>
  <c r="M763" i="4" s="1"/>
  <c r="N763" i="4"/>
  <c r="P763" i="4"/>
  <c r="R763" i="4"/>
  <c r="S763" i="4"/>
  <c r="T763" i="4" s="1"/>
  <c r="U763" i="4"/>
  <c r="W763" i="4"/>
  <c r="X763" i="4"/>
  <c r="Y763" i="4"/>
  <c r="Z763" i="4"/>
  <c r="AA763" i="4"/>
  <c r="AB763" i="4"/>
  <c r="D764" i="4"/>
  <c r="E764" i="4" s="1"/>
  <c r="H764" i="4"/>
  <c r="I764" i="4" s="1"/>
  <c r="L764" i="4"/>
  <c r="M764" i="4" s="1"/>
  <c r="N764" i="4"/>
  <c r="P764" i="4"/>
  <c r="R764" i="4"/>
  <c r="S764" i="4"/>
  <c r="T764" i="4" s="1"/>
  <c r="U764" i="4"/>
  <c r="W764" i="4"/>
  <c r="X764" i="4"/>
  <c r="Y764" i="4"/>
  <c r="Z764" i="4"/>
  <c r="AA764" i="4"/>
  <c r="AB764" i="4"/>
  <c r="D765" i="4"/>
  <c r="H765" i="4"/>
  <c r="L765" i="4"/>
  <c r="N765" i="4"/>
  <c r="P765" i="4"/>
  <c r="R765" i="4"/>
  <c r="S765" i="4"/>
  <c r="U765" i="4"/>
  <c r="W765" i="4"/>
  <c r="X765" i="4"/>
  <c r="Y765" i="4"/>
  <c r="Z765" i="4"/>
  <c r="AA765" i="4"/>
  <c r="AB765" i="4"/>
  <c r="D766" i="4"/>
  <c r="E766" i="4" s="1"/>
  <c r="H766" i="4"/>
  <c r="I766" i="4" s="1"/>
  <c r="L766" i="4"/>
  <c r="N766" i="4"/>
  <c r="P766" i="4"/>
  <c r="R766" i="4"/>
  <c r="S766" i="4"/>
  <c r="T766" i="4" s="1"/>
  <c r="U766" i="4"/>
  <c r="W766" i="4"/>
  <c r="X766" i="4"/>
  <c r="Y766" i="4"/>
  <c r="Z766" i="4"/>
  <c r="AA766" i="4"/>
  <c r="AB766" i="4"/>
  <c r="D767" i="4"/>
  <c r="E767" i="4" s="1"/>
  <c r="H767" i="4"/>
  <c r="I767" i="4" s="1"/>
  <c r="L767" i="4"/>
  <c r="V767" i="4" s="1"/>
  <c r="N767" i="4"/>
  <c r="P767" i="4"/>
  <c r="R767" i="4"/>
  <c r="S767" i="4"/>
  <c r="T767" i="4" s="1"/>
  <c r="U767" i="4"/>
  <c r="W767" i="4"/>
  <c r="X767" i="4"/>
  <c r="Y767" i="4"/>
  <c r="Z767" i="4"/>
  <c r="AA767" i="4"/>
  <c r="AB767" i="4"/>
  <c r="D768" i="4"/>
  <c r="E768" i="4" s="1"/>
  <c r="H768" i="4"/>
  <c r="I768" i="4" s="1"/>
  <c r="L768" i="4"/>
  <c r="M768" i="4" s="1"/>
  <c r="N768" i="4"/>
  <c r="P768" i="4"/>
  <c r="R768" i="4"/>
  <c r="S768" i="4"/>
  <c r="T768" i="4" s="1"/>
  <c r="U768" i="4"/>
  <c r="W768" i="4"/>
  <c r="X768" i="4"/>
  <c r="Y768" i="4"/>
  <c r="Z768" i="4"/>
  <c r="AA768" i="4"/>
  <c r="AB768" i="4"/>
  <c r="D769" i="4"/>
  <c r="H769" i="4"/>
  <c r="L769" i="4"/>
  <c r="N769" i="4"/>
  <c r="P769" i="4"/>
  <c r="R769" i="4"/>
  <c r="S769" i="4"/>
  <c r="U769" i="4"/>
  <c r="W769" i="4"/>
  <c r="X769" i="4"/>
  <c r="Y769" i="4"/>
  <c r="Z769" i="4"/>
  <c r="AA769" i="4"/>
  <c r="AB769" i="4"/>
  <c r="D770" i="4"/>
  <c r="H770" i="4"/>
  <c r="L770" i="4"/>
  <c r="N770" i="4"/>
  <c r="P770" i="4"/>
  <c r="R770" i="4"/>
  <c r="S770" i="4"/>
  <c r="U770" i="4"/>
  <c r="W770" i="4"/>
  <c r="X770" i="4"/>
  <c r="Y770" i="4"/>
  <c r="Z770" i="4"/>
  <c r="AA770" i="4"/>
  <c r="AB770" i="4"/>
  <c r="D771" i="4"/>
  <c r="E771" i="4" s="1"/>
  <c r="H771" i="4"/>
  <c r="I771" i="4" s="1"/>
  <c r="L771" i="4"/>
  <c r="N771" i="4"/>
  <c r="P771" i="4"/>
  <c r="R771" i="4"/>
  <c r="S771" i="4"/>
  <c r="T771" i="4" s="1"/>
  <c r="U771" i="4"/>
  <c r="W771" i="4"/>
  <c r="X771" i="4"/>
  <c r="Y771" i="4"/>
  <c r="Z771" i="4"/>
  <c r="AA771" i="4"/>
  <c r="AB771" i="4"/>
  <c r="D772" i="4"/>
  <c r="E772" i="4" s="1"/>
  <c r="H772" i="4"/>
  <c r="I772" i="4" s="1"/>
  <c r="L772" i="4"/>
  <c r="V772" i="4" s="1"/>
  <c r="N772" i="4"/>
  <c r="P772" i="4"/>
  <c r="R772" i="4"/>
  <c r="S772" i="4"/>
  <c r="T772" i="4" s="1"/>
  <c r="U772" i="4"/>
  <c r="W772" i="4"/>
  <c r="X772" i="4"/>
  <c r="Y772" i="4"/>
  <c r="Z772" i="4"/>
  <c r="AA772" i="4"/>
  <c r="AB772" i="4"/>
  <c r="D773" i="4"/>
  <c r="E773" i="4" s="1"/>
  <c r="H773" i="4"/>
  <c r="I773" i="4" s="1"/>
  <c r="L773" i="4"/>
  <c r="V773" i="4" s="1"/>
  <c r="N773" i="4"/>
  <c r="P773" i="4"/>
  <c r="R773" i="4"/>
  <c r="S773" i="4"/>
  <c r="T773" i="4" s="1"/>
  <c r="U773" i="4"/>
  <c r="W773" i="4"/>
  <c r="X773" i="4"/>
  <c r="Y773" i="4"/>
  <c r="Z773" i="4"/>
  <c r="AA773" i="4"/>
  <c r="AB773" i="4"/>
  <c r="D774" i="4"/>
  <c r="E774" i="4" s="1"/>
  <c r="H774" i="4"/>
  <c r="I774" i="4" s="1"/>
  <c r="L774" i="4"/>
  <c r="N774" i="4"/>
  <c r="P774" i="4"/>
  <c r="R774" i="4"/>
  <c r="S774" i="4"/>
  <c r="T774" i="4" s="1"/>
  <c r="U774" i="4"/>
  <c r="W774" i="4"/>
  <c r="X774" i="4"/>
  <c r="Y774" i="4"/>
  <c r="Z774" i="4"/>
  <c r="AA774" i="4"/>
  <c r="AB774" i="4"/>
  <c r="D775" i="4"/>
  <c r="E775" i="4" s="1"/>
  <c r="H775" i="4"/>
  <c r="I775" i="4" s="1"/>
  <c r="L775" i="4"/>
  <c r="M775" i="4" s="1"/>
  <c r="N775" i="4"/>
  <c r="P775" i="4"/>
  <c r="R775" i="4"/>
  <c r="S775" i="4"/>
  <c r="T775" i="4" s="1"/>
  <c r="U775" i="4"/>
  <c r="W775" i="4"/>
  <c r="X775" i="4"/>
  <c r="Y775" i="4"/>
  <c r="Z775" i="4"/>
  <c r="AA775" i="4"/>
  <c r="AB775" i="4"/>
  <c r="D776" i="4"/>
  <c r="E776" i="4" s="1"/>
  <c r="H776" i="4"/>
  <c r="I776" i="4" s="1"/>
  <c r="L776" i="4"/>
  <c r="N776" i="4"/>
  <c r="P776" i="4"/>
  <c r="R776" i="4"/>
  <c r="S776" i="4"/>
  <c r="T776" i="4" s="1"/>
  <c r="U776" i="4"/>
  <c r="W776" i="4"/>
  <c r="X776" i="4"/>
  <c r="Y776" i="4"/>
  <c r="Z776" i="4"/>
  <c r="AA776" i="4"/>
  <c r="AB776" i="4"/>
  <c r="D777" i="4"/>
  <c r="E777" i="4" s="1"/>
  <c r="H777" i="4"/>
  <c r="I777" i="4" s="1"/>
  <c r="L777" i="4"/>
  <c r="N777" i="4"/>
  <c r="P777" i="4"/>
  <c r="R777" i="4"/>
  <c r="S777" i="4"/>
  <c r="T777" i="4" s="1"/>
  <c r="U777" i="4"/>
  <c r="W777" i="4"/>
  <c r="X777" i="4"/>
  <c r="Y777" i="4"/>
  <c r="Z777" i="4"/>
  <c r="AA777" i="4"/>
  <c r="AB777" i="4"/>
  <c r="D778" i="4"/>
  <c r="E778" i="4" s="1"/>
  <c r="H778" i="4"/>
  <c r="I778" i="4" s="1"/>
  <c r="L778" i="4"/>
  <c r="N778" i="4"/>
  <c r="P778" i="4"/>
  <c r="R778" i="4"/>
  <c r="S778" i="4"/>
  <c r="T778" i="4" s="1"/>
  <c r="U778" i="4"/>
  <c r="W778" i="4"/>
  <c r="X778" i="4"/>
  <c r="Y778" i="4"/>
  <c r="Z778" i="4"/>
  <c r="AA778" i="4"/>
  <c r="AB778" i="4"/>
  <c r="D779" i="4"/>
  <c r="E779" i="4" s="1"/>
  <c r="H779" i="4"/>
  <c r="I779" i="4" s="1"/>
  <c r="L779" i="4"/>
  <c r="M779" i="4" s="1"/>
  <c r="N779" i="4"/>
  <c r="P779" i="4"/>
  <c r="R779" i="4"/>
  <c r="S779" i="4"/>
  <c r="T779" i="4" s="1"/>
  <c r="U779" i="4"/>
  <c r="W779" i="4"/>
  <c r="X779" i="4"/>
  <c r="Y779" i="4"/>
  <c r="Z779" i="4"/>
  <c r="AA779" i="4"/>
  <c r="AB779" i="4"/>
  <c r="D780" i="4"/>
  <c r="E780" i="4" s="1"/>
  <c r="H780" i="4"/>
  <c r="I780" i="4" s="1"/>
  <c r="L780" i="4"/>
  <c r="M780" i="4" s="1"/>
  <c r="N780" i="4"/>
  <c r="P780" i="4"/>
  <c r="R780" i="4"/>
  <c r="S780" i="4"/>
  <c r="T780" i="4" s="1"/>
  <c r="U780" i="4"/>
  <c r="W780" i="4"/>
  <c r="X780" i="4"/>
  <c r="Y780" i="4"/>
  <c r="Z780" i="4"/>
  <c r="AA780" i="4"/>
  <c r="AB780" i="4"/>
  <c r="D781" i="4"/>
  <c r="E781" i="4" s="1"/>
  <c r="H781" i="4"/>
  <c r="I781" i="4" s="1"/>
  <c r="L781" i="4"/>
  <c r="N781" i="4"/>
  <c r="P781" i="4"/>
  <c r="R781" i="4"/>
  <c r="S781" i="4"/>
  <c r="T781" i="4" s="1"/>
  <c r="U781" i="4"/>
  <c r="W781" i="4"/>
  <c r="X781" i="4"/>
  <c r="Y781" i="4"/>
  <c r="Z781" i="4"/>
  <c r="AA781" i="4"/>
  <c r="AB781" i="4"/>
  <c r="D782" i="4"/>
  <c r="E782" i="4" s="1"/>
  <c r="H782" i="4"/>
  <c r="I782" i="4" s="1"/>
  <c r="L782" i="4"/>
  <c r="N782" i="4"/>
  <c r="P782" i="4"/>
  <c r="R782" i="4"/>
  <c r="S782" i="4"/>
  <c r="T782" i="4" s="1"/>
  <c r="U782" i="4"/>
  <c r="W782" i="4"/>
  <c r="X782" i="4"/>
  <c r="Y782" i="4"/>
  <c r="Z782" i="4"/>
  <c r="AA782" i="4"/>
  <c r="AB782" i="4"/>
  <c r="D783" i="4"/>
  <c r="E783" i="4" s="1"/>
  <c r="H783" i="4"/>
  <c r="I783" i="4" s="1"/>
  <c r="L783" i="4"/>
  <c r="N783" i="4"/>
  <c r="P783" i="4"/>
  <c r="R783" i="4"/>
  <c r="S783" i="4"/>
  <c r="T783" i="4" s="1"/>
  <c r="U783" i="4"/>
  <c r="W783" i="4"/>
  <c r="X783" i="4"/>
  <c r="Y783" i="4"/>
  <c r="Z783" i="4"/>
  <c r="AA783" i="4"/>
  <c r="AB783" i="4"/>
  <c r="D784" i="4"/>
  <c r="E784" i="4" s="1"/>
  <c r="H784" i="4"/>
  <c r="I784" i="4" s="1"/>
  <c r="L784" i="4"/>
  <c r="N784" i="4"/>
  <c r="P784" i="4"/>
  <c r="R784" i="4"/>
  <c r="S784" i="4"/>
  <c r="T784" i="4" s="1"/>
  <c r="U784" i="4"/>
  <c r="W784" i="4"/>
  <c r="X784" i="4"/>
  <c r="Y784" i="4"/>
  <c r="Z784" i="4"/>
  <c r="AA784" i="4"/>
  <c r="AB784" i="4"/>
  <c r="D785" i="4"/>
  <c r="E785" i="4" s="1"/>
  <c r="H785" i="4"/>
  <c r="I785" i="4" s="1"/>
  <c r="L785" i="4"/>
  <c r="V785" i="4" s="1"/>
  <c r="N785" i="4"/>
  <c r="P785" i="4"/>
  <c r="R785" i="4"/>
  <c r="S785" i="4"/>
  <c r="T785" i="4" s="1"/>
  <c r="U785" i="4"/>
  <c r="W785" i="4"/>
  <c r="X785" i="4"/>
  <c r="Y785" i="4"/>
  <c r="Z785" i="4"/>
  <c r="AA785" i="4"/>
  <c r="AB785" i="4"/>
  <c r="D786" i="4"/>
  <c r="E786" i="4" s="1"/>
  <c r="H786" i="4"/>
  <c r="I786" i="4" s="1"/>
  <c r="L786" i="4"/>
  <c r="N786" i="4"/>
  <c r="P786" i="4"/>
  <c r="R786" i="4"/>
  <c r="S786" i="4"/>
  <c r="T786" i="4" s="1"/>
  <c r="U786" i="4"/>
  <c r="W786" i="4"/>
  <c r="X786" i="4"/>
  <c r="Y786" i="4"/>
  <c r="Z786" i="4"/>
  <c r="AA786" i="4"/>
  <c r="AB786" i="4"/>
  <c r="D787" i="4"/>
  <c r="E787" i="4" s="1"/>
  <c r="H787" i="4"/>
  <c r="I787" i="4" s="1"/>
  <c r="L787" i="4"/>
  <c r="M787" i="4" s="1"/>
  <c r="N787" i="4"/>
  <c r="P787" i="4"/>
  <c r="R787" i="4"/>
  <c r="S787" i="4"/>
  <c r="T787" i="4" s="1"/>
  <c r="U787" i="4"/>
  <c r="W787" i="4"/>
  <c r="X787" i="4"/>
  <c r="Y787" i="4"/>
  <c r="Z787" i="4"/>
  <c r="AA787" i="4"/>
  <c r="AB787" i="4"/>
  <c r="D788" i="4"/>
  <c r="E788" i="4" s="1"/>
  <c r="H788" i="4"/>
  <c r="I788" i="4" s="1"/>
  <c r="L788" i="4"/>
  <c r="V788" i="4" s="1"/>
  <c r="N788" i="4"/>
  <c r="P788" i="4"/>
  <c r="R788" i="4"/>
  <c r="S788" i="4"/>
  <c r="T788" i="4" s="1"/>
  <c r="U788" i="4"/>
  <c r="W788" i="4"/>
  <c r="X788" i="4"/>
  <c r="Y788" i="4"/>
  <c r="Z788" i="4"/>
  <c r="AA788" i="4"/>
  <c r="AB788" i="4"/>
  <c r="D789" i="4"/>
  <c r="E789" i="4" s="1"/>
  <c r="H789" i="4"/>
  <c r="I789" i="4" s="1"/>
  <c r="L789" i="4"/>
  <c r="M789" i="4" s="1"/>
  <c r="N789" i="4"/>
  <c r="P789" i="4"/>
  <c r="R789" i="4"/>
  <c r="S789" i="4"/>
  <c r="T789" i="4" s="1"/>
  <c r="U789" i="4"/>
  <c r="W789" i="4"/>
  <c r="X789" i="4"/>
  <c r="Y789" i="4"/>
  <c r="Z789" i="4"/>
  <c r="AA789" i="4"/>
  <c r="AB789" i="4"/>
  <c r="D790" i="4"/>
  <c r="E790" i="4" s="1"/>
  <c r="H790" i="4"/>
  <c r="I790" i="4" s="1"/>
  <c r="L790" i="4"/>
  <c r="N790" i="4"/>
  <c r="P790" i="4"/>
  <c r="R790" i="4"/>
  <c r="S790" i="4"/>
  <c r="T790" i="4" s="1"/>
  <c r="U790" i="4"/>
  <c r="W790" i="4"/>
  <c r="X790" i="4"/>
  <c r="Y790" i="4"/>
  <c r="Z790" i="4"/>
  <c r="AA790" i="4"/>
  <c r="AB790" i="4"/>
  <c r="D791" i="4"/>
  <c r="E791" i="4" s="1"/>
  <c r="H791" i="4"/>
  <c r="I791" i="4" s="1"/>
  <c r="L791" i="4"/>
  <c r="N791" i="4"/>
  <c r="P791" i="4"/>
  <c r="R791" i="4"/>
  <c r="S791" i="4"/>
  <c r="T791" i="4" s="1"/>
  <c r="U791" i="4"/>
  <c r="W791" i="4"/>
  <c r="X791" i="4"/>
  <c r="Y791" i="4"/>
  <c r="Z791" i="4"/>
  <c r="AA791" i="4"/>
  <c r="AB791" i="4"/>
  <c r="D792" i="4"/>
  <c r="E792" i="4" s="1"/>
  <c r="H792" i="4"/>
  <c r="I792" i="4" s="1"/>
  <c r="L792" i="4"/>
  <c r="M792" i="4" s="1"/>
  <c r="N792" i="4"/>
  <c r="P792" i="4"/>
  <c r="R792" i="4"/>
  <c r="S792" i="4"/>
  <c r="T792" i="4" s="1"/>
  <c r="U792" i="4"/>
  <c r="W792" i="4"/>
  <c r="X792" i="4"/>
  <c r="Y792" i="4"/>
  <c r="Z792" i="4"/>
  <c r="AA792" i="4"/>
  <c r="AB792" i="4"/>
  <c r="D793" i="4"/>
  <c r="E793" i="4" s="1"/>
  <c r="H793" i="4"/>
  <c r="I793" i="4" s="1"/>
  <c r="L793" i="4"/>
  <c r="V793" i="4" s="1"/>
  <c r="N793" i="4"/>
  <c r="P793" i="4"/>
  <c r="R793" i="4"/>
  <c r="S793" i="4"/>
  <c r="T793" i="4" s="1"/>
  <c r="U793" i="4"/>
  <c r="W793" i="4"/>
  <c r="X793" i="4"/>
  <c r="Y793" i="4"/>
  <c r="Z793" i="4"/>
  <c r="AA793" i="4"/>
  <c r="AB793" i="4"/>
  <c r="D794" i="4"/>
  <c r="E794" i="4" s="1"/>
  <c r="H794" i="4"/>
  <c r="I794" i="4" s="1"/>
  <c r="L794" i="4"/>
  <c r="V794" i="4" s="1"/>
  <c r="N794" i="4"/>
  <c r="P794" i="4"/>
  <c r="R794" i="4"/>
  <c r="S794" i="4"/>
  <c r="T794" i="4" s="1"/>
  <c r="U794" i="4"/>
  <c r="W794" i="4"/>
  <c r="X794" i="4"/>
  <c r="Y794" i="4"/>
  <c r="Z794" i="4"/>
  <c r="AA794" i="4"/>
  <c r="AB794" i="4"/>
  <c r="D795" i="4"/>
  <c r="E795" i="4" s="1"/>
  <c r="H795" i="4"/>
  <c r="I795" i="4" s="1"/>
  <c r="L795" i="4"/>
  <c r="N795" i="4"/>
  <c r="P795" i="4"/>
  <c r="R795" i="4"/>
  <c r="S795" i="4"/>
  <c r="T795" i="4" s="1"/>
  <c r="U795" i="4"/>
  <c r="W795" i="4"/>
  <c r="X795" i="4"/>
  <c r="Y795" i="4"/>
  <c r="Z795" i="4"/>
  <c r="AA795" i="4"/>
  <c r="AB795" i="4"/>
  <c r="D796" i="4"/>
  <c r="E796" i="4" s="1"/>
  <c r="H796" i="4"/>
  <c r="I796" i="4" s="1"/>
  <c r="L796" i="4"/>
  <c r="V796" i="4" s="1"/>
  <c r="N796" i="4"/>
  <c r="P796" i="4"/>
  <c r="R796" i="4"/>
  <c r="S796" i="4"/>
  <c r="T796" i="4" s="1"/>
  <c r="U796" i="4"/>
  <c r="W796" i="4"/>
  <c r="X796" i="4"/>
  <c r="Y796" i="4"/>
  <c r="Z796" i="4"/>
  <c r="AA796" i="4"/>
  <c r="AB796" i="4"/>
  <c r="D797" i="4"/>
  <c r="E797" i="4" s="1"/>
  <c r="H797" i="4"/>
  <c r="I797" i="4" s="1"/>
  <c r="L797" i="4"/>
  <c r="M797" i="4" s="1"/>
  <c r="N797" i="4"/>
  <c r="P797" i="4"/>
  <c r="R797" i="4"/>
  <c r="S797" i="4"/>
  <c r="T797" i="4" s="1"/>
  <c r="U797" i="4"/>
  <c r="W797" i="4"/>
  <c r="X797" i="4"/>
  <c r="Y797" i="4"/>
  <c r="Z797" i="4"/>
  <c r="AA797" i="4"/>
  <c r="AB797" i="4"/>
  <c r="D798" i="4"/>
  <c r="E798" i="4" s="1"/>
  <c r="H798" i="4"/>
  <c r="I798" i="4" s="1"/>
  <c r="L798" i="4"/>
  <c r="N798" i="4"/>
  <c r="P798" i="4"/>
  <c r="R798" i="4"/>
  <c r="S798" i="4"/>
  <c r="T798" i="4" s="1"/>
  <c r="U798" i="4"/>
  <c r="W798" i="4"/>
  <c r="X798" i="4"/>
  <c r="Y798" i="4"/>
  <c r="Z798" i="4"/>
  <c r="AA798" i="4"/>
  <c r="AB798" i="4"/>
  <c r="D799" i="4"/>
  <c r="E799" i="4" s="1"/>
  <c r="H799" i="4"/>
  <c r="I799" i="4" s="1"/>
  <c r="L799" i="4"/>
  <c r="M799" i="4" s="1"/>
  <c r="N799" i="4"/>
  <c r="P799" i="4"/>
  <c r="R799" i="4"/>
  <c r="S799" i="4"/>
  <c r="T799" i="4" s="1"/>
  <c r="U799" i="4"/>
  <c r="W799" i="4"/>
  <c r="X799" i="4"/>
  <c r="Y799" i="4"/>
  <c r="Z799" i="4"/>
  <c r="AA799" i="4"/>
  <c r="AB799" i="4"/>
  <c r="D800" i="4"/>
  <c r="E800" i="4" s="1"/>
  <c r="H800" i="4"/>
  <c r="I800" i="4" s="1"/>
  <c r="L800" i="4"/>
  <c r="V800" i="4" s="1"/>
  <c r="N800" i="4"/>
  <c r="P800" i="4"/>
  <c r="R800" i="4"/>
  <c r="S800" i="4"/>
  <c r="T800" i="4" s="1"/>
  <c r="U800" i="4"/>
  <c r="W800" i="4"/>
  <c r="X800" i="4"/>
  <c r="Y800" i="4"/>
  <c r="Z800" i="4"/>
  <c r="AA800" i="4"/>
  <c r="AB800" i="4"/>
  <c r="D801" i="4"/>
  <c r="E801" i="4" s="1"/>
  <c r="H801" i="4"/>
  <c r="I801" i="4" s="1"/>
  <c r="L801" i="4"/>
  <c r="M801" i="4" s="1"/>
  <c r="N801" i="4"/>
  <c r="P801" i="4"/>
  <c r="R801" i="4"/>
  <c r="S801" i="4"/>
  <c r="T801" i="4" s="1"/>
  <c r="U801" i="4"/>
  <c r="W801" i="4"/>
  <c r="X801" i="4"/>
  <c r="Y801" i="4"/>
  <c r="Z801" i="4"/>
  <c r="AA801" i="4"/>
  <c r="AB801" i="4"/>
  <c r="D802" i="4"/>
  <c r="E802" i="4" s="1"/>
  <c r="H802" i="4"/>
  <c r="I802" i="4" s="1"/>
  <c r="L802" i="4"/>
  <c r="M802" i="4" s="1"/>
  <c r="N802" i="4"/>
  <c r="P802" i="4"/>
  <c r="R802" i="4"/>
  <c r="S802" i="4"/>
  <c r="T802" i="4" s="1"/>
  <c r="U802" i="4"/>
  <c r="W802" i="4"/>
  <c r="X802" i="4"/>
  <c r="Y802" i="4"/>
  <c r="Z802" i="4"/>
  <c r="AA802" i="4"/>
  <c r="AB802" i="4"/>
  <c r="D803" i="4"/>
  <c r="E803" i="4" s="1"/>
  <c r="H803" i="4"/>
  <c r="I803" i="4" s="1"/>
  <c r="L803" i="4"/>
  <c r="M803" i="4" s="1"/>
  <c r="N803" i="4"/>
  <c r="P803" i="4"/>
  <c r="R803" i="4"/>
  <c r="S803" i="4"/>
  <c r="T803" i="4" s="1"/>
  <c r="U803" i="4"/>
  <c r="W803" i="4"/>
  <c r="X803" i="4"/>
  <c r="Y803" i="4"/>
  <c r="Z803" i="4"/>
  <c r="AA803" i="4"/>
  <c r="AB803" i="4"/>
  <c r="D804" i="4"/>
  <c r="E804" i="4" s="1"/>
  <c r="H804" i="4"/>
  <c r="I804" i="4" s="1"/>
  <c r="L804" i="4"/>
  <c r="M804" i="4" s="1"/>
  <c r="N804" i="4"/>
  <c r="P804" i="4"/>
  <c r="R804" i="4"/>
  <c r="S804" i="4"/>
  <c r="T804" i="4" s="1"/>
  <c r="U804" i="4"/>
  <c r="W804" i="4"/>
  <c r="X804" i="4"/>
  <c r="Y804" i="4"/>
  <c r="Z804" i="4"/>
  <c r="AA804" i="4"/>
  <c r="AB804" i="4"/>
  <c r="AA28" i="3"/>
  <c r="AA2" i="4"/>
  <c r="AB26" i="3"/>
  <c r="AB2" i="4"/>
  <c r="AB4" i="3"/>
  <c r="AB46" i="3"/>
  <c r="AB12" i="3"/>
  <c r="Z28" i="3"/>
  <c r="Z2" i="4"/>
  <c r="Z49" i="3"/>
  <c r="Z4" i="3"/>
  <c r="Z23" i="3"/>
  <c r="Z5" i="3"/>
  <c r="Z8" i="3"/>
  <c r="Z11" i="3"/>
  <c r="Z43" i="3"/>
  <c r="Y2" i="4"/>
  <c r="Y49" i="3"/>
  <c r="Y4" i="3"/>
  <c r="Y32" i="3"/>
  <c r="Y12" i="3"/>
  <c r="Y11" i="3"/>
  <c r="Y43" i="3"/>
  <c r="X26" i="3"/>
  <c r="X28" i="3"/>
  <c r="X2" i="4"/>
  <c r="X2" i="3" s="1"/>
  <c r="X4" i="3"/>
  <c r="X32" i="3"/>
  <c r="X5" i="3"/>
  <c r="X12" i="3"/>
  <c r="X11" i="3"/>
  <c r="X43" i="3"/>
  <c r="W28" i="3"/>
  <c r="W2" i="4"/>
  <c r="W2" i="3" s="1"/>
  <c r="W5" i="3"/>
  <c r="W12" i="3"/>
  <c r="W11" i="3"/>
  <c r="W43" i="3"/>
  <c r="U28" i="3"/>
  <c r="U2" i="4"/>
  <c r="U2" i="3" s="1"/>
  <c r="U46" i="3"/>
  <c r="U5" i="3"/>
  <c r="U14" i="3"/>
  <c r="U12" i="3"/>
  <c r="U11" i="3"/>
  <c r="U43" i="3"/>
  <c r="T26" i="3"/>
  <c r="S2" i="4"/>
  <c r="T2" i="4" s="1"/>
  <c r="T2" i="3" s="1"/>
  <c r="T4" i="3"/>
  <c r="T39" i="3"/>
  <c r="T7" i="3"/>
  <c r="R26" i="3"/>
  <c r="R28" i="3"/>
  <c r="R2" i="4"/>
  <c r="R2" i="3" s="1"/>
  <c r="R27" i="3"/>
  <c r="R4" i="3"/>
  <c r="R46" i="3"/>
  <c r="R39" i="3"/>
  <c r="R32" i="3"/>
  <c r="R5" i="3"/>
  <c r="R12" i="3"/>
  <c r="R11" i="3"/>
  <c r="R43" i="3"/>
  <c r="R7" i="3"/>
  <c r="P6" i="3"/>
  <c r="P28" i="3"/>
  <c r="P2" i="4"/>
  <c r="P4" i="3"/>
  <c r="P32" i="3"/>
  <c r="P5" i="3"/>
  <c r="P12" i="3"/>
  <c r="P11" i="3"/>
  <c r="N28" i="3"/>
  <c r="N2" i="4"/>
  <c r="N4" i="3"/>
  <c r="N35" i="3"/>
  <c r="N32" i="3"/>
  <c r="N5" i="3"/>
  <c r="N12" i="3"/>
  <c r="N8" i="3"/>
  <c r="N11" i="3"/>
  <c r="L2" i="4"/>
  <c r="V2" i="4" s="1"/>
  <c r="V2" i="3" s="1"/>
  <c r="H2" i="4"/>
  <c r="I2" i="4" s="1"/>
  <c r="H4" i="3"/>
  <c r="H46" i="3"/>
  <c r="I5" i="3"/>
  <c r="C366" i="4"/>
  <c r="C365" i="4"/>
  <c r="C363" i="4"/>
  <c r="C346" i="4"/>
  <c r="C355" i="4"/>
  <c r="C347" i="4"/>
  <c r="C345" i="4"/>
  <c r="C343" i="4"/>
  <c r="C344" i="4"/>
  <c r="C47" i="4"/>
  <c r="C353" i="4"/>
  <c r="C58" i="4"/>
  <c r="C361" i="4"/>
  <c r="C732" i="4"/>
  <c r="C49" i="4"/>
  <c r="C45" i="4"/>
  <c r="C602" i="4"/>
  <c r="C494" i="4"/>
  <c r="C604" i="4"/>
  <c r="C57" i="4"/>
  <c r="C695" i="4"/>
  <c r="C44" i="4"/>
  <c r="C625" i="4"/>
  <c r="C66" i="4"/>
  <c r="C720" i="4"/>
  <c r="C253" i="4"/>
  <c r="C706" i="4"/>
  <c r="C437" i="4"/>
  <c r="C21" i="4"/>
  <c r="C536" i="4"/>
  <c r="C218" i="4"/>
  <c r="C53" i="4"/>
  <c r="C342" i="4"/>
  <c r="C731" i="4"/>
  <c r="C213" i="4"/>
  <c r="C131" i="4"/>
  <c r="C803" i="4"/>
  <c r="C483" i="4"/>
  <c r="C555" i="4"/>
  <c r="C170" i="4"/>
  <c r="C130" i="4"/>
  <c r="C674" i="4"/>
  <c r="C145" i="4"/>
  <c r="C686" i="4"/>
  <c r="C733" i="4"/>
  <c r="C219" i="4"/>
  <c r="C802" i="4"/>
  <c r="C75" i="4"/>
  <c r="C467" i="4"/>
  <c r="C296" i="4"/>
  <c r="C258" i="4"/>
  <c r="C9" i="4"/>
  <c r="C705" i="4"/>
  <c r="C696" i="4"/>
  <c r="C41" i="4"/>
  <c r="C694" i="4"/>
  <c r="C16" i="4"/>
  <c r="C193" i="4"/>
  <c r="C557" i="4"/>
  <c r="C525" i="4"/>
  <c r="C608" i="4"/>
  <c r="C14" i="4"/>
  <c r="C726" i="4"/>
  <c r="C24" i="4"/>
  <c r="C488" i="4"/>
  <c r="C804" i="4"/>
  <c r="C138" i="4"/>
  <c r="C458" i="4"/>
  <c r="C285" i="4"/>
  <c r="B183" i="4"/>
  <c r="B548" i="4"/>
  <c r="B513" i="4"/>
  <c r="B672" i="4"/>
  <c r="B88" i="4"/>
  <c r="B217" i="4"/>
  <c r="B275" i="4"/>
  <c r="B526" i="4"/>
  <c r="B261" i="4"/>
  <c r="B527" i="4"/>
  <c r="B169" i="4"/>
  <c r="B285" i="4"/>
  <c r="B366" i="4"/>
  <c r="B365" i="4"/>
  <c r="B363" i="4"/>
  <c r="B346" i="4"/>
  <c r="B355" i="4"/>
  <c r="B347" i="4"/>
  <c r="B345" i="4"/>
  <c r="B343" i="4"/>
  <c r="B344" i="4"/>
  <c r="B47" i="4"/>
  <c r="B353" i="4"/>
  <c r="B58" i="4"/>
  <c r="B361" i="4"/>
  <c r="B732" i="4"/>
  <c r="B49" i="4"/>
  <c r="B45" i="4"/>
  <c r="B602" i="4"/>
  <c r="B494" i="4"/>
  <c r="B604" i="4"/>
  <c r="B57" i="4"/>
  <c r="B695" i="4"/>
  <c r="B44" i="4"/>
  <c r="B625" i="4"/>
  <c r="B66" i="4"/>
  <c r="B720" i="4"/>
  <c r="B253" i="4"/>
  <c r="B706" i="4"/>
  <c r="B437" i="4"/>
  <c r="B21" i="4"/>
  <c r="B536" i="4"/>
  <c r="B218" i="4"/>
  <c r="B53" i="4"/>
  <c r="B342" i="4"/>
  <c r="B731" i="4"/>
  <c r="B213" i="4"/>
  <c r="B131" i="4"/>
  <c r="B803" i="4"/>
  <c r="B483" i="4"/>
  <c r="B555" i="4"/>
  <c r="B170" i="4"/>
  <c r="B130" i="4"/>
  <c r="B674" i="4"/>
  <c r="B145" i="4"/>
  <c r="B686" i="4"/>
  <c r="B733" i="4"/>
  <c r="B219" i="4"/>
  <c r="B802" i="4"/>
  <c r="B75" i="4"/>
  <c r="B467" i="4"/>
  <c r="B296" i="4"/>
  <c r="B258" i="4"/>
  <c r="B9" i="4"/>
  <c r="B705" i="4"/>
  <c r="B696" i="4"/>
  <c r="B41" i="4"/>
  <c r="B694" i="4"/>
  <c r="B16" i="4"/>
  <c r="B193" i="4"/>
  <c r="B557" i="4"/>
  <c r="B525" i="4"/>
  <c r="B608" i="4"/>
  <c r="B14" i="4"/>
  <c r="B726" i="4"/>
  <c r="B24" i="4"/>
  <c r="B488" i="4"/>
  <c r="B804" i="4"/>
  <c r="B138" i="4"/>
  <c r="B458" i="4"/>
  <c r="D2" i="4"/>
  <c r="D49" i="3"/>
  <c r="D5" i="3"/>
  <c r="D11" i="3"/>
  <c r="D32" i="3"/>
  <c r="D4" i="3"/>
  <c r="D28" i="3"/>
  <c r="C742" i="4"/>
  <c r="C372" i="4"/>
  <c r="C597" i="4"/>
  <c r="C734" i="4"/>
  <c r="C427" i="4"/>
  <c r="C25" i="3" s="1"/>
  <c r="C417" i="4"/>
  <c r="C601" i="4"/>
  <c r="C754" i="4"/>
  <c r="C745" i="4"/>
  <c r="C435" i="4"/>
  <c r="C760" i="4"/>
  <c r="C598" i="4"/>
  <c r="C2" i="4"/>
  <c r="C649" i="4"/>
  <c r="C599" i="4"/>
  <c r="C450" i="4"/>
  <c r="C388" i="4"/>
  <c r="C42" i="4"/>
  <c r="C265" i="4"/>
  <c r="C710" i="4"/>
  <c r="C266" i="4"/>
  <c r="C17" i="3" s="1"/>
  <c r="C91" i="4"/>
  <c r="C600" i="4"/>
  <c r="C69" i="4"/>
  <c r="C477" i="4"/>
  <c r="C746" i="4"/>
  <c r="C766" i="4"/>
  <c r="C82" i="4"/>
  <c r="C772" i="4"/>
  <c r="C203" i="4"/>
  <c r="C401" i="4"/>
  <c r="C451" i="4"/>
  <c r="C78" i="4"/>
  <c r="C739" i="4"/>
  <c r="C463" i="4"/>
  <c r="C748" i="4"/>
  <c r="C403" i="4"/>
  <c r="C524" i="4"/>
  <c r="C627" i="4"/>
  <c r="C264" i="4"/>
  <c r="C743" i="4"/>
  <c r="C49" i="3" s="1"/>
  <c r="C197" i="4"/>
  <c r="C220" i="4"/>
  <c r="C495" i="4"/>
  <c r="C134" i="4"/>
  <c r="C415" i="4"/>
  <c r="C250" i="4"/>
  <c r="C683" i="4"/>
  <c r="C287" i="4"/>
  <c r="C422" i="4"/>
  <c r="C406" i="4"/>
  <c r="C89" i="4"/>
  <c r="C738" i="4"/>
  <c r="C135" i="4"/>
  <c r="C52" i="4"/>
  <c r="C765" i="4"/>
  <c r="C391" i="4"/>
  <c r="C157" i="4"/>
  <c r="C127" i="4"/>
  <c r="C634" i="4"/>
  <c r="C758" i="4"/>
  <c r="C797" i="4"/>
  <c r="C790" i="4"/>
  <c r="C187" i="4"/>
  <c r="C464" i="4"/>
  <c r="C412" i="4"/>
  <c r="C149" i="4"/>
  <c r="C376" i="4"/>
  <c r="C226" i="4"/>
  <c r="C175" i="4"/>
  <c r="C651" i="4"/>
  <c r="C45" i="3" s="1"/>
  <c r="C196" i="4"/>
  <c r="C704" i="4"/>
  <c r="C161" i="4"/>
  <c r="C236" i="4"/>
  <c r="C657" i="4"/>
  <c r="C255" i="4"/>
  <c r="C405" i="4"/>
  <c r="C105" i="4"/>
  <c r="C612" i="4"/>
  <c r="C205" i="4"/>
  <c r="C248" i="4"/>
  <c r="C15" i="3" s="1"/>
  <c r="C778" i="4"/>
  <c r="C200" i="4"/>
  <c r="C241" i="4"/>
  <c r="C509" i="4"/>
  <c r="C659" i="4"/>
  <c r="C737" i="4"/>
  <c r="C340" i="4"/>
  <c r="C637" i="4"/>
  <c r="C799" i="4"/>
  <c r="C35" i="4"/>
  <c r="C798" i="4"/>
  <c r="C535" i="4"/>
  <c r="C380" i="4"/>
  <c r="C685" i="4"/>
  <c r="C716" i="4"/>
  <c r="C133" i="4"/>
  <c r="C723" i="4"/>
  <c r="C48" i="3" s="1"/>
  <c r="C606" i="4"/>
  <c r="C93" i="4"/>
  <c r="C10" i="4"/>
  <c r="C428" i="4"/>
  <c r="C439" i="4"/>
  <c r="C407" i="4"/>
  <c r="C158" i="4"/>
  <c r="C37" i="4"/>
  <c r="C701" i="4"/>
  <c r="C155" i="4"/>
  <c r="C180" i="4"/>
  <c r="C446" i="4"/>
  <c r="C31" i="4"/>
  <c r="C5" i="3" s="1"/>
  <c r="C453" i="4"/>
  <c r="C443" i="4"/>
  <c r="C522" i="4"/>
  <c r="C29" i="3" s="1"/>
  <c r="C764" i="4"/>
  <c r="C713" i="4"/>
  <c r="C192" i="4"/>
  <c r="C561" i="4"/>
  <c r="C429" i="4"/>
  <c r="C613" i="4"/>
  <c r="C38" i="3" s="1"/>
  <c r="C139" i="4"/>
  <c r="C512" i="4"/>
  <c r="C249" i="4"/>
  <c r="C113" i="4"/>
  <c r="C308" i="4"/>
  <c r="C759" i="4"/>
  <c r="C12" i="4"/>
  <c r="C124" i="4"/>
  <c r="C209" i="4"/>
  <c r="C665" i="4"/>
  <c r="C411" i="4"/>
  <c r="C717" i="4"/>
  <c r="C182" i="4"/>
  <c r="C277" i="4"/>
  <c r="C20" i="3" s="1"/>
  <c r="C238" i="4"/>
  <c r="C3" i="4"/>
  <c r="C424" i="4"/>
  <c r="C385" i="4"/>
  <c r="C462" i="4"/>
  <c r="C735" i="4"/>
  <c r="C707" i="4"/>
  <c r="C711" i="4"/>
  <c r="C55" i="4"/>
  <c r="C647" i="4"/>
  <c r="C530" i="4"/>
  <c r="C31" i="3" s="1"/>
  <c r="C34" i="4"/>
  <c r="C426" i="4"/>
  <c r="C309" i="4"/>
  <c r="C247" i="4"/>
  <c r="C167" i="4"/>
  <c r="C323" i="4"/>
  <c r="C658" i="4"/>
  <c r="C44" i="3" s="1"/>
  <c r="C581" i="4"/>
  <c r="C85" i="4"/>
  <c r="C74" i="4"/>
  <c r="C660" i="4"/>
  <c r="C96" i="4"/>
  <c r="C712" i="4"/>
  <c r="C46" i="4"/>
  <c r="C541" i="4"/>
  <c r="C518" i="4"/>
  <c r="C736" i="4"/>
  <c r="C254" i="4"/>
  <c r="C709" i="4"/>
  <c r="C202" i="4"/>
  <c r="C563" i="4"/>
  <c r="C33" i="3" s="1"/>
  <c r="C691" i="4"/>
  <c r="C295" i="4"/>
  <c r="C240" i="4"/>
  <c r="C794" i="4"/>
  <c r="C791" i="4"/>
  <c r="C476" i="4"/>
  <c r="C472" i="4"/>
  <c r="C656" i="4"/>
  <c r="C433" i="4"/>
  <c r="C740" i="4"/>
  <c r="C228" i="4"/>
  <c r="C233" i="4"/>
  <c r="C98" i="4"/>
  <c r="C334" i="4"/>
  <c r="C237" i="4"/>
  <c r="C279" i="4"/>
  <c r="C393" i="4"/>
  <c r="C290" i="4"/>
  <c r="C268" i="4"/>
  <c r="C11" i="4"/>
  <c r="C252" i="4"/>
  <c r="C16" i="3" s="1"/>
  <c r="C471" i="4"/>
  <c r="C399" i="4"/>
  <c r="C92" i="4"/>
  <c r="C769" i="4"/>
  <c r="C718" i="4"/>
  <c r="C90" i="4"/>
  <c r="C532" i="4"/>
  <c r="C592" i="4"/>
  <c r="C185" i="4"/>
  <c r="C800" i="4"/>
  <c r="C440" i="4"/>
  <c r="C538" i="4"/>
  <c r="C539" i="4"/>
  <c r="C382" i="4"/>
  <c r="C773" i="4"/>
  <c r="C408" i="4"/>
  <c r="C505" i="4"/>
  <c r="C201" i="4"/>
  <c r="C10" i="3" s="1"/>
  <c r="C111" i="4"/>
  <c r="C307" i="4"/>
  <c r="C394" i="4"/>
  <c r="C666" i="4"/>
  <c r="C46" i="3" s="1"/>
  <c r="C22" i="4"/>
  <c r="C409" i="4"/>
  <c r="C617" i="4"/>
  <c r="C475" i="4"/>
  <c r="C378" i="4"/>
  <c r="C697" i="4"/>
  <c r="C231" i="4"/>
  <c r="C95" i="4"/>
  <c r="C123" i="4"/>
  <c r="C635" i="4"/>
  <c r="C780" i="4"/>
  <c r="C227" i="4"/>
  <c r="C221" i="4"/>
  <c r="C661" i="4"/>
  <c r="C419" i="4"/>
  <c r="C514" i="4"/>
  <c r="C776" i="4"/>
  <c r="C632" i="4"/>
  <c r="C402" i="4"/>
  <c r="C4" i="4"/>
  <c r="C312" i="4"/>
  <c r="C59" i="4"/>
  <c r="C479" i="4"/>
  <c r="C395" i="4"/>
  <c r="C68" i="4"/>
  <c r="C654" i="4"/>
  <c r="C244" i="4"/>
  <c r="C727" i="4"/>
  <c r="C515" i="4"/>
  <c r="C320" i="4"/>
  <c r="C618" i="4"/>
  <c r="C560" i="4"/>
  <c r="C84" i="4"/>
  <c r="C79" i="4"/>
  <c r="C470" i="4"/>
  <c r="C719" i="4"/>
  <c r="C795" i="4"/>
  <c r="C225" i="4"/>
  <c r="C267" i="4"/>
  <c r="C18" i="3" s="1"/>
  <c r="C398" i="4"/>
  <c r="C336" i="4"/>
  <c r="C214" i="4"/>
  <c r="C762" i="4"/>
  <c r="C531" i="4"/>
  <c r="C102" i="4"/>
  <c r="C304" i="4"/>
  <c r="C29" i="4"/>
  <c r="C283" i="4"/>
  <c r="C722" i="4"/>
  <c r="C586" i="4"/>
  <c r="C32" i="4"/>
  <c r="C504" i="4"/>
  <c r="C181" i="4"/>
  <c r="C702" i="4"/>
  <c r="C628" i="4"/>
  <c r="C508" i="4"/>
  <c r="C418" i="4"/>
  <c r="C146" i="4"/>
  <c r="C432" i="4"/>
  <c r="C179" i="4"/>
  <c r="C39" i="4"/>
  <c r="C86" i="4"/>
  <c r="C112" i="4"/>
  <c r="C700" i="4"/>
  <c r="C529" i="4"/>
  <c r="C421" i="4"/>
  <c r="C624" i="4"/>
  <c r="C757" i="4"/>
  <c r="C298" i="4"/>
  <c r="C547" i="4"/>
  <c r="C104" i="4"/>
  <c r="C160" i="4"/>
  <c r="C452" i="4"/>
  <c r="C245" i="4"/>
  <c r="C13" i="3" s="1"/>
  <c r="C676" i="4"/>
  <c r="C325" i="4"/>
  <c r="C638" i="4"/>
  <c r="C744" i="4"/>
  <c r="C609" i="4"/>
  <c r="C675" i="4"/>
  <c r="C33" i="4"/>
  <c r="C528" i="4"/>
  <c r="C50" i="4"/>
  <c r="C64" i="4"/>
  <c r="C292" i="4"/>
  <c r="C680" i="4"/>
  <c r="C36" i="4"/>
  <c r="C596" i="4"/>
  <c r="C280" i="4"/>
  <c r="C468" i="4"/>
  <c r="C460" i="4"/>
  <c r="C284" i="4"/>
  <c r="C397" i="4"/>
  <c r="C449" i="4"/>
  <c r="C278" i="4"/>
  <c r="C423" i="4"/>
  <c r="C469" i="4"/>
  <c r="C537" i="4"/>
  <c r="C747" i="4"/>
  <c r="C177" i="4"/>
  <c r="C784" i="4"/>
  <c r="C288" i="4"/>
  <c r="C106" i="4"/>
  <c r="C165" i="4"/>
  <c r="C270" i="4"/>
  <c r="C390" i="4"/>
  <c r="C330" i="4"/>
  <c r="C276" i="4"/>
  <c r="C689" i="4"/>
  <c r="C410" i="4"/>
  <c r="C455" i="4"/>
  <c r="C269" i="4"/>
  <c r="C789" i="4"/>
  <c r="C636" i="4"/>
  <c r="C164" i="4"/>
  <c r="C251" i="4"/>
  <c r="C491" i="4"/>
  <c r="C281" i="4"/>
  <c r="C87" i="4"/>
  <c r="C447" i="4"/>
  <c r="C489" i="4"/>
  <c r="C430" i="4"/>
  <c r="C147" i="4"/>
  <c r="C191" i="4"/>
  <c r="C692" i="4"/>
  <c r="C174" i="4"/>
  <c r="C774" i="4"/>
  <c r="C242" i="4"/>
  <c r="C12" i="3" s="1"/>
  <c r="C667" i="4"/>
  <c r="C431" i="4"/>
  <c r="C436" i="4"/>
  <c r="C234" i="4"/>
  <c r="C444" i="4"/>
  <c r="C579" i="4"/>
  <c r="C779" i="4"/>
  <c r="C559" i="4"/>
  <c r="C326" i="4"/>
  <c r="C487" i="4"/>
  <c r="C371" i="4"/>
  <c r="C337" i="4"/>
  <c r="C753" i="4"/>
  <c r="C550" i="4"/>
  <c r="C120" i="4"/>
  <c r="C756" i="4"/>
  <c r="C229" i="4"/>
  <c r="C558" i="4"/>
  <c r="C478" i="4"/>
  <c r="C416" i="4"/>
  <c r="C486" i="4"/>
  <c r="C300" i="4"/>
  <c r="C117" i="4"/>
  <c r="C425" i="4"/>
  <c r="C132" i="4"/>
  <c r="C171" i="4"/>
  <c r="C73" i="4"/>
  <c r="C749" i="4"/>
  <c r="C176" i="4"/>
  <c r="C690" i="4"/>
  <c r="C316" i="4"/>
  <c r="C543" i="4"/>
  <c r="C327" i="4"/>
  <c r="C668" i="4"/>
  <c r="C603" i="4"/>
  <c r="C646" i="4"/>
  <c r="C623" i="4"/>
  <c r="C126" i="4"/>
  <c r="C108" i="4"/>
  <c r="C142" i="4"/>
  <c r="C392" i="4"/>
  <c r="C172" i="4"/>
  <c r="C629" i="4"/>
  <c r="C591" i="4"/>
  <c r="C577" i="4"/>
  <c r="C211" i="4"/>
  <c r="C11" i="3" s="1"/>
  <c r="C630" i="4"/>
  <c r="C565" i="4"/>
  <c r="C653" i="4"/>
  <c r="C178" i="4"/>
  <c r="C698" i="4"/>
  <c r="C548" i="4"/>
  <c r="C262" i="4"/>
  <c r="C230" i="4"/>
  <c r="C103" i="4"/>
  <c r="C212" i="4"/>
  <c r="C454" i="4"/>
  <c r="C568" i="4"/>
  <c r="C32" i="3" s="1"/>
  <c r="C610" i="4"/>
  <c r="C384" i="4"/>
  <c r="C324" i="4"/>
  <c r="C729" i="4"/>
  <c r="C521" i="4"/>
  <c r="C544" i="4"/>
  <c r="C173" i="4"/>
  <c r="C520" i="4"/>
  <c r="C771" i="4"/>
  <c r="C584" i="4"/>
  <c r="C151" i="4"/>
  <c r="C438" i="4"/>
  <c r="C730" i="4"/>
  <c r="C216" i="4"/>
  <c r="C767" i="4"/>
  <c r="C684" i="4"/>
  <c r="C480" i="4"/>
  <c r="C474" i="4"/>
  <c r="C224" i="4"/>
  <c r="C681" i="4"/>
  <c r="C17" i="4"/>
  <c r="C699" i="4"/>
  <c r="C6" i="4"/>
  <c r="C271" i="4"/>
  <c r="C186" i="4"/>
  <c r="C662" i="4"/>
  <c r="C715" i="4"/>
  <c r="C420" i="4"/>
  <c r="C413" i="4"/>
  <c r="C137" i="4"/>
  <c r="C377" i="4"/>
  <c r="C542" i="4"/>
  <c r="C583" i="4"/>
  <c r="C400" i="4"/>
  <c r="C648" i="4"/>
  <c r="C781" i="4"/>
  <c r="C693" i="4"/>
  <c r="C99" i="4"/>
  <c r="C150" i="4"/>
  <c r="C626" i="4"/>
  <c r="C40" i="3" s="1"/>
  <c r="C687" i="4"/>
  <c r="C594" i="4"/>
  <c r="C511" i="4"/>
  <c r="C291" i="4"/>
  <c r="C678" i="4"/>
  <c r="C322" i="4"/>
  <c r="C499" i="4"/>
  <c r="C61" i="4"/>
  <c r="C301" i="4"/>
  <c r="C786" i="4"/>
  <c r="C195" i="4"/>
  <c r="C752" i="4"/>
  <c r="C50" i="3" s="1"/>
  <c r="C671" i="4"/>
  <c r="C703" i="4"/>
  <c r="C243" i="4"/>
  <c r="C77" i="4"/>
  <c r="C501" i="4"/>
  <c r="C481" i="4"/>
  <c r="C389" i="4"/>
  <c r="C510" i="4"/>
  <c r="C263" i="4"/>
  <c r="C206" i="4"/>
  <c r="C25" i="4"/>
  <c r="C3" i="3" s="1"/>
  <c r="C256" i="4"/>
  <c r="C70" i="4"/>
  <c r="C519" i="4"/>
  <c r="C714" i="4"/>
  <c r="C496" i="4"/>
  <c r="C159" i="4"/>
  <c r="C370" i="4"/>
  <c r="C533" i="4"/>
  <c r="C485" i="4"/>
  <c r="C294" i="4"/>
  <c r="C30" i="4"/>
  <c r="C110" i="4"/>
  <c r="C770" i="4"/>
  <c r="C232" i="4"/>
  <c r="C26" i="4"/>
  <c r="C782" i="4"/>
  <c r="C441" i="4"/>
  <c r="C516" i="4"/>
  <c r="C341" i="4"/>
  <c r="C506" i="4"/>
  <c r="C650" i="4"/>
  <c r="C631" i="4"/>
  <c r="C578" i="4"/>
  <c r="C34" i="3" s="1"/>
  <c r="C682" i="4"/>
  <c r="C188" i="4"/>
  <c r="C297" i="4"/>
  <c r="C261" i="4"/>
  <c r="C100" i="4"/>
  <c r="C492" i="4"/>
  <c r="C562" i="4"/>
  <c r="C15" i="4"/>
  <c r="C43" i="4"/>
  <c r="C448" i="4"/>
  <c r="C688" i="4"/>
  <c r="C94" i="4"/>
  <c r="C168" i="4"/>
  <c r="C605" i="4"/>
  <c r="C40" i="4"/>
  <c r="C503" i="4"/>
  <c r="C375" i="4"/>
  <c r="C379" i="4"/>
  <c r="C115" i="4"/>
  <c r="C144" i="4"/>
  <c r="C457" i="4"/>
  <c r="C299" i="4"/>
  <c r="C655" i="4"/>
  <c r="C442" i="4"/>
  <c r="C315" i="4"/>
  <c r="C615" i="4"/>
  <c r="C215" i="4"/>
  <c r="C466" i="4"/>
  <c r="C725" i="4"/>
  <c r="C585" i="4"/>
  <c r="C644" i="4"/>
  <c r="C41" i="3" s="1"/>
  <c r="C473" i="4"/>
  <c r="C314" i="4"/>
  <c r="C21" i="3" s="1"/>
  <c r="C513" i="4"/>
  <c r="C116" i="4"/>
  <c r="C552" i="4"/>
  <c r="C48" i="4"/>
  <c r="C534" i="4"/>
  <c r="C30" i="3" s="1"/>
  <c r="C321" i="4"/>
  <c r="C493" i="4"/>
  <c r="C109" i="4"/>
  <c r="C588" i="4"/>
  <c r="C642" i="4"/>
  <c r="C273" i="4"/>
  <c r="C19" i="3" s="1"/>
  <c r="C396" i="4"/>
  <c r="C620" i="4"/>
  <c r="C724" i="4"/>
  <c r="C619" i="4"/>
  <c r="C793" i="4"/>
  <c r="C129" i="4"/>
  <c r="C19" i="4"/>
  <c r="C590" i="4"/>
  <c r="C152" i="4"/>
  <c r="C83" i="4"/>
  <c r="C549" i="4"/>
  <c r="C121" i="4"/>
  <c r="C107" i="4"/>
  <c r="C708" i="4"/>
  <c r="C677" i="4"/>
  <c r="C572" i="4"/>
  <c r="C783" i="4"/>
  <c r="C184" i="4"/>
  <c r="C223" i="4"/>
  <c r="C517" i="4"/>
  <c r="C319" i="4"/>
  <c r="C194" i="4"/>
  <c r="C5" i="4"/>
  <c r="C386" i="4"/>
  <c r="C445" i="4"/>
  <c r="C801" i="4"/>
  <c r="C755" i="4"/>
  <c r="C54" i="4"/>
  <c r="C207" i="4"/>
  <c r="C614" i="4"/>
  <c r="C639" i="4"/>
  <c r="C498" i="4"/>
  <c r="C381" i="4"/>
  <c r="C65" i="4"/>
  <c r="C640" i="4"/>
  <c r="C763" i="4"/>
  <c r="C204" i="4"/>
  <c r="C303" i="4"/>
  <c r="C587" i="4"/>
  <c r="C751" i="4"/>
  <c r="C156" i="4"/>
  <c r="C28" i="4"/>
  <c r="C4" i="3" s="1"/>
  <c r="C664" i="4"/>
  <c r="C673" i="4"/>
  <c r="C274" i="4"/>
  <c r="C328" i="4"/>
  <c r="C183" i="4"/>
  <c r="C434" i="4"/>
  <c r="C190" i="4"/>
  <c r="C306" i="4"/>
  <c r="C22" i="3" s="1"/>
  <c r="C373" i="4"/>
  <c r="C775" i="4"/>
  <c r="C387" i="4"/>
  <c r="C166" i="4"/>
  <c r="C199" i="4"/>
  <c r="C38" i="4"/>
  <c r="C461" i="4"/>
  <c r="C101" i="4"/>
  <c r="C148" i="4"/>
  <c r="C721" i="4"/>
  <c r="C154" i="4"/>
  <c r="C564" i="4"/>
  <c r="C507" i="4"/>
  <c r="C293" i="4"/>
  <c r="C456" i="4"/>
  <c r="C546" i="4"/>
  <c r="C282" i="4"/>
  <c r="C80" i="4"/>
  <c r="C7" i="4"/>
  <c r="C459" i="4"/>
  <c r="C28" i="3" s="1"/>
  <c r="C669" i="4"/>
  <c r="C235" i="4"/>
  <c r="C122" i="4"/>
  <c r="C97" i="4"/>
  <c r="C566" i="4"/>
  <c r="C616" i="4"/>
  <c r="C162" i="4"/>
  <c r="C198" i="4"/>
  <c r="C259" i="4"/>
  <c r="C260" i="4"/>
  <c r="C497" i="4"/>
  <c r="C51" i="4"/>
  <c r="C331" i="4"/>
  <c r="C545" i="4"/>
  <c r="C573" i="4"/>
  <c r="C570" i="4"/>
  <c r="C335" i="4"/>
  <c r="C502" i="4"/>
  <c r="C246" i="4"/>
  <c r="C23" i="4"/>
  <c r="C189" i="4"/>
  <c r="C663" i="4"/>
  <c r="C13" i="4"/>
  <c r="C140" i="4"/>
  <c r="C114" i="4"/>
  <c r="C792" i="4"/>
  <c r="C482" i="4"/>
  <c r="C136" i="4"/>
  <c r="C222" i="4"/>
  <c r="C574" i="4"/>
  <c r="C551" i="4"/>
  <c r="C580" i="4"/>
  <c r="C679" i="4"/>
  <c r="C571" i="4"/>
  <c r="C484" i="4"/>
  <c r="C118" i="4"/>
  <c r="C527" i="4"/>
  <c r="C414" i="4"/>
  <c r="C575" i="4"/>
  <c r="C210" i="4"/>
  <c r="C329" i="4"/>
  <c r="C153" i="4"/>
  <c r="C239" i="4"/>
  <c r="C595" i="4"/>
  <c r="C311" i="4"/>
  <c r="C257" i="4"/>
  <c r="C305" i="4"/>
  <c r="C796" i="4"/>
  <c r="C313" i="4"/>
  <c r="C641" i="4"/>
  <c r="C404" i="4"/>
  <c r="C338" i="4"/>
  <c r="C465" i="4"/>
  <c r="C317" i="4"/>
  <c r="C8" i="4"/>
  <c r="C333" i="4"/>
  <c r="C569" i="4"/>
  <c r="C339" i="4"/>
  <c r="C672" i="4"/>
  <c r="C125" i="4"/>
  <c r="C645" i="4"/>
  <c r="C272" i="4"/>
  <c r="C553" i="4"/>
  <c r="C332" i="4"/>
  <c r="C128" i="4"/>
  <c r="C286" i="4"/>
  <c r="C20" i="4"/>
  <c r="C556" i="4"/>
  <c r="C785" i="4"/>
  <c r="C76" i="4"/>
  <c r="C582" i="4"/>
  <c r="C71" i="4"/>
  <c r="C523" i="4"/>
  <c r="C607" i="4"/>
  <c r="C593" i="4"/>
  <c r="C728" i="4"/>
  <c r="C761" i="4"/>
  <c r="C119" i="4"/>
  <c r="C787" i="4"/>
  <c r="C788" i="4"/>
  <c r="C27" i="4"/>
  <c r="C72" i="4"/>
  <c r="C374" i="4"/>
  <c r="C208" i="4"/>
  <c r="C622" i="4"/>
  <c r="C777" i="4"/>
  <c r="C383" i="4"/>
  <c r="C490" i="4"/>
  <c r="C526" i="4"/>
  <c r="C275" i="4"/>
  <c r="C670" i="4"/>
  <c r="C554" i="4"/>
  <c r="C81" i="4"/>
  <c r="C143" i="4"/>
  <c r="C141" i="4"/>
  <c r="C217" i="4"/>
  <c r="C500" i="4"/>
  <c r="C169" i="4"/>
  <c r="C750" i="4"/>
  <c r="C88" i="4"/>
  <c r="C289" i="4"/>
  <c r="C163" i="4"/>
  <c r="C567" i="4"/>
  <c r="C540" i="4"/>
  <c r="C576" i="4"/>
  <c r="C18" i="4"/>
  <c r="C302" i="4"/>
  <c r="C652" i="4"/>
  <c r="C318" i="4"/>
  <c r="C633" i="4"/>
  <c r="C310" i="4"/>
  <c r="C369" i="4"/>
  <c r="C62" i="4"/>
  <c r="C741" i="4"/>
  <c r="C643" i="4"/>
  <c r="C621" i="4"/>
  <c r="C56" i="4"/>
  <c r="C611" i="4"/>
  <c r="C589" i="4"/>
  <c r="C60" i="4"/>
  <c r="C67" i="4"/>
  <c r="C63" i="4"/>
  <c r="C348" i="4"/>
  <c r="C357" i="4"/>
  <c r="C351" i="4"/>
  <c r="C349" i="4"/>
  <c r="C359" i="4"/>
  <c r="C354" i="4"/>
  <c r="C367" i="4"/>
  <c r="C368" i="4"/>
  <c r="C352" i="4"/>
  <c r="C362" i="4"/>
  <c r="C356" i="4"/>
  <c r="C364" i="4"/>
  <c r="C358" i="4"/>
  <c r="C360" i="4"/>
  <c r="C350" i="4"/>
  <c r="C768" i="4"/>
  <c r="B742" i="4"/>
  <c r="B372" i="4"/>
  <c r="B597" i="4"/>
  <c r="B36" i="3" s="1"/>
  <c r="B734" i="4"/>
  <c r="B427" i="4"/>
  <c r="B417" i="4"/>
  <c r="B601" i="4"/>
  <c r="B754" i="4"/>
  <c r="B745" i="4"/>
  <c r="B435" i="4"/>
  <c r="B760" i="4"/>
  <c r="B598" i="4"/>
  <c r="B2" i="4"/>
  <c r="B649" i="4"/>
  <c r="B599" i="4"/>
  <c r="B450" i="4"/>
  <c r="B388" i="4"/>
  <c r="B42" i="4"/>
  <c r="B265" i="4"/>
  <c r="B710" i="4"/>
  <c r="B266" i="4"/>
  <c r="B17" i="3" s="1"/>
  <c r="B91" i="4"/>
  <c r="B600" i="4"/>
  <c r="B69" i="4"/>
  <c r="B477" i="4"/>
  <c r="B746" i="4"/>
  <c r="B766" i="4"/>
  <c r="B82" i="4"/>
  <c r="B772" i="4"/>
  <c r="B203" i="4"/>
  <c r="B401" i="4"/>
  <c r="B451" i="4"/>
  <c r="B78" i="4"/>
  <c r="B739" i="4"/>
  <c r="B463" i="4"/>
  <c r="B748" i="4"/>
  <c r="B403" i="4"/>
  <c r="B524" i="4"/>
  <c r="B627" i="4"/>
  <c r="B264" i="4"/>
  <c r="B743" i="4"/>
  <c r="B49" i="3" s="1"/>
  <c r="B197" i="4"/>
  <c r="B220" i="4"/>
  <c r="B495" i="4"/>
  <c r="B134" i="4"/>
  <c r="B415" i="4"/>
  <c r="B250" i="4"/>
  <c r="B683" i="4"/>
  <c r="B287" i="4"/>
  <c r="B422" i="4"/>
  <c r="B406" i="4"/>
  <c r="B89" i="4"/>
  <c r="B738" i="4"/>
  <c r="B135" i="4"/>
  <c r="B52" i="4"/>
  <c r="B765" i="4"/>
  <c r="B391" i="4"/>
  <c r="B157" i="4"/>
  <c r="B127" i="4"/>
  <c r="B634" i="4"/>
  <c r="B758" i="4"/>
  <c r="B797" i="4"/>
  <c r="B790" i="4"/>
  <c r="B187" i="4"/>
  <c r="B464" i="4"/>
  <c r="B412" i="4"/>
  <c r="B149" i="4"/>
  <c r="B376" i="4"/>
  <c r="B226" i="4"/>
  <c r="B175" i="4"/>
  <c r="B651" i="4"/>
  <c r="B45" i="3" s="1"/>
  <c r="B196" i="4"/>
  <c r="B704" i="4"/>
  <c r="B161" i="4"/>
  <c r="B236" i="4"/>
  <c r="B657" i="4"/>
  <c r="B255" i="4"/>
  <c r="B405" i="4"/>
  <c r="B105" i="4"/>
  <c r="B612" i="4"/>
  <c r="B205" i="4"/>
  <c r="B248" i="4"/>
  <c r="B15" i="3" s="1"/>
  <c r="B778" i="4"/>
  <c r="B200" i="4"/>
  <c r="B241" i="4"/>
  <c r="B509" i="4"/>
  <c r="B659" i="4"/>
  <c r="B737" i="4"/>
  <c r="B340" i="4"/>
  <c r="B637" i="4"/>
  <c r="B799" i="4"/>
  <c r="B35" i="4"/>
  <c r="B798" i="4"/>
  <c r="B535" i="4"/>
  <c r="B380" i="4"/>
  <c r="B685" i="4"/>
  <c r="B716" i="4"/>
  <c r="B133" i="4"/>
  <c r="B723" i="4"/>
  <c r="B48" i="3" s="1"/>
  <c r="B606" i="4"/>
  <c r="B93" i="4"/>
  <c r="B10" i="4"/>
  <c r="B428" i="4"/>
  <c r="B439" i="4"/>
  <c r="B407" i="4"/>
  <c r="B158" i="4"/>
  <c r="B37" i="4"/>
  <c r="B701" i="4"/>
  <c r="B155" i="4"/>
  <c r="B180" i="4"/>
  <c r="B446" i="4"/>
  <c r="B31" i="4"/>
  <c r="B5" i="3" s="1"/>
  <c r="B453" i="4"/>
  <c r="B443" i="4"/>
  <c r="B522" i="4"/>
  <c r="B29" i="3" s="1"/>
  <c r="B764" i="4"/>
  <c r="B713" i="4"/>
  <c r="B192" i="4"/>
  <c r="B561" i="4"/>
  <c r="B429" i="4"/>
  <c r="B613" i="4"/>
  <c r="B38" i="3" s="1"/>
  <c r="B139" i="4"/>
  <c r="B512" i="4"/>
  <c r="B249" i="4"/>
  <c r="B113" i="4"/>
  <c r="B308" i="4"/>
  <c r="B759" i="4"/>
  <c r="B12" i="4"/>
  <c r="B124" i="4"/>
  <c r="B209" i="4"/>
  <c r="B665" i="4"/>
  <c r="B411" i="4"/>
  <c r="B717" i="4"/>
  <c r="B182" i="4"/>
  <c r="B277" i="4"/>
  <c r="B20" i="3" s="1"/>
  <c r="B238" i="4"/>
  <c r="B3" i="4"/>
  <c r="B424" i="4"/>
  <c r="B385" i="4"/>
  <c r="B462" i="4"/>
  <c r="B735" i="4"/>
  <c r="B707" i="4"/>
  <c r="B711" i="4"/>
  <c r="B55" i="4"/>
  <c r="B647" i="4"/>
  <c r="B530" i="4"/>
  <c r="B31" i="3" s="1"/>
  <c r="B34" i="4"/>
  <c r="B426" i="4"/>
  <c r="B309" i="4"/>
  <c r="B247" i="4"/>
  <c r="B167" i="4"/>
  <c r="B323" i="4"/>
  <c r="B658" i="4"/>
  <c r="B44" i="3" s="1"/>
  <c r="B581" i="4"/>
  <c r="B85" i="4"/>
  <c r="B74" i="4"/>
  <c r="B660" i="4"/>
  <c r="B96" i="4"/>
  <c r="B712" i="4"/>
  <c r="B46" i="4"/>
  <c r="B541" i="4"/>
  <c r="B518" i="4"/>
  <c r="B736" i="4"/>
  <c r="B254" i="4"/>
  <c r="B709" i="4"/>
  <c r="B202" i="4"/>
  <c r="B563" i="4"/>
  <c r="B33" i="3" s="1"/>
  <c r="B691" i="4"/>
  <c r="B295" i="4"/>
  <c r="B240" i="4"/>
  <c r="B794" i="4"/>
  <c r="B791" i="4"/>
  <c r="B476" i="4"/>
  <c r="B472" i="4"/>
  <c r="B656" i="4"/>
  <c r="B433" i="4"/>
  <c r="B740" i="4"/>
  <c r="B228" i="4"/>
  <c r="B233" i="4"/>
  <c r="B98" i="4"/>
  <c r="B334" i="4"/>
  <c r="B237" i="4"/>
  <c r="B279" i="4"/>
  <c r="B393" i="4"/>
  <c r="B290" i="4"/>
  <c r="B268" i="4"/>
  <c r="B11" i="4"/>
  <c r="B252" i="4"/>
  <c r="B16" i="3" s="1"/>
  <c r="B471" i="4"/>
  <c r="B399" i="4"/>
  <c r="B92" i="4"/>
  <c r="B769" i="4"/>
  <c r="B718" i="4"/>
  <c r="B90" i="4"/>
  <c r="B532" i="4"/>
  <c r="B592" i="4"/>
  <c r="B185" i="4"/>
  <c r="B800" i="4"/>
  <c r="B440" i="4"/>
  <c r="B538" i="4"/>
  <c r="B539" i="4"/>
  <c r="B382" i="4"/>
  <c r="B773" i="4"/>
  <c r="B408" i="4"/>
  <c r="B505" i="4"/>
  <c r="B201" i="4"/>
  <c r="B10" i="3" s="1"/>
  <c r="B111" i="4"/>
  <c r="B307" i="4"/>
  <c r="B394" i="4"/>
  <c r="B666" i="4"/>
  <c r="B46" i="3" s="1"/>
  <c r="B22" i="4"/>
  <c r="B409" i="4"/>
  <c r="B617" i="4"/>
  <c r="B475" i="4"/>
  <c r="B378" i="4"/>
  <c r="B697" i="4"/>
  <c r="B231" i="4"/>
  <c r="B95" i="4"/>
  <c r="B123" i="4"/>
  <c r="B635" i="4"/>
  <c r="B780" i="4"/>
  <c r="B227" i="4"/>
  <c r="B221" i="4"/>
  <c r="B661" i="4"/>
  <c r="B43" i="3" s="1"/>
  <c r="B419" i="4"/>
  <c r="B514" i="4"/>
  <c r="B776" i="4"/>
  <c r="B632" i="4"/>
  <c r="B402" i="4"/>
  <c r="B4" i="4"/>
  <c r="B312" i="4"/>
  <c r="B59" i="4"/>
  <c r="B479" i="4"/>
  <c r="B395" i="4"/>
  <c r="B68" i="4"/>
  <c r="B654" i="4"/>
  <c r="B244" i="4"/>
  <c r="B727" i="4"/>
  <c r="B515" i="4"/>
  <c r="B320" i="4"/>
  <c r="B618" i="4"/>
  <c r="B560" i="4"/>
  <c r="B84" i="4"/>
  <c r="B79" i="4"/>
  <c r="B470" i="4"/>
  <c r="B719" i="4"/>
  <c r="B795" i="4"/>
  <c r="B225" i="4"/>
  <c r="B267" i="4"/>
  <c r="B18" i="3" s="1"/>
  <c r="B398" i="4"/>
  <c r="B336" i="4"/>
  <c r="B214" i="4"/>
  <c r="B762" i="4"/>
  <c r="B531" i="4"/>
  <c r="B102" i="4"/>
  <c r="B304" i="4"/>
  <c r="B29" i="4"/>
  <c r="B283" i="4"/>
  <c r="B722" i="4"/>
  <c r="B586" i="4"/>
  <c r="B32" i="4"/>
  <c r="B504" i="4"/>
  <c r="B181" i="4"/>
  <c r="B702" i="4"/>
  <c r="B628" i="4"/>
  <c r="B508" i="4"/>
  <c r="B418" i="4"/>
  <c r="B146" i="4"/>
  <c r="B432" i="4"/>
  <c r="B179" i="4"/>
  <c r="B39" i="4"/>
  <c r="B86" i="4"/>
  <c r="B112" i="4"/>
  <c r="B700" i="4"/>
  <c r="B529" i="4"/>
  <c r="B421" i="4"/>
  <c r="B624" i="4"/>
  <c r="B757" i="4"/>
  <c r="B298" i="4"/>
  <c r="B547" i="4"/>
  <c r="B104" i="4"/>
  <c r="B160" i="4"/>
  <c r="B452" i="4"/>
  <c r="B245" i="4"/>
  <c r="B13" i="3" s="1"/>
  <c r="B676" i="4"/>
  <c r="B325" i="4"/>
  <c r="B638" i="4"/>
  <c r="B744" i="4"/>
  <c r="B609" i="4"/>
  <c r="B675" i="4"/>
  <c r="B33" i="4"/>
  <c r="B528" i="4"/>
  <c r="B50" i="4"/>
  <c r="B64" i="4"/>
  <c r="B292" i="4"/>
  <c r="B680" i="4"/>
  <c r="B36" i="4"/>
  <c r="B596" i="4"/>
  <c r="B280" i="4"/>
  <c r="B468" i="4"/>
  <c r="B460" i="4"/>
  <c r="B284" i="4"/>
  <c r="B397" i="4"/>
  <c r="B449" i="4"/>
  <c r="B278" i="4"/>
  <c r="B423" i="4"/>
  <c r="B469" i="4"/>
  <c r="B537" i="4"/>
  <c r="B747" i="4"/>
  <c r="B177" i="4"/>
  <c r="B784" i="4"/>
  <c r="B288" i="4"/>
  <c r="B106" i="4"/>
  <c r="B165" i="4"/>
  <c r="B270" i="4"/>
  <c r="B390" i="4"/>
  <c r="B330" i="4"/>
  <c r="B276" i="4"/>
  <c r="B689" i="4"/>
  <c r="B410" i="4"/>
  <c r="B455" i="4"/>
  <c r="B269" i="4"/>
  <c r="B789" i="4"/>
  <c r="B636" i="4"/>
  <c r="B164" i="4"/>
  <c r="B251" i="4"/>
  <c r="B491" i="4"/>
  <c r="B281" i="4"/>
  <c r="B87" i="4"/>
  <c r="B447" i="4"/>
  <c r="B489" i="4"/>
  <c r="B430" i="4"/>
  <c r="B147" i="4"/>
  <c r="B191" i="4"/>
  <c r="B692" i="4"/>
  <c r="B174" i="4"/>
  <c r="B774" i="4"/>
  <c r="B242" i="4"/>
  <c r="B12" i="3" s="1"/>
  <c r="B667" i="4"/>
  <c r="B431" i="4"/>
  <c r="B436" i="4"/>
  <c r="B234" i="4"/>
  <c r="B444" i="4"/>
  <c r="B579" i="4"/>
  <c r="B779" i="4"/>
  <c r="B559" i="4"/>
  <c r="B326" i="4"/>
  <c r="B487" i="4"/>
  <c r="B371" i="4"/>
  <c r="B337" i="4"/>
  <c r="B753" i="4"/>
  <c r="B550" i="4"/>
  <c r="B120" i="4"/>
  <c r="B756" i="4"/>
  <c r="B229" i="4"/>
  <c r="B558" i="4"/>
  <c r="B478" i="4"/>
  <c r="B416" i="4"/>
  <c r="B486" i="4"/>
  <c r="B300" i="4"/>
  <c r="B117" i="4"/>
  <c r="B425" i="4"/>
  <c r="B132" i="4"/>
  <c r="B171" i="4"/>
  <c r="B73" i="4"/>
  <c r="B749" i="4"/>
  <c r="B176" i="4"/>
  <c r="B690" i="4"/>
  <c r="B316" i="4"/>
  <c r="B543" i="4"/>
  <c r="B327" i="4"/>
  <c r="B668" i="4"/>
  <c r="B603" i="4"/>
  <c r="B646" i="4"/>
  <c r="B623" i="4"/>
  <c r="B126" i="4"/>
  <c r="B108" i="4"/>
  <c r="B142" i="4"/>
  <c r="B392" i="4"/>
  <c r="B172" i="4"/>
  <c r="B629" i="4"/>
  <c r="B591" i="4"/>
  <c r="B577" i="4"/>
  <c r="B211" i="4"/>
  <c r="B11" i="3" s="1"/>
  <c r="B630" i="4"/>
  <c r="B565" i="4"/>
  <c r="B653" i="4"/>
  <c r="B178" i="4"/>
  <c r="B698" i="4"/>
  <c r="B262" i="4"/>
  <c r="B230" i="4"/>
  <c r="B103" i="4"/>
  <c r="B212" i="4"/>
  <c r="B454" i="4"/>
  <c r="B568" i="4"/>
  <c r="B32" i="3" s="1"/>
  <c r="B610" i="4"/>
  <c r="B384" i="4"/>
  <c r="B324" i="4"/>
  <c r="B729" i="4"/>
  <c r="B521" i="4"/>
  <c r="B544" i="4"/>
  <c r="B173" i="4"/>
  <c r="B520" i="4"/>
  <c r="B771" i="4"/>
  <c r="B584" i="4"/>
  <c r="B151" i="4"/>
  <c r="B438" i="4"/>
  <c r="B730" i="4"/>
  <c r="B216" i="4"/>
  <c r="B767" i="4"/>
  <c r="B684" i="4"/>
  <c r="B480" i="4"/>
  <c r="B474" i="4"/>
  <c r="B224" i="4"/>
  <c r="B681" i="4"/>
  <c r="B17" i="4"/>
  <c r="B699" i="4"/>
  <c r="B6" i="4"/>
  <c r="B271" i="4"/>
  <c r="B186" i="4"/>
  <c r="B662" i="4"/>
  <c r="B715" i="4"/>
  <c r="B420" i="4"/>
  <c r="B413" i="4"/>
  <c r="B137" i="4"/>
  <c r="B377" i="4"/>
  <c r="B542" i="4"/>
  <c r="B583" i="4"/>
  <c r="B400" i="4"/>
  <c r="B648" i="4"/>
  <c r="B781" i="4"/>
  <c r="B693" i="4"/>
  <c r="B99" i="4"/>
  <c r="B150" i="4"/>
  <c r="B626" i="4"/>
  <c r="B40" i="3" s="1"/>
  <c r="B687" i="4"/>
  <c r="B594" i="4"/>
  <c r="B511" i="4"/>
  <c r="B291" i="4"/>
  <c r="B678" i="4"/>
  <c r="B322" i="4"/>
  <c r="B499" i="4"/>
  <c r="B61" i="4"/>
  <c r="B301" i="4"/>
  <c r="B786" i="4"/>
  <c r="B195" i="4"/>
  <c r="B752" i="4"/>
  <c r="B50" i="3" s="1"/>
  <c r="B671" i="4"/>
  <c r="B703" i="4"/>
  <c r="B243" i="4"/>
  <c r="B77" i="4"/>
  <c r="B501" i="4"/>
  <c r="B481" i="4"/>
  <c r="B389" i="4"/>
  <c r="B510" i="4"/>
  <c r="B263" i="4"/>
  <c r="B206" i="4"/>
  <c r="B25" i="4"/>
  <c r="B3" i="3" s="1"/>
  <c r="B256" i="4"/>
  <c r="B70" i="4"/>
  <c r="B519" i="4"/>
  <c r="B714" i="4"/>
  <c r="B496" i="4"/>
  <c r="B159" i="4"/>
  <c r="B370" i="4"/>
  <c r="B533" i="4"/>
  <c r="B485" i="4"/>
  <c r="B294" i="4"/>
  <c r="B30" i="4"/>
  <c r="B110" i="4"/>
  <c r="B770" i="4"/>
  <c r="B232" i="4"/>
  <c r="B26" i="4"/>
  <c r="B782" i="4"/>
  <c r="B441" i="4"/>
  <c r="B516" i="4"/>
  <c r="B341" i="4"/>
  <c r="B506" i="4"/>
  <c r="B650" i="4"/>
  <c r="B631" i="4"/>
  <c r="B578" i="4"/>
  <c r="B34" i="3" s="1"/>
  <c r="B682" i="4"/>
  <c r="B188" i="4"/>
  <c r="B297" i="4"/>
  <c r="B100" i="4"/>
  <c r="B492" i="4"/>
  <c r="B562" i="4"/>
  <c r="B15" i="4"/>
  <c r="B43" i="4"/>
  <c r="B448" i="4"/>
  <c r="B688" i="4"/>
  <c r="B94" i="4"/>
  <c r="B168" i="4"/>
  <c r="B605" i="4"/>
  <c r="B40" i="4"/>
  <c r="B503" i="4"/>
  <c r="B375" i="4"/>
  <c r="B379" i="4"/>
  <c r="B115" i="4"/>
  <c r="B144" i="4"/>
  <c r="B457" i="4"/>
  <c r="B299" i="4"/>
  <c r="B655" i="4"/>
  <c r="B442" i="4"/>
  <c r="B315" i="4"/>
  <c r="B615" i="4"/>
  <c r="B215" i="4"/>
  <c r="B466" i="4"/>
  <c r="B725" i="4"/>
  <c r="B585" i="4"/>
  <c r="B644" i="4"/>
  <c r="B473" i="4"/>
  <c r="B314" i="4"/>
  <c r="B21" i="3" s="1"/>
  <c r="B116" i="4"/>
  <c r="B552" i="4"/>
  <c r="B48" i="4"/>
  <c r="B534" i="4"/>
  <c r="B30" i="3" s="1"/>
  <c r="B321" i="4"/>
  <c r="B493" i="4"/>
  <c r="B109" i="4"/>
  <c r="B588" i="4"/>
  <c r="B642" i="4"/>
  <c r="B273" i="4"/>
  <c r="B19" i="3" s="1"/>
  <c r="B396" i="4"/>
  <c r="B620" i="4"/>
  <c r="B724" i="4"/>
  <c r="B619" i="4"/>
  <c r="B793" i="4"/>
  <c r="B129" i="4"/>
  <c r="B19" i="4"/>
  <c r="B590" i="4"/>
  <c r="B152" i="4"/>
  <c r="B83" i="4"/>
  <c r="B549" i="4"/>
  <c r="B121" i="4"/>
  <c r="B107" i="4"/>
  <c r="B708" i="4"/>
  <c r="B677" i="4"/>
  <c r="B572" i="4"/>
  <c r="B783" i="4"/>
  <c r="B184" i="4"/>
  <c r="B223" i="4"/>
  <c r="B517" i="4"/>
  <c r="B319" i="4"/>
  <c r="B194" i="4"/>
  <c r="B5" i="4"/>
  <c r="B386" i="4"/>
  <c r="B445" i="4"/>
  <c r="B801" i="4"/>
  <c r="B755" i="4"/>
  <c r="B54" i="4"/>
  <c r="B207" i="4"/>
  <c r="B614" i="4"/>
  <c r="B639" i="4"/>
  <c r="B498" i="4"/>
  <c r="B381" i="4"/>
  <c r="B65" i="4"/>
  <c r="B640" i="4"/>
  <c r="B763" i="4"/>
  <c r="B204" i="4"/>
  <c r="B303" i="4"/>
  <c r="B587" i="4"/>
  <c r="B751" i="4"/>
  <c r="B156" i="4"/>
  <c r="B28" i="4"/>
  <c r="B4" i="3" s="1"/>
  <c r="B664" i="4"/>
  <c r="B673" i="4"/>
  <c r="B274" i="4"/>
  <c r="B328" i="4"/>
  <c r="B434" i="4"/>
  <c r="B190" i="4"/>
  <c r="B306" i="4"/>
  <c r="B22" i="3" s="1"/>
  <c r="B373" i="4"/>
  <c r="B775" i="4"/>
  <c r="B387" i="4"/>
  <c r="B166" i="4"/>
  <c r="B199" i="4"/>
  <c r="B38" i="4"/>
  <c r="B461" i="4"/>
  <c r="B101" i="4"/>
  <c r="B148" i="4"/>
  <c r="B721" i="4"/>
  <c r="B154" i="4"/>
  <c r="B564" i="4"/>
  <c r="B507" i="4"/>
  <c r="B293" i="4"/>
  <c r="B456" i="4"/>
  <c r="B546" i="4"/>
  <c r="B282" i="4"/>
  <c r="B80" i="4"/>
  <c r="B7" i="4"/>
  <c r="B459" i="4"/>
  <c r="B28" i="3" s="1"/>
  <c r="B669" i="4"/>
  <c r="B235" i="4"/>
  <c r="B122" i="4"/>
  <c r="B97" i="4"/>
  <c r="B566" i="4"/>
  <c r="B616" i="4"/>
  <c r="B162" i="4"/>
  <c r="B198" i="4"/>
  <c r="B259" i="4"/>
  <c r="B260" i="4"/>
  <c r="B497" i="4"/>
  <c r="B51" i="4"/>
  <c r="B331" i="4"/>
  <c r="B545" i="4"/>
  <c r="B573" i="4"/>
  <c r="B570" i="4"/>
  <c r="B335" i="4"/>
  <c r="B502" i="4"/>
  <c r="B246" i="4"/>
  <c r="B23" i="4"/>
  <c r="B189" i="4"/>
  <c r="B663" i="4"/>
  <c r="B13" i="4"/>
  <c r="B140" i="4"/>
  <c r="B114" i="4"/>
  <c r="B792" i="4"/>
  <c r="B482" i="4"/>
  <c r="B136" i="4"/>
  <c r="B222" i="4"/>
  <c r="B574" i="4"/>
  <c r="B551" i="4"/>
  <c r="B580" i="4"/>
  <c r="B679" i="4"/>
  <c r="B571" i="4"/>
  <c r="B484" i="4"/>
  <c r="B118" i="4"/>
  <c r="B414" i="4"/>
  <c r="B575" i="4"/>
  <c r="B210" i="4"/>
  <c r="B329" i="4"/>
  <c r="B153" i="4"/>
  <c r="B239" i="4"/>
  <c r="B595" i="4"/>
  <c r="B311" i="4"/>
  <c r="B257" i="4"/>
  <c r="B305" i="4"/>
  <c r="B796" i="4"/>
  <c r="B313" i="4"/>
  <c r="B641" i="4"/>
  <c r="B404" i="4"/>
  <c r="B338" i="4"/>
  <c r="B465" i="4"/>
  <c r="B317" i="4"/>
  <c r="B8" i="4"/>
  <c r="B333" i="4"/>
  <c r="B569" i="4"/>
  <c r="B339" i="4"/>
  <c r="B125" i="4"/>
  <c r="B645" i="4"/>
  <c r="B272" i="4"/>
  <c r="B553" i="4"/>
  <c r="B332" i="4"/>
  <c r="B128" i="4"/>
  <c r="B286" i="4"/>
  <c r="B20" i="4"/>
  <c r="B556" i="4"/>
  <c r="B785" i="4"/>
  <c r="B76" i="4"/>
  <c r="B582" i="4"/>
  <c r="B71" i="4"/>
  <c r="B523" i="4"/>
  <c r="B607" i="4"/>
  <c r="B593" i="4"/>
  <c r="B728" i="4"/>
  <c r="B761" i="4"/>
  <c r="B119" i="4"/>
  <c r="B787" i="4"/>
  <c r="B788" i="4"/>
  <c r="B27" i="4"/>
  <c r="B72" i="4"/>
  <c r="B374" i="4"/>
  <c r="B208" i="4"/>
  <c r="B622" i="4"/>
  <c r="B777" i="4"/>
  <c r="B383" i="4"/>
  <c r="B490" i="4"/>
  <c r="B670" i="4"/>
  <c r="B554" i="4"/>
  <c r="B81" i="4"/>
  <c r="B143" i="4"/>
  <c r="B141" i="4"/>
  <c r="B500" i="4"/>
  <c r="B750" i="4"/>
  <c r="B289" i="4"/>
  <c r="B163" i="4"/>
  <c r="B567" i="4"/>
  <c r="B540" i="4"/>
  <c r="B576" i="4"/>
  <c r="B18" i="4"/>
  <c r="B302" i="4"/>
  <c r="B652" i="4"/>
  <c r="B318" i="4"/>
  <c r="B633" i="4"/>
  <c r="B310" i="4"/>
  <c r="B369" i="4"/>
  <c r="B62" i="4"/>
  <c r="B741" i="4"/>
  <c r="B643" i="4"/>
  <c r="B621" i="4"/>
  <c r="B56" i="4"/>
  <c r="B611" i="4"/>
  <c r="B589" i="4"/>
  <c r="B60" i="4"/>
  <c r="B67" i="4"/>
  <c r="B63" i="4"/>
  <c r="B348" i="4"/>
  <c r="B357" i="4"/>
  <c r="B351" i="4"/>
  <c r="B349" i="4"/>
  <c r="B359" i="4"/>
  <c r="B354" i="4"/>
  <c r="B367" i="4"/>
  <c r="B368" i="4"/>
  <c r="B352" i="4"/>
  <c r="B362" i="4"/>
  <c r="B356" i="4"/>
  <c r="B364" i="4"/>
  <c r="B358" i="4"/>
  <c r="B360" i="4"/>
  <c r="B350" i="4"/>
  <c r="B768" i="4"/>
  <c r="AB7" i="3"/>
  <c r="AB6" i="3"/>
  <c r="AB23" i="3"/>
  <c r="AB14" i="3"/>
  <c r="AB2" i="3"/>
  <c r="AB39" i="3"/>
  <c r="AB35" i="3"/>
  <c r="W9" i="3"/>
  <c r="W14" i="3"/>
  <c r="W8" i="3"/>
  <c r="W39" i="3"/>
  <c r="W35" i="3"/>
  <c r="U7" i="3"/>
  <c r="U23" i="3"/>
  <c r="U9" i="3"/>
  <c r="U8" i="3"/>
  <c r="U35" i="3"/>
  <c r="U26" i="3"/>
  <c r="U47" i="3"/>
  <c r="T23" i="3"/>
  <c r="T9" i="3"/>
  <c r="T14" i="3"/>
  <c r="T8" i="3"/>
  <c r="S42" i="3"/>
  <c r="S14" i="3"/>
  <c r="S2" i="3"/>
  <c r="S39" i="3"/>
  <c r="S26" i="3"/>
  <c r="R42" i="3"/>
  <c r="R6" i="3"/>
  <c r="R23" i="3"/>
  <c r="R9" i="3"/>
  <c r="R14" i="3"/>
  <c r="R8" i="3"/>
  <c r="R47" i="3"/>
  <c r="AA7" i="3"/>
  <c r="AA14" i="3"/>
  <c r="Z7" i="3"/>
  <c r="X14" i="3"/>
  <c r="X47" i="3"/>
  <c r="X23" i="3"/>
  <c r="X9" i="3"/>
  <c r="X27" i="3"/>
  <c r="X6" i="3"/>
  <c r="P7" i="3"/>
  <c r="N7" i="3"/>
  <c r="S25" i="3" l="1"/>
  <c r="D12" i="3"/>
  <c r="N24" i="3"/>
  <c r="L36" i="3"/>
  <c r="D46" i="3"/>
  <c r="S47" i="3"/>
  <c r="H36" i="3"/>
  <c r="H3" i="3"/>
  <c r="S35" i="3"/>
  <c r="L25" i="3"/>
  <c r="D36" i="3"/>
  <c r="H25" i="3"/>
  <c r="H37" i="3"/>
  <c r="S3" i="3"/>
  <c r="AA24" i="3"/>
  <c r="C43" i="3"/>
  <c r="Z24" i="3"/>
  <c r="Y24" i="3"/>
  <c r="S36" i="3"/>
  <c r="B24" i="3"/>
  <c r="S8" i="3"/>
  <c r="S9" i="3"/>
  <c r="S23" i="3"/>
  <c r="C24" i="3"/>
  <c r="S6" i="3"/>
  <c r="X24" i="3"/>
  <c r="D25" i="3"/>
  <c r="D37" i="3"/>
  <c r="F791" i="4"/>
  <c r="G791" i="4" s="1"/>
  <c r="F29" i="4"/>
  <c r="G29" i="4" s="1"/>
  <c r="I752" i="4"/>
  <c r="I50" i="3" s="1"/>
  <c r="I770" i="4"/>
  <c r="T738" i="4"/>
  <c r="E723" i="4"/>
  <c r="E48" i="3" s="1"/>
  <c r="D48" i="3"/>
  <c r="T690" i="4"/>
  <c r="E675" i="4"/>
  <c r="T660" i="4"/>
  <c r="M656" i="4"/>
  <c r="E651" i="4"/>
  <c r="E45" i="3" s="1"/>
  <c r="D45" i="3"/>
  <c r="M650" i="4"/>
  <c r="T612" i="4"/>
  <c r="T600" i="4"/>
  <c r="T24" i="3" s="1"/>
  <c r="S24" i="3"/>
  <c r="T582" i="4"/>
  <c r="T570" i="4"/>
  <c r="M566" i="4"/>
  <c r="T546" i="4"/>
  <c r="E543" i="4"/>
  <c r="E537" i="4"/>
  <c r="T534" i="4"/>
  <c r="T30" i="3" s="1"/>
  <c r="S30" i="3"/>
  <c r="M530" i="4"/>
  <c r="M31" i="3" s="1"/>
  <c r="L31" i="3"/>
  <c r="T522" i="4"/>
  <c r="T29" i="3" s="1"/>
  <c r="S29" i="3"/>
  <c r="T516" i="4"/>
  <c r="M434" i="4"/>
  <c r="T330" i="4"/>
  <c r="M326" i="4"/>
  <c r="T324" i="4"/>
  <c r="E321" i="4"/>
  <c r="E315" i="4"/>
  <c r="M314" i="4"/>
  <c r="M21" i="3" s="1"/>
  <c r="L21" i="3"/>
  <c r="E309" i="4"/>
  <c r="T306" i="4"/>
  <c r="T22" i="3" s="1"/>
  <c r="S22" i="3"/>
  <c r="E273" i="4"/>
  <c r="E19" i="3" s="1"/>
  <c r="D19" i="3"/>
  <c r="T252" i="4"/>
  <c r="T16" i="3" s="1"/>
  <c r="S16" i="3"/>
  <c r="E201" i="4"/>
  <c r="E10" i="3" s="1"/>
  <c r="D10" i="3"/>
  <c r="E770" i="4"/>
  <c r="M769" i="4"/>
  <c r="T755" i="4"/>
  <c r="I656" i="4"/>
  <c r="I43" i="3" s="1"/>
  <c r="I650" i="4"/>
  <c r="I644" i="4"/>
  <c r="I41" i="3" s="1"/>
  <c r="I638" i="4"/>
  <c r="I626" i="4"/>
  <c r="I40" i="3" s="1"/>
  <c r="H40" i="3"/>
  <c r="I590" i="4"/>
  <c r="I584" i="4"/>
  <c r="I578" i="4"/>
  <c r="I34" i="3" s="1"/>
  <c r="H34" i="3"/>
  <c r="I572" i="4"/>
  <c r="I566" i="4"/>
  <c r="I542" i="4"/>
  <c r="I530" i="4"/>
  <c r="I31" i="3" s="1"/>
  <c r="H31" i="3"/>
  <c r="I434" i="4"/>
  <c r="I326" i="4"/>
  <c r="I314" i="4"/>
  <c r="I21" i="3" s="1"/>
  <c r="H21" i="3"/>
  <c r="I308" i="4"/>
  <c r="I284" i="4"/>
  <c r="I266" i="4"/>
  <c r="I17" i="3" s="1"/>
  <c r="H17" i="3"/>
  <c r="I248" i="4"/>
  <c r="I15" i="3" s="1"/>
  <c r="H15" i="3"/>
  <c r="I224" i="4"/>
  <c r="S13" i="3"/>
  <c r="I769" i="4"/>
  <c r="E752" i="4"/>
  <c r="E50" i="3" s="1"/>
  <c r="D50" i="3"/>
  <c r="M751" i="4"/>
  <c r="T689" i="4"/>
  <c r="E656" i="4"/>
  <c r="E650" i="4"/>
  <c r="E644" i="4"/>
  <c r="E41" i="3" s="1"/>
  <c r="E638" i="4"/>
  <c r="E626" i="4"/>
  <c r="E40" i="3" s="1"/>
  <c r="D40" i="3"/>
  <c r="M613" i="4"/>
  <c r="M38" i="3" s="1"/>
  <c r="L38" i="3"/>
  <c r="E584" i="4"/>
  <c r="E578" i="4"/>
  <c r="E34" i="3" s="1"/>
  <c r="D34" i="3"/>
  <c r="E572" i="4"/>
  <c r="T569" i="4"/>
  <c r="E566" i="4"/>
  <c r="T563" i="4"/>
  <c r="T33" i="3" s="1"/>
  <c r="S33" i="3"/>
  <c r="E542" i="4"/>
  <c r="E530" i="4"/>
  <c r="E31" i="3" s="1"/>
  <c r="D31" i="3"/>
  <c r="E434" i="4"/>
  <c r="E326" i="4"/>
  <c r="T323" i="4"/>
  <c r="E314" i="4"/>
  <c r="E21" i="3" s="1"/>
  <c r="D21" i="3"/>
  <c r="E308" i="4"/>
  <c r="E284" i="4"/>
  <c r="E266" i="4"/>
  <c r="E17" i="3" s="1"/>
  <c r="D17" i="3"/>
  <c r="E248" i="4"/>
  <c r="E15" i="3" s="1"/>
  <c r="D15" i="3"/>
  <c r="E769" i="4"/>
  <c r="I751" i="4"/>
  <c r="I643" i="4"/>
  <c r="I613" i="4"/>
  <c r="I38" i="3" s="1"/>
  <c r="H38" i="3"/>
  <c r="I571" i="4"/>
  <c r="I547" i="4"/>
  <c r="I331" i="4"/>
  <c r="I307" i="4"/>
  <c r="I277" i="4"/>
  <c r="I20" i="3" s="1"/>
  <c r="H20" i="3"/>
  <c r="H13" i="3"/>
  <c r="I756" i="4"/>
  <c r="E751" i="4"/>
  <c r="M738" i="4"/>
  <c r="M660" i="4"/>
  <c r="T658" i="4"/>
  <c r="T44" i="3" s="1"/>
  <c r="S44" i="3"/>
  <c r="E643" i="4"/>
  <c r="E613" i="4"/>
  <c r="E38" i="3" s="1"/>
  <c r="D38" i="3"/>
  <c r="E571" i="4"/>
  <c r="M570" i="4"/>
  <c r="E547" i="4"/>
  <c r="M546" i="4"/>
  <c r="V522" i="4"/>
  <c r="V29" i="3" s="1"/>
  <c r="L29" i="3"/>
  <c r="M516" i="4"/>
  <c r="E331" i="4"/>
  <c r="T322" i="4"/>
  <c r="T292" i="4"/>
  <c r="T286" i="4"/>
  <c r="E277" i="4"/>
  <c r="E20" i="3" s="1"/>
  <c r="D20" i="3"/>
  <c r="T765" i="4"/>
  <c r="E756" i="4"/>
  <c r="V755" i="4"/>
  <c r="I738" i="4"/>
  <c r="I690" i="4"/>
  <c r="I660" i="4"/>
  <c r="I612" i="4"/>
  <c r="I600" i="4"/>
  <c r="I24" i="3" s="1"/>
  <c r="H24" i="3"/>
  <c r="I582" i="4"/>
  <c r="I570" i="4"/>
  <c r="I546" i="4"/>
  <c r="I534" i="4"/>
  <c r="I30" i="3" s="1"/>
  <c r="H30" i="3"/>
  <c r="I522" i="4"/>
  <c r="I29" i="3" s="1"/>
  <c r="H29" i="3"/>
  <c r="I516" i="4"/>
  <c r="I330" i="4"/>
  <c r="I324" i="4"/>
  <c r="I306" i="4"/>
  <c r="I22" i="3" s="1"/>
  <c r="H22" i="3"/>
  <c r="I252" i="4"/>
  <c r="I16" i="3" s="1"/>
  <c r="H16" i="3"/>
  <c r="I240" i="4"/>
  <c r="L16" i="3"/>
  <c r="I755" i="4"/>
  <c r="E738" i="4"/>
  <c r="T723" i="4"/>
  <c r="T48" i="3" s="1"/>
  <c r="S48" i="3"/>
  <c r="E690" i="4"/>
  <c r="V689" i="4"/>
  <c r="T675" i="4"/>
  <c r="E660" i="4"/>
  <c r="T651" i="4"/>
  <c r="T45" i="3" s="1"/>
  <c r="S45" i="3"/>
  <c r="E612" i="4"/>
  <c r="E600" i="4"/>
  <c r="E24" i="3" s="1"/>
  <c r="D24" i="3"/>
  <c r="E582" i="4"/>
  <c r="E570" i="4"/>
  <c r="M563" i="4"/>
  <c r="M33" i="3" s="1"/>
  <c r="L33" i="3"/>
  <c r="E546" i="4"/>
  <c r="T543" i="4"/>
  <c r="T537" i="4"/>
  <c r="E534" i="4"/>
  <c r="E30" i="3" s="1"/>
  <c r="D30" i="3"/>
  <c r="E522" i="4"/>
  <c r="E29" i="3" s="1"/>
  <c r="D29" i="3"/>
  <c r="E516" i="4"/>
  <c r="E330" i="4"/>
  <c r="E324" i="4"/>
  <c r="M323" i="4"/>
  <c r="T321" i="4"/>
  <c r="T315" i="4"/>
  <c r="T309" i="4"/>
  <c r="E306" i="4"/>
  <c r="E22" i="3" s="1"/>
  <c r="D22" i="3"/>
  <c r="T273" i="4"/>
  <c r="T19" i="3" s="1"/>
  <c r="S19" i="3"/>
  <c r="T267" i="4"/>
  <c r="T18" i="3" s="1"/>
  <c r="S18" i="3"/>
  <c r="E252" i="4"/>
  <c r="E16" i="3" s="1"/>
  <c r="D16" i="3"/>
  <c r="T201" i="4"/>
  <c r="T10" i="3" s="1"/>
  <c r="S10" i="3"/>
  <c r="D18" i="3"/>
  <c r="T770" i="4"/>
  <c r="E755" i="4"/>
  <c r="T752" i="4"/>
  <c r="T50" i="3" s="1"/>
  <c r="S50" i="3"/>
  <c r="I689" i="4"/>
  <c r="I569" i="4"/>
  <c r="I563" i="4"/>
  <c r="I33" i="3" s="1"/>
  <c r="H33" i="3"/>
  <c r="I323" i="4"/>
  <c r="I149" i="4"/>
  <c r="E689" i="4"/>
  <c r="T656" i="4"/>
  <c r="T650" i="4"/>
  <c r="T644" i="4"/>
  <c r="T41" i="3" s="1"/>
  <c r="T638" i="4"/>
  <c r="T626" i="4"/>
  <c r="T40" i="3" s="1"/>
  <c r="S40" i="3"/>
  <c r="T590" i="4"/>
  <c r="T584" i="4"/>
  <c r="T578" i="4"/>
  <c r="T34" i="3" s="1"/>
  <c r="S34" i="3"/>
  <c r="T572" i="4"/>
  <c r="E569" i="4"/>
  <c r="T566" i="4"/>
  <c r="E563" i="4"/>
  <c r="E33" i="3" s="1"/>
  <c r="D33" i="3"/>
  <c r="T542" i="4"/>
  <c r="T530" i="4"/>
  <c r="T31" i="3" s="1"/>
  <c r="S31" i="3"/>
  <c r="T434" i="4"/>
  <c r="T326" i="4"/>
  <c r="M322" i="4"/>
  <c r="T314" i="4"/>
  <c r="T21" i="3" s="1"/>
  <c r="S21" i="3"/>
  <c r="T308" i="4"/>
  <c r="M286" i="4"/>
  <c r="T284" i="4"/>
  <c r="T266" i="4"/>
  <c r="T17" i="3" s="1"/>
  <c r="S17" i="3"/>
  <c r="T248" i="4"/>
  <c r="T15" i="3" s="1"/>
  <c r="S15" i="3"/>
  <c r="E245" i="4"/>
  <c r="E13" i="3" s="1"/>
  <c r="D13" i="3"/>
  <c r="T224" i="4"/>
  <c r="T769" i="4"/>
  <c r="M765" i="4"/>
  <c r="I658" i="4"/>
  <c r="I44" i="3" s="1"/>
  <c r="H44" i="3"/>
  <c r="I292" i="4"/>
  <c r="I765" i="4"/>
  <c r="T751" i="4"/>
  <c r="J717" i="4"/>
  <c r="K717" i="4" s="1"/>
  <c r="E658" i="4"/>
  <c r="E44" i="3" s="1"/>
  <c r="D44" i="3"/>
  <c r="T643" i="4"/>
  <c r="T613" i="4"/>
  <c r="T38" i="3" s="1"/>
  <c r="S38" i="3"/>
  <c r="T571" i="4"/>
  <c r="T547" i="4"/>
  <c r="V537" i="4"/>
  <c r="T331" i="4"/>
  <c r="E322" i="4"/>
  <c r="M321" i="4"/>
  <c r="M309" i="4"/>
  <c r="E292" i="4"/>
  <c r="E286" i="4"/>
  <c r="T277" i="4"/>
  <c r="T20" i="3" s="1"/>
  <c r="S20" i="3"/>
  <c r="V273" i="4"/>
  <c r="V19" i="3" s="1"/>
  <c r="L19" i="3"/>
  <c r="V267" i="4"/>
  <c r="V18" i="3" s="1"/>
  <c r="L18" i="3"/>
  <c r="V770" i="4"/>
  <c r="E765" i="4"/>
  <c r="T756" i="4"/>
  <c r="M752" i="4"/>
  <c r="M50" i="3" s="1"/>
  <c r="L50" i="3"/>
  <c r="I723" i="4"/>
  <c r="I48" i="3" s="1"/>
  <c r="H48" i="3"/>
  <c r="I675" i="4"/>
  <c r="I651" i="4"/>
  <c r="I45" i="3" s="1"/>
  <c r="H45" i="3"/>
  <c r="I537" i="4"/>
  <c r="I321" i="4"/>
  <c r="I315" i="4"/>
  <c r="I309" i="4"/>
  <c r="I273" i="4"/>
  <c r="I19" i="3" s="1"/>
  <c r="H19" i="3"/>
  <c r="I267" i="4"/>
  <c r="I18" i="3" s="1"/>
  <c r="H18" i="3"/>
  <c r="I201" i="4"/>
  <c r="I10" i="3" s="1"/>
  <c r="H10" i="3"/>
  <c r="J207" i="4"/>
  <c r="K207" i="4" s="1"/>
  <c r="J132" i="4"/>
  <c r="J634" i="4"/>
  <c r="K634" i="4" s="1"/>
  <c r="J411" i="4"/>
  <c r="K411" i="4" s="1"/>
  <c r="F3" i="4"/>
  <c r="G3" i="4" s="1"/>
  <c r="F65" i="4"/>
  <c r="G65" i="4" s="1"/>
  <c r="V353" i="4"/>
  <c r="V394" i="4"/>
  <c r="F478" i="4"/>
  <c r="G478" i="4" s="1"/>
  <c r="Q478" i="4" s="1"/>
  <c r="F680" i="4"/>
  <c r="G680" i="4" s="1"/>
  <c r="F414" i="4"/>
  <c r="G414" i="4" s="1"/>
  <c r="F325" i="4"/>
  <c r="G325" i="4" s="1"/>
  <c r="J34" i="4"/>
  <c r="K34" i="4" s="1"/>
  <c r="V764" i="4"/>
  <c r="J353" i="4"/>
  <c r="K353" i="4" s="1"/>
  <c r="O353" i="4" s="1"/>
  <c r="M192" i="4"/>
  <c r="V556" i="4"/>
  <c r="J446" i="4"/>
  <c r="K446" i="4" s="1"/>
  <c r="O446" i="4" s="1"/>
  <c r="J494" i="4"/>
  <c r="K494" i="4" s="1"/>
  <c r="V740" i="4"/>
  <c r="F684" i="4"/>
  <c r="G684" i="4" s="1"/>
  <c r="J585" i="4"/>
  <c r="K585" i="4" s="1"/>
  <c r="F237" i="4"/>
  <c r="G237" i="4" s="1"/>
  <c r="M91" i="4"/>
  <c r="V60" i="4"/>
  <c r="V6" i="3" s="1"/>
  <c r="F503" i="4"/>
  <c r="G503" i="4" s="1"/>
  <c r="V281" i="4"/>
  <c r="J148" i="4"/>
  <c r="K148" i="4" s="1"/>
  <c r="F577" i="4"/>
  <c r="G577" i="4" s="1"/>
  <c r="F365" i="4"/>
  <c r="G365" i="4" s="1"/>
  <c r="F307" i="4"/>
  <c r="F265" i="4"/>
  <c r="G265" i="4" s="1"/>
  <c r="Q265" i="4" s="1"/>
  <c r="F212" i="4"/>
  <c r="G212" i="4" s="1"/>
  <c r="V7" i="4"/>
  <c r="F565" i="4"/>
  <c r="G565" i="4" s="1"/>
  <c r="V551" i="4"/>
  <c r="F410" i="4"/>
  <c r="G410" i="4" s="1"/>
  <c r="Q410" i="4" s="1"/>
  <c r="V115" i="4"/>
  <c r="J791" i="4"/>
  <c r="K791" i="4" s="1"/>
  <c r="F575" i="4"/>
  <c r="G575" i="4" s="1"/>
  <c r="M474" i="4"/>
  <c r="F346" i="4"/>
  <c r="G346" i="4" s="1"/>
  <c r="Q346" i="4" s="1"/>
  <c r="J163" i="4"/>
  <c r="K163" i="4" s="1"/>
  <c r="O163" i="4" s="1"/>
  <c r="F494" i="4"/>
  <c r="G494" i="4" s="1"/>
  <c r="Q494" i="4" s="1"/>
  <c r="F374" i="4"/>
  <c r="G374" i="4" s="1"/>
  <c r="F698" i="4"/>
  <c r="G698" i="4" s="1"/>
  <c r="M615" i="4"/>
  <c r="Q615" i="4" s="1"/>
  <c r="F597" i="4"/>
  <c r="V760" i="4"/>
  <c r="M716" i="4"/>
  <c r="J648" i="4"/>
  <c r="K648" i="4" s="1"/>
  <c r="O648" i="4" s="1"/>
  <c r="J482" i="4"/>
  <c r="K482" i="4" s="1"/>
  <c r="O482" i="4" s="1"/>
  <c r="F454" i="4"/>
  <c r="G454" i="4" s="1"/>
  <c r="F390" i="4"/>
  <c r="G390" i="4" s="1"/>
  <c r="J243" i="4"/>
  <c r="K243" i="4" s="1"/>
  <c r="M237" i="4"/>
  <c r="F192" i="4"/>
  <c r="G192" i="4" s="1"/>
  <c r="J553" i="4"/>
  <c r="K553" i="4" s="1"/>
  <c r="J426" i="4"/>
  <c r="K426" i="4" s="1"/>
  <c r="J394" i="4"/>
  <c r="K394" i="4" s="1"/>
  <c r="J156" i="4"/>
  <c r="K156" i="4" s="1"/>
  <c r="J782" i="4"/>
  <c r="K782" i="4" s="1"/>
  <c r="F761" i="4"/>
  <c r="G761" i="4" s="1"/>
  <c r="F709" i="4"/>
  <c r="G709" i="4" s="1"/>
  <c r="J692" i="4"/>
  <c r="K692" i="4" s="1"/>
  <c r="J542" i="4"/>
  <c r="F281" i="4"/>
  <c r="G281" i="4" s="1"/>
  <c r="Q281" i="4" s="1"/>
  <c r="J173" i="4"/>
  <c r="K173" i="4" s="1"/>
  <c r="J128" i="4"/>
  <c r="K128" i="4" s="1"/>
  <c r="F122" i="4"/>
  <c r="G122" i="4" s="1"/>
  <c r="V14" i="4"/>
  <c r="J623" i="4"/>
  <c r="K623" i="4" s="1"/>
  <c r="F590" i="4"/>
  <c r="M425" i="4"/>
  <c r="O425" i="4" s="1"/>
  <c r="F366" i="4"/>
  <c r="G366" i="4" s="1"/>
  <c r="F155" i="4"/>
  <c r="G155" i="4" s="1"/>
  <c r="V153" i="4"/>
  <c r="F132" i="4"/>
  <c r="M724" i="4"/>
  <c r="V533" i="4"/>
  <c r="V163" i="4"/>
  <c r="J684" i="4"/>
  <c r="K684" i="4" s="1"/>
  <c r="V648" i="4"/>
  <c r="F615" i="4"/>
  <c r="G615" i="4" s="1"/>
  <c r="J257" i="4"/>
  <c r="K257" i="4" s="1"/>
  <c r="F48" i="4"/>
  <c r="G48" i="4" s="1"/>
  <c r="Q48" i="4" s="1"/>
  <c r="J779" i="4"/>
  <c r="K779" i="4" s="1"/>
  <c r="O779" i="4" s="1"/>
  <c r="F744" i="4"/>
  <c r="G744" i="4" s="1"/>
  <c r="J615" i="4"/>
  <c r="K615" i="4" s="1"/>
  <c r="V471" i="4"/>
  <c r="F468" i="4"/>
  <c r="G468" i="4" s="1"/>
  <c r="F397" i="4"/>
  <c r="G397" i="4" s="1"/>
  <c r="F319" i="4"/>
  <c r="G319" i="4" s="1"/>
  <c r="V299" i="4"/>
  <c r="F91" i="4"/>
  <c r="G91" i="4" s="1"/>
  <c r="M198" i="4"/>
  <c r="J153" i="4"/>
  <c r="K153" i="4" s="1"/>
  <c r="O153" i="4" s="1"/>
  <c r="J369" i="4"/>
  <c r="K369" i="4" s="1"/>
  <c r="J654" i="4"/>
  <c r="K654" i="4" s="1"/>
  <c r="O654" i="4" s="1"/>
  <c r="F648" i="4"/>
  <c r="G648" i="4" s="1"/>
  <c r="Q648" i="4" s="1"/>
  <c r="F643" i="4"/>
  <c r="J401" i="4"/>
  <c r="K401" i="4" s="1"/>
  <c r="F102" i="4"/>
  <c r="F800" i="4"/>
  <c r="G800" i="4" s="1"/>
  <c r="F771" i="4"/>
  <c r="G771" i="4" s="1"/>
  <c r="V692" i="4"/>
  <c r="F658" i="4"/>
  <c r="J606" i="4"/>
  <c r="K606" i="4" s="1"/>
  <c r="M542" i="4"/>
  <c r="M495" i="4"/>
  <c r="M459" i="4"/>
  <c r="M397" i="4"/>
  <c r="M305" i="4"/>
  <c r="M290" i="4"/>
  <c r="V234" i="4"/>
  <c r="F153" i="4"/>
  <c r="G153" i="4" s="1"/>
  <c r="J728" i="4"/>
  <c r="K728" i="4" s="1"/>
  <c r="V696" i="4"/>
  <c r="J663" i="4"/>
  <c r="K663" i="4" s="1"/>
  <c r="V594" i="4"/>
  <c r="F556" i="4"/>
  <c r="G556" i="4" s="1"/>
  <c r="Q556" i="4" s="1"/>
  <c r="F551" i="4"/>
  <c r="G551" i="4" s="1"/>
  <c r="F479" i="4"/>
  <c r="G479" i="4" s="1"/>
  <c r="V447" i="4"/>
  <c r="J263" i="4"/>
  <c r="K263" i="4" s="1"/>
  <c r="J737" i="4"/>
  <c r="K737" i="4" s="1"/>
  <c r="J718" i="4"/>
  <c r="K718" i="4" s="1"/>
  <c r="J713" i="4"/>
  <c r="K713" i="4" s="1"/>
  <c r="O713" i="4" s="1"/>
  <c r="J673" i="4"/>
  <c r="K673" i="4" s="1"/>
  <c r="F651" i="4"/>
  <c r="J641" i="4"/>
  <c r="K641" i="4" s="1"/>
  <c r="F606" i="4"/>
  <c r="G606" i="4" s="1"/>
  <c r="F582" i="4"/>
  <c r="J551" i="4"/>
  <c r="K551" i="4" s="1"/>
  <c r="O551" i="4" s="1"/>
  <c r="J430" i="4"/>
  <c r="K430" i="4" s="1"/>
  <c r="J387" i="4"/>
  <c r="K387" i="4" s="1"/>
  <c r="J351" i="4"/>
  <c r="K351" i="4" s="1"/>
  <c r="J200" i="4"/>
  <c r="K200" i="4" s="1"/>
  <c r="V50" i="4"/>
  <c r="M48" i="4"/>
  <c r="V41" i="4"/>
  <c r="V791" i="4"/>
  <c r="J769" i="4"/>
  <c r="M577" i="4"/>
  <c r="J581" i="4"/>
  <c r="K581" i="4" s="1"/>
  <c r="O581" i="4" s="1"/>
  <c r="M293" i="4"/>
  <c r="Q293" i="4" s="1"/>
  <c r="F172" i="4"/>
  <c r="G172" i="4" s="1"/>
  <c r="Q172" i="4" s="1"/>
  <c r="F60" i="4"/>
  <c r="G60" i="4" s="1"/>
  <c r="Q60" i="4" s="1"/>
  <c r="J31" i="4"/>
  <c r="K31" i="4" s="1"/>
  <c r="M26" i="4"/>
  <c r="J773" i="4"/>
  <c r="K773" i="4" s="1"/>
  <c r="J661" i="4"/>
  <c r="K661" i="4" s="1"/>
  <c r="F193" i="4"/>
  <c r="G193" i="4" s="1"/>
  <c r="Q193" i="4" s="1"/>
  <c r="V72" i="4"/>
  <c r="V67" i="4"/>
  <c r="V637" i="4"/>
  <c r="F439" i="4"/>
  <c r="G439" i="4" s="1"/>
  <c r="J183" i="4"/>
  <c r="K183" i="4" s="1"/>
  <c r="F114" i="4"/>
  <c r="V62" i="4"/>
  <c r="M772" i="4"/>
  <c r="M725" i="4"/>
  <c r="Q725" i="4" s="1"/>
  <c r="M522" i="4"/>
  <c r="M29" i="3" s="1"/>
  <c r="J338" i="4"/>
  <c r="K338" i="4" s="1"/>
  <c r="V325" i="4"/>
  <c r="V132" i="4"/>
  <c r="M114" i="4"/>
  <c r="F34" i="4"/>
  <c r="G34" i="4" s="1"/>
  <c r="F491" i="4"/>
  <c r="G491" i="4" s="1"/>
  <c r="F459" i="4"/>
  <c r="G459" i="4" s="1"/>
  <c r="F46" i="4"/>
  <c r="G46" i="4" s="1"/>
  <c r="Q46" i="4" s="1"/>
  <c r="M748" i="4"/>
  <c r="F710" i="4"/>
  <c r="G710" i="4" s="1"/>
  <c r="J465" i="4"/>
  <c r="K465" i="4" s="1"/>
  <c r="J459" i="4"/>
  <c r="K459" i="4" s="1"/>
  <c r="J406" i="4"/>
  <c r="K406" i="4" s="1"/>
  <c r="V314" i="4"/>
  <c r="V21" i="3" s="1"/>
  <c r="J290" i="4"/>
  <c r="K290" i="4" s="1"/>
  <c r="F175" i="4"/>
  <c r="G175" i="4" s="1"/>
  <c r="V56" i="4"/>
  <c r="M34" i="4"/>
  <c r="O34" i="4" s="1"/>
  <c r="J24" i="4"/>
  <c r="K24" i="4" s="1"/>
  <c r="M156" i="4"/>
  <c r="J759" i="4"/>
  <c r="K759" i="4" s="1"/>
  <c r="J742" i="4"/>
  <c r="K742" i="4" s="1"/>
  <c r="J677" i="4"/>
  <c r="K677" i="4" s="1"/>
  <c r="J525" i="4"/>
  <c r="K525" i="4" s="1"/>
  <c r="O525" i="4" s="1"/>
  <c r="J489" i="4"/>
  <c r="K489" i="4" s="1"/>
  <c r="J764" i="4"/>
  <c r="K764" i="4" s="1"/>
  <c r="O764" i="4" s="1"/>
  <c r="V752" i="4"/>
  <c r="V50" i="3" s="1"/>
  <c r="F733" i="4"/>
  <c r="G733" i="4" s="1"/>
  <c r="F724" i="4"/>
  <c r="G724" i="4" s="1"/>
  <c r="V671" i="4"/>
  <c r="J660" i="4"/>
  <c r="F628" i="4"/>
  <c r="G628" i="4" s="1"/>
  <c r="V430" i="4"/>
  <c r="F391" i="4"/>
  <c r="G391" i="4" s="1"/>
  <c r="J378" i="4"/>
  <c r="K378" i="4" s="1"/>
  <c r="J347" i="4"/>
  <c r="K347" i="4" s="1"/>
  <c r="J305" i="4"/>
  <c r="K305" i="4" s="1"/>
  <c r="V226" i="4"/>
  <c r="F188" i="4"/>
  <c r="G188" i="4" s="1"/>
  <c r="F187" i="4"/>
  <c r="G187" i="4" s="1"/>
  <c r="Q187" i="4" s="1"/>
  <c r="F164" i="4"/>
  <c r="G164" i="4" s="1"/>
  <c r="F64" i="4"/>
  <c r="G64" i="4" s="1"/>
  <c r="F22" i="4"/>
  <c r="G22" i="4" s="1"/>
  <c r="Q22" i="4" s="1"/>
  <c r="V799" i="4"/>
  <c r="F767" i="4"/>
  <c r="G767" i="4" s="1"/>
  <c r="F758" i="4"/>
  <c r="G758" i="4" s="1"/>
  <c r="J741" i="4"/>
  <c r="K741" i="4" s="1"/>
  <c r="M737" i="4"/>
  <c r="J724" i="4"/>
  <c r="K724" i="4" s="1"/>
  <c r="F711" i="4"/>
  <c r="G711" i="4" s="1"/>
  <c r="F672" i="4"/>
  <c r="G672" i="4" s="1"/>
  <c r="J646" i="4"/>
  <c r="K646" i="4" s="1"/>
  <c r="F484" i="4"/>
  <c r="G484" i="4" s="1"/>
  <c r="F467" i="4"/>
  <c r="G467" i="4" s="1"/>
  <c r="M410" i="4"/>
  <c r="F406" i="4"/>
  <c r="G406" i="4" s="1"/>
  <c r="F370" i="4"/>
  <c r="G370" i="4" s="1"/>
  <c r="V369" i="4"/>
  <c r="F347" i="4"/>
  <c r="G347" i="4" s="1"/>
  <c r="J332" i="4"/>
  <c r="K332" i="4" s="1"/>
  <c r="F292" i="4"/>
  <c r="J268" i="4"/>
  <c r="K268" i="4" s="1"/>
  <c r="O268" i="4" s="1"/>
  <c r="F260" i="4"/>
  <c r="G260" i="4" s="1"/>
  <c r="F163" i="4"/>
  <c r="G163" i="4" s="1"/>
  <c r="Q163" i="4" s="1"/>
  <c r="F156" i="4"/>
  <c r="G156" i="4" s="1"/>
  <c r="J48" i="4"/>
  <c r="K48" i="4" s="1"/>
  <c r="O48" i="4" s="1"/>
  <c r="M39" i="4"/>
  <c r="F696" i="4"/>
  <c r="G696" i="4" s="1"/>
  <c r="Q696" i="4" s="1"/>
  <c r="F471" i="4"/>
  <c r="G471" i="4" s="1"/>
  <c r="Q471" i="4" s="1"/>
  <c r="M710" i="4"/>
  <c r="O710" i="4" s="1"/>
  <c r="V703" i="4"/>
  <c r="J696" i="4"/>
  <c r="K696" i="4" s="1"/>
  <c r="O696" i="4" s="1"/>
  <c r="M684" i="4"/>
  <c r="J667" i="4"/>
  <c r="K667" i="4" s="1"/>
  <c r="V581" i="4"/>
  <c r="F574" i="4"/>
  <c r="G574" i="4" s="1"/>
  <c r="J519" i="4"/>
  <c r="K519" i="4" s="1"/>
  <c r="V494" i="4"/>
  <c r="J471" i="4"/>
  <c r="K471" i="4" s="1"/>
  <c r="O471" i="4" s="1"/>
  <c r="J410" i="4"/>
  <c r="K410" i="4" s="1"/>
  <c r="M406" i="4"/>
  <c r="F394" i="4"/>
  <c r="G394" i="4" s="1"/>
  <c r="Q394" i="4" s="1"/>
  <c r="M370" i="4"/>
  <c r="J287" i="4"/>
  <c r="K287" i="4" s="1"/>
  <c r="J273" i="4"/>
  <c r="J246" i="4"/>
  <c r="K246" i="4" s="1"/>
  <c r="M200" i="4"/>
  <c r="M182" i="4"/>
  <c r="V171" i="4"/>
  <c r="M100" i="4"/>
  <c r="F67" i="4"/>
  <c r="G67" i="4" s="1"/>
  <c r="Q67" i="4" s="1"/>
  <c r="F50" i="4"/>
  <c r="G50" i="4" s="1"/>
  <c r="Q50" i="4" s="1"/>
  <c r="J38" i="4"/>
  <c r="K38" i="4" s="1"/>
  <c r="O38" i="4" s="1"/>
  <c r="J800" i="4"/>
  <c r="K800" i="4" s="1"/>
  <c r="M791" i="4"/>
  <c r="F782" i="4"/>
  <c r="G782" i="4" s="1"/>
  <c r="F774" i="4"/>
  <c r="G774" i="4" s="1"/>
  <c r="F762" i="4"/>
  <c r="G762" i="4" s="1"/>
  <c r="F736" i="4"/>
  <c r="G736" i="4" s="1"/>
  <c r="F700" i="4"/>
  <c r="G700" i="4" s="1"/>
  <c r="M692" i="4"/>
  <c r="J649" i="4"/>
  <c r="K649" i="4" s="1"/>
  <c r="V585" i="4"/>
  <c r="V568" i="4"/>
  <c r="V32" i="3" s="1"/>
  <c r="F536" i="4"/>
  <c r="G536" i="4" s="1"/>
  <c r="J447" i="4"/>
  <c r="K447" i="4" s="1"/>
  <c r="O447" i="4" s="1"/>
  <c r="F430" i="4"/>
  <c r="G430" i="4" s="1"/>
  <c r="F418" i="4"/>
  <c r="G418" i="4" s="1"/>
  <c r="V358" i="4"/>
  <c r="F291" i="4"/>
  <c r="G291" i="4" s="1"/>
  <c r="F286" i="4"/>
  <c r="V156" i="4"/>
  <c r="F144" i="4"/>
  <c r="G144" i="4" s="1"/>
  <c r="J50" i="4"/>
  <c r="K50" i="4" s="1"/>
  <c r="F24" i="4"/>
  <c r="G24" i="4" s="1"/>
  <c r="F14" i="4"/>
  <c r="G14" i="4" s="1"/>
  <c r="Q14" i="4" s="1"/>
  <c r="J770" i="4"/>
  <c r="J752" i="4"/>
  <c r="F548" i="4"/>
  <c r="G548" i="4" s="1"/>
  <c r="M426" i="4"/>
  <c r="J299" i="4"/>
  <c r="K299" i="4" s="1"/>
  <c r="O299" i="4" s="1"/>
  <c r="V261" i="4"/>
  <c r="J221" i="4"/>
  <c r="K221" i="4" s="1"/>
  <c r="J213" i="4"/>
  <c r="K213" i="4" s="1"/>
  <c r="J194" i="4"/>
  <c r="K194" i="4" s="1"/>
  <c r="F107" i="4"/>
  <c r="G107" i="4" s="1"/>
  <c r="Q107" i="4" s="1"/>
  <c r="J62" i="4"/>
  <c r="J32" i="4"/>
  <c r="K32" i="4" s="1"/>
  <c r="J799" i="4"/>
  <c r="K799" i="4" s="1"/>
  <c r="O799" i="4" s="1"/>
  <c r="J781" i="4"/>
  <c r="K781" i="4" s="1"/>
  <c r="M770" i="4"/>
  <c r="J470" i="4"/>
  <c r="K470" i="4" s="1"/>
  <c r="M401" i="4"/>
  <c r="J393" i="4"/>
  <c r="K393" i="4" s="1"/>
  <c r="M99" i="4"/>
  <c r="J66" i="4"/>
  <c r="K66" i="4" s="1"/>
  <c r="O66" i="4" s="1"/>
  <c r="V737" i="4"/>
  <c r="J671" i="4"/>
  <c r="K671" i="4" s="1"/>
  <c r="O671" i="4" s="1"/>
  <c r="F670" i="4"/>
  <c r="G670" i="4" s="1"/>
  <c r="Q670" i="4" s="1"/>
  <c r="F656" i="4"/>
  <c r="F525" i="4"/>
  <c r="G525" i="4" s="1"/>
  <c r="F498" i="4"/>
  <c r="G498" i="4" s="1"/>
  <c r="V787" i="4"/>
  <c r="J703" i="4"/>
  <c r="K703" i="4" s="1"/>
  <c r="O703" i="4" s="1"/>
  <c r="F674" i="4"/>
  <c r="G674" i="4" s="1"/>
  <c r="F644" i="4"/>
  <c r="F41" i="3" s="1"/>
  <c r="F620" i="4"/>
  <c r="G620" i="4" s="1"/>
  <c r="F611" i="4"/>
  <c r="G611" i="4" s="1"/>
  <c r="J597" i="4"/>
  <c r="F585" i="4"/>
  <c r="G585" i="4" s="1"/>
  <c r="F573" i="4"/>
  <c r="G573" i="4" s="1"/>
  <c r="F572" i="4"/>
  <c r="F474" i="4"/>
  <c r="G474" i="4" s="1"/>
  <c r="F293" i="4"/>
  <c r="G293" i="4" s="1"/>
  <c r="J250" i="4"/>
  <c r="K250" i="4" s="1"/>
  <c r="O250" i="4" s="1"/>
  <c r="V238" i="4"/>
  <c r="V14" i="3" s="1"/>
  <c r="J236" i="4"/>
  <c r="K236" i="4" s="1"/>
  <c r="F206" i="4"/>
  <c r="G206" i="4" s="1"/>
  <c r="F180" i="4"/>
  <c r="G180" i="4" s="1"/>
  <c r="F160" i="4"/>
  <c r="G160" i="4" s="1"/>
  <c r="Q160" i="4" s="1"/>
  <c r="V159" i="4"/>
  <c r="J84" i="4"/>
  <c r="K84" i="4" s="1"/>
  <c r="F36" i="4"/>
  <c r="G36" i="4" s="1"/>
  <c r="J785" i="4"/>
  <c r="K785" i="4" s="1"/>
  <c r="J751" i="4"/>
  <c r="J743" i="4"/>
  <c r="K743" i="4" s="1"/>
  <c r="F734" i="4"/>
  <c r="G734" i="4" s="1"/>
  <c r="Q734" i="4" s="1"/>
  <c r="F716" i="4"/>
  <c r="G716" i="4" s="1"/>
  <c r="J643" i="4"/>
  <c r="J619" i="4"/>
  <c r="K619" i="4" s="1"/>
  <c r="V604" i="4"/>
  <c r="M539" i="4"/>
  <c r="F535" i="4"/>
  <c r="G535" i="4" s="1"/>
  <c r="M525" i="4"/>
  <c r="J506" i="4"/>
  <c r="K506" i="4" s="1"/>
  <c r="M498" i="4"/>
  <c r="F368" i="4"/>
  <c r="G368" i="4" s="1"/>
  <c r="F358" i="4"/>
  <c r="G358" i="4" s="1"/>
  <c r="Q358" i="4" s="1"/>
  <c r="J349" i="4"/>
  <c r="K349" i="4" s="1"/>
  <c r="J293" i="4"/>
  <c r="K293" i="4" s="1"/>
  <c r="J289" i="4"/>
  <c r="K289" i="4" s="1"/>
  <c r="J270" i="4"/>
  <c r="K270" i="4" s="1"/>
  <c r="F261" i="4"/>
  <c r="G261" i="4" s="1"/>
  <c r="Q261" i="4" s="1"/>
  <c r="J240" i="4"/>
  <c r="F211" i="4"/>
  <c r="G211" i="4" s="1"/>
  <c r="J102" i="4"/>
  <c r="J22" i="4"/>
  <c r="K22" i="4" s="1"/>
  <c r="M788" i="4"/>
  <c r="M785" i="4"/>
  <c r="J748" i="4"/>
  <c r="K748" i="4" s="1"/>
  <c r="M731" i="4"/>
  <c r="J710" i="4"/>
  <c r="K710" i="4" s="1"/>
  <c r="M707" i="4"/>
  <c r="M700" i="4"/>
  <c r="J679" i="4"/>
  <c r="K679" i="4" s="1"/>
  <c r="F623" i="4"/>
  <c r="G623" i="4" s="1"/>
  <c r="Q623" i="4" s="1"/>
  <c r="J616" i="4"/>
  <c r="K616" i="4" s="1"/>
  <c r="O616" i="4" s="1"/>
  <c r="F609" i="4"/>
  <c r="G609" i="4" s="1"/>
  <c r="J599" i="4"/>
  <c r="K599" i="4" s="1"/>
  <c r="O599" i="4" s="1"/>
  <c r="J569" i="4"/>
  <c r="J284" i="4"/>
  <c r="V466" i="4"/>
  <c r="F466" i="4"/>
  <c r="G466" i="4" s="1"/>
  <c r="M344" i="4"/>
  <c r="V344" i="4"/>
  <c r="V284" i="4"/>
  <c r="M284" i="4"/>
  <c r="J707" i="4"/>
  <c r="K707" i="4" s="1"/>
  <c r="J487" i="4"/>
  <c r="K487" i="4" s="1"/>
  <c r="O487" i="4" s="1"/>
  <c r="J466" i="4"/>
  <c r="K466" i="4" s="1"/>
  <c r="O466" i="4" s="1"/>
  <c r="F395" i="4"/>
  <c r="G395" i="4" s="1"/>
  <c r="M269" i="4"/>
  <c r="V269" i="4"/>
  <c r="F269" i="4"/>
  <c r="G269" i="4" s="1"/>
  <c r="J269" i="4"/>
  <c r="K269" i="4" s="1"/>
  <c r="F781" i="4"/>
  <c r="G781" i="4" s="1"/>
  <c r="J761" i="4"/>
  <c r="K761" i="4" s="1"/>
  <c r="F757" i="4"/>
  <c r="G757" i="4" s="1"/>
  <c r="Q757" i="4" s="1"/>
  <c r="F743" i="4"/>
  <c r="G743" i="4" s="1"/>
  <c r="J734" i="4"/>
  <c r="K734" i="4" s="1"/>
  <c r="O734" i="4" s="1"/>
  <c r="F720" i="4"/>
  <c r="G720" i="4" s="1"/>
  <c r="F713" i="4"/>
  <c r="G713" i="4" s="1"/>
  <c r="Q713" i="4" s="1"/>
  <c r="F693" i="4"/>
  <c r="G693" i="4" s="1"/>
  <c r="Q693" i="4" s="1"/>
  <c r="F685" i="4"/>
  <c r="G685" i="4" s="1"/>
  <c r="V677" i="4"/>
  <c r="J670" i="4"/>
  <c r="K670" i="4" s="1"/>
  <c r="O670" i="4" s="1"/>
  <c r="J656" i="4"/>
  <c r="F638" i="4"/>
  <c r="J635" i="4"/>
  <c r="K635" i="4" s="1"/>
  <c r="F631" i="4"/>
  <c r="G631" i="4" s="1"/>
  <c r="F602" i="4"/>
  <c r="G602" i="4" s="1"/>
  <c r="F553" i="4"/>
  <c r="G553" i="4" s="1"/>
  <c r="J548" i="4"/>
  <c r="K548" i="4" s="1"/>
  <c r="V546" i="4"/>
  <c r="M541" i="4"/>
  <c r="F541" i="4"/>
  <c r="G541" i="4" s="1"/>
  <c r="F524" i="4"/>
  <c r="G524" i="4" s="1"/>
  <c r="V490" i="4"/>
  <c r="F490" i="4"/>
  <c r="G490" i="4" s="1"/>
  <c r="Q490" i="4" s="1"/>
  <c r="M470" i="4"/>
  <c r="O470" i="4" s="1"/>
  <c r="V470" i="4"/>
  <c r="F470" i="4"/>
  <c r="G470" i="4" s="1"/>
  <c r="M352" i="4"/>
  <c r="V352" i="4"/>
  <c r="J352" i="4"/>
  <c r="K352" i="4" s="1"/>
  <c r="F300" i="4"/>
  <c r="G300" i="4" s="1"/>
  <c r="V763" i="4"/>
  <c r="F748" i="4"/>
  <c r="G748" i="4" s="1"/>
  <c r="J730" i="4"/>
  <c r="K730" i="4" s="1"/>
  <c r="F727" i="4"/>
  <c r="G727" i="4" s="1"/>
  <c r="V680" i="4"/>
  <c r="V660" i="4"/>
  <c r="V647" i="4"/>
  <c r="F641" i="4"/>
  <c r="G641" i="4" s="1"/>
  <c r="F626" i="4"/>
  <c r="V624" i="4"/>
  <c r="J605" i="4"/>
  <c r="K605" i="4" s="1"/>
  <c r="O605" i="4" s="1"/>
  <c r="V590" i="4"/>
  <c r="J589" i="4"/>
  <c r="K589" i="4" s="1"/>
  <c r="O589" i="4" s="1"/>
  <c r="M585" i="4"/>
  <c r="V580" i="4"/>
  <c r="F578" i="4"/>
  <c r="M575" i="4"/>
  <c r="V570" i="4"/>
  <c r="M565" i="4"/>
  <c r="F528" i="4"/>
  <c r="G528" i="4" s="1"/>
  <c r="Q528" i="4" s="1"/>
  <c r="M506" i="4"/>
  <c r="V506" i="4"/>
  <c r="F506" i="4"/>
  <c r="G506" i="4" s="1"/>
  <c r="J490" i="4"/>
  <c r="K490" i="4" s="1"/>
  <c r="M274" i="4"/>
  <c r="V274" i="4"/>
  <c r="F784" i="4"/>
  <c r="G784" i="4" s="1"/>
  <c r="V782" i="4"/>
  <c r="V779" i="4"/>
  <c r="J768" i="4"/>
  <c r="K768" i="4" s="1"/>
  <c r="J760" i="4"/>
  <c r="K760" i="4" s="1"/>
  <c r="V758" i="4"/>
  <c r="J747" i="4"/>
  <c r="K747" i="4" s="1"/>
  <c r="M743" i="4"/>
  <c r="M49" i="3" s="1"/>
  <c r="J740" i="4"/>
  <c r="K740" i="4" s="1"/>
  <c r="O740" i="4" s="1"/>
  <c r="V728" i="4"/>
  <c r="F723" i="4"/>
  <c r="J712" i="4"/>
  <c r="K712" i="4" s="1"/>
  <c r="M709" i="4"/>
  <c r="Q709" i="4" s="1"/>
  <c r="J706" i="4"/>
  <c r="K706" i="4" s="1"/>
  <c r="V704" i="4"/>
  <c r="F682" i="4"/>
  <c r="G682" i="4" s="1"/>
  <c r="V643" i="4"/>
  <c r="F637" i="4"/>
  <c r="G637" i="4" s="1"/>
  <c r="J611" i="4"/>
  <c r="K611" i="4" s="1"/>
  <c r="F608" i="4"/>
  <c r="G608" i="4" s="1"/>
  <c r="Q608" i="4" s="1"/>
  <c r="F594" i="4"/>
  <c r="G594" i="4" s="1"/>
  <c r="F592" i="4"/>
  <c r="G592" i="4" s="1"/>
  <c r="F561" i="4"/>
  <c r="G561" i="4" s="1"/>
  <c r="J422" i="4"/>
  <c r="K422" i="4" s="1"/>
  <c r="V422" i="4"/>
  <c r="F422" i="4"/>
  <c r="G422" i="4" s="1"/>
  <c r="F413" i="4"/>
  <c r="G413" i="4" s="1"/>
  <c r="M413" i="4"/>
  <c r="J398" i="4"/>
  <c r="K398" i="4" s="1"/>
  <c r="F688" i="4"/>
  <c r="G688" i="4" s="1"/>
  <c r="M658" i="4"/>
  <c r="M44" i="3" s="1"/>
  <c r="M651" i="4"/>
  <c r="M45" i="3" s="1"/>
  <c r="M641" i="4"/>
  <c r="J625" i="4"/>
  <c r="K625" i="4" s="1"/>
  <c r="V616" i="4"/>
  <c r="M611" i="4"/>
  <c r="F601" i="4"/>
  <c r="G601" i="4" s="1"/>
  <c r="V599" i="4"/>
  <c r="M597" i="4"/>
  <c r="M36" i="3" s="1"/>
  <c r="J591" i="4"/>
  <c r="K591" i="4" s="1"/>
  <c r="V558" i="4"/>
  <c r="M473" i="4"/>
  <c r="F473" i="4"/>
  <c r="G473" i="4" s="1"/>
  <c r="V398" i="4"/>
  <c r="M398" i="4"/>
  <c r="O398" i="4" s="1"/>
  <c r="J793" i="4"/>
  <c r="K793" i="4" s="1"/>
  <c r="J783" i="4"/>
  <c r="K783" i="4" s="1"/>
  <c r="V751" i="4"/>
  <c r="V734" i="4"/>
  <c r="J723" i="4"/>
  <c r="V710" i="4"/>
  <c r="F677" i="4"/>
  <c r="G677" i="4" s="1"/>
  <c r="V656" i="4"/>
  <c r="J560" i="4"/>
  <c r="K560" i="4" s="1"/>
  <c r="J555" i="4"/>
  <c r="K555" i="4" s="1"/>
  <c r="J476" i="4"/>
  <c r="K476" i="4" s="1"/>
  <c r="F417" i="4"/>
  <c r="G417" i="4" s="1"/>
  <c r="M417" i="4"/>
  <c r="V393" i="4"/>
  <c r="M393" i="4"/>
  <c r="V341" i="4"/>
  <c r="M341" i="4"/>
  <c r="F793" i="4"/>
  <c r="G793" i="4" s="1"/>
  <c r="V769" i="4"/>
  <c r="F738" i="4"/>
  <c r="F726" i="4"/>
  <c r="G726" i="4" s="1"/>
  <c r="Q726" i="4" s="1"/>
  <c r="F715" i="4"/>
  <c r="G715" i="4" s="1"/>
  <c r="F714" i="4"/>
  <c r="G714" i="4" s="1"/>
  <c r="Q714" i="4" s="1"/>
  <c r="V713" i="4"/>
  <c r="J695" i="4"/>
  <c r="K695" i="4" s="1"/>
  <c r="M674" i="4"/>
  <c r="F668" i="4"/>
  <c r="G668" i="4" s="1"/>
  <c r="J644" i="4"/>
  <c r="J41" i="3" s="1"/>
  <c r="J637" i="4"/>
  <c r="K637" i="4" s="1"/>
  <c r="O637" i="4" s="1"/>
  <c r="V635" i="4"/>
  <c r="V619" i="4"/>
  <c r="F617" i="4"/>
  <c r="G617" i="4" s="1"/>
  <c r="J604" i="4"/>
  <c r="K604" i="4" s="1"/>
  <c r="J594" i="4"/>
  <c r="K594" i="4" s="1"/>
  <c r="O594" i="4" s="1"/>
  <c r="J568" i="4"/>
  <c r="K568" i="4" s="1"/>
  <c r="O568" i="4" s="1"/>
  <c r="V545" i="4"/>
  <c r="F532" i="4"/>
  <c r="G532" i="4" s="1"/>
  <c r="F514" i="4"/>
  <c r="G514" i="4" s="1"/>
  <c r="F236" i="4"/>
  <c r="G236" i="4" s="1"/>
  <c r="F783" i="4"/>
  <c r="G783" i="4" s="1"/>
  <c r="J763" i="4"/>
  <c r="K763" i="4" s="1"/>
  <c r="O763" i="4" s="1"/>
  <c r="J749" i="4"/>
  <c r="K749" i="4" s="1"/>
  <c r="F746" i="4"/>
  <c r="G746" i="4" s="1"/>
  <c r="J735" i="4"/>
  <c r="K735" i="4" s="1"/>
  <c r="F728" i="4"/>
  <c r="G728" i="4" s="1"/>
  <c r="Q728" i="4" s="1"/>
  <c r="J691" i="4"/>
  <c r="K691" i="4" s="1"/>
  <c r="V685" i="4"/>
  <c r="M677" i="4"/>
  <c r="Q677" i="4" s="1"/>
  <c r="V666" i="4"/>
  <c r="V46" i="3" s="1"/>
  <c r="F664" i="4"/>
  <c r="G664" i="4" s="1"/>
  <c r="F660" i="4"/>
  <c r="F640" i="4"/>
  <c r="G640" i="4" s="1"/>
  <c r="J620" i="4"/>
  <c r="K620" i="4" s="1"/>
  <c r="F614" i="4"/>
  <c r="G614" i="4" s="1"/>
  <c r="V602" i="4"/>
  <c r="F596" i="4"/>
  <c r="G596" i="4" s="1"/>
  <c r="Q596" i="4" s="1"/>
  <c r="J587" i="4"/>
  <c r="K587" i="4" s="1"/>
  <c r="J577" i="4"/>
  <c r="K577" i="4" s="1"/>
  <c r="F550" i="4"/>
  <c r="G550" i="4" s="1"/>
  <c r="J546" i="4"/>
  <c r="J539" i="4"/>
  <c r="K539" i="4" s="1"/>
  <c r="F341" i="4"/>
  <c r="G341" i="4" s="1"/>
  <c r="J758" i="4"/>
  <c r="K758" i="4" s="1"/>
  <c r="F568" i="4"/>
  <c r="G568" i="4" s="1"/>
  <c r="Q568" i="4" s="1"/>
  <c r="F558" i="4"/>
  <c r="G558" i="4" s="1"/>
  <c r="Q558" i="4" s="1"/>
  <c r="M782" i="4"/>
  <c r="Q782" i="4" s="1"/>
  <c r="J776" i="4"/>
  <c r="K776" i="4" s="1"/>
  <c r="M758" i="4"/>
  <c r="J755" i="4"/>
  <c r="F745" i="4"/>
  <c r="G745" i="4" s="1"/>
  <c r="V743" i="4"/>
  <c r="F735" i="4"/>
  <c r="G735" i="4" s="1"/>
  <c r="J731" i="4"/>
  <c r="K731" i="4" s="1"/>
  <c r="F722" i="4"/>
  <c r="G722" i="4" s="1"/>
  <c r="M643" i="4"/>
  <c r="F599" i="4"/>
  <c r="G599" i="4" s="1"/>
  <c r="Q599" i="4" s="1"/>
  <c r="J573" i="4"/>
  <c r="K573" i="4" s="1"/>
  <c r="J558" i="4"/>
  <c r="K558" i="4" s="1"/>
  <c r="O558" i="4" s="1"/>
  <c r="V463" i="4"/>
  <c r="J463" i="4"/>
  <c r="K463" i="4" s="1"/>
  <c r="O463" i="4" s="1"/>
  <c r="F344" i="4"/>
  <c r="G344" i="4" s="1"/>
  <c r="F539" i="4"/>
  <c r="G539" i="4" s="1"/>
  <c r="V527" i="4"/>
  <c r="V513" i="4"/>
  <c r="O494" i="4"/>
  <c r="V418" i="4"/>
  <c r="J345" i="4"/>
  <c r="K345" i="4" s="1"/>
  <c r="V326" i="4"/>
  <c r="J320" i="4"/>
  <c r="K320" i="4" s="1"/>
  <c r="F308" i="4"/>
  <c r="F298" i="4"/>
  <c r="G298" i="4" s="1"/>
  <c r="F284" i="4"/>
  <c r="J281" i="4"/>
  <c r="K281" i="4" s="1"/>
  <c r="J274" i="4"/>
  <c r="K274" i="4" s="1"/>
  <c r="M180" i="4"/>
  <c r="J144" i="4"/>
  <c r="K144" i="4" s="1"/>
  <c r="J129" i="4"/>
  <c r="K129" i="4" s="1"/>
  <c r="M122" i="4"/>
  <c r="J114" i="4"/>
  <c r="J77" i="4"/>
  <c r="K77" i="4" s="1"/>
  <c r="J70" i="4"/>
  <c r="K70" i="4" s="1"/>
  <c r="J56" i="4"/>
  <c r="K56" i="4" s="1"/>
  <c r="O56" i="4" s="1"/>
  <c r="F51" i="4"/>
  <c r="G51" i="4" s="1"/>
  <c r="J43" i="4"/>
  <c r="K43" i="4" s="1"/>
  <c r="O43" i="4" s="1"/>
  <c r="M36" i="4"/>
  <c r="F28" i="4"/>
  <c r="G28" i="4" s="1"/>
  <c r="Q28" i="4" s="1"/>
  <c r="V12" i="4"/>
  <c r="J10" i="4"/>
  <c r="K10" i="4" s="1"/>
  <c r="O10" i="4" s="1"/>
  <c r="M6" i="4"/>
  <c r="J51" i="4"/>
  <c r="K51" i="4" s="1"/>
  <c r="F398" i="4"/>
  <c r="G398" i="4" s="1"/>
  <c r="J370" i="4"/>
  <c r="K370" i="4" s="1"/>
  <c r="F332" i="4"/>
  <c r="G332" i="4" s="1"/>
  <c r="J324" i="4"/>
  <c r="J308" i="4"/>
  <c r="J298" i="4"/>
  <c r="K298" i="4" s="1"/>
  <c r="J266" i="4"/>
  <c r="F246" i="4"/>
  <c r="G246" i="4" s="1"/>
  <c r="J219" i="4"/>
  <c r="K219" i="4" s="1"/>
  <c r="O219" i="4" s="1"/>
  <c r="M194" i="4"/>
  <c r="J187" i="4"/>
  <c r="K187" i="4" s="1"/>
  <c r="O187" i="4" s="1"/>
  <c r="M176" i="4"/>
  <c r="M164" i="4"/>
  <c r="F134" i="4"/>
  <c r="G134" i="4" s="1"/>
  <c r="Q134" i="4" s="1"/>
  <c r="J131" i="4"/>
  <c r="K131" i="4" s="1"/>
  <c r="O131" i="4" s="1"/>
  <c r="J99" i="4"/>
  <c r="F55" i="4"/>
  <c r="G55" i="4" s="1"/>
  <c r="M51" i="4"/>
  <c r="Q51" i="4" s="1"/>
  <c r="J42" i="4"/>
  <c r="K42" i="4" s="1"/>
  <c r="J36" i="4"/>
  <c r="K36" i="4" s="1"/>
  <c r="J9" i="4"/>
  <c r="K9" i="4" s="1"/>
  <c r="J80" i="4"/>
  <c r="K80" i="4" s="1"/>
  <c r="F35" i="4"/>
  <c r="G35" i="4" s="1"/>
  <c r="Q35" i="4" s="1"/>
  <c r="F427" i="4"/>
  <c r="J376" i="4"/>
  <c r="K376" i="4" s="1"/>
  <c r="J354" i="4"/>
  <c r="K354" i="4" s="1"/>
  <c r="J344" i="4"/>
  <c r="K344" i="4" s="1"/>
  <c r="M332" i="4"/>
  <c r="M329" i="4"/>
  <c r="J311" i="4"/>
  <c r="K311" i="4" s="1"/>
  <c r="M273" i="4"/>
  <c r="M19" i="3" s="1"/>
  <c r="M246" i="4"/>
  <c r="M197" i="4"/>
  <c r="J176" i="4"/>
  <c r="K176" i="4" s="1"/>
  <c r="J164" i="4"/>
  <c r="K164" i="4" s="1"/>
  <c r="J151" i="4"/>
  <c r="K151" i="4" s="1"/>
  <c r="O151" i="4" s="1"/>
  <c r="J137" i="4"/>
  <c r="K137" i="4" s="1"/>
  <c r="F131" i="4"/>
  <c r="G131" i="4" s="1"/>
  <c r="Q131" i="4" s="1"/>
  <c r="V129" i="4"/>
  <c r="M80" i="4"/>
  <c r="V43" i="4"/>
  <c r="J35" i="4"/>
  <c r="K35" i="4" s="1"/>
  <c r="J17" i="4"/>
  <c r="K17" i="4" s="1"/>
  <c r="F318" i="4"/>
  <c r="G318" i="4" s="1"/>
  <c r="F276" i="4"/>
  <c r="G276" i="4" s="1"/>
  <c r="F239" i="4"/>
  <c r="G239" i="4" s="1"/>
  <c r="J140" i="4"/>
  <c r="K140" i="4" s="1"/>
  <c r="J527" i="4"/>
  <c r="K527" i="4" s="1"/>
  <c r="O527" i="4" s="1"/>
  <c r="J493" i="4"/>
  <c r="K493" i="4" s="1"/>
  <c r="F483" i="4"/>
  <c r="G483" i="4" s="1"/>
  <c r="J438" i="4"/>
  <c r="K438" i="4" s="1"/>
  <c r="M418" i="4"/>
  <c r="Q418" i="4" s="1"/>
  <c r="M362" i="4"/>
  <c r="O362" i="4" s="1"/>
  <c r="J329" i="4"/>
  <c r="K329" i="4" s="1"/>
  <c r="O329" i="4" s="1"/>
  <c r="F283" i="4"/>
  <c r="G283" i="4" s="1"/>
  <c r="M258" i="4"/>
  <c r="M249" i="4"/>
  <c r="Q249" i="4" s="1"/>
  <c r="F143" i="4"/>
  <c r="G143" i="4" s="1"/>
  <c r="J127" i="4"/>
  <c r="K127" i="4" s="1"/>
  <c r="O127" i="4" s="1"/>
  <c r="J124" i="4"/>
  <c r="K124" i="4" s="1"/>
  <c r="F94" i="4"/>
  <c r="G94" i="4" s="1"/>
  <c r="Q94" i="4" s="1"/>
  <c r="V66" i="4"/>
  <c r="V36" i="4"/>
  <c r="M24" i="4"/>
  <c r="F16" i="4"/>
  <c r="G16" i="4" s="1"/>
  <c r="F451" i="4"/>
  <c r="G451" i="4" s="1"/>
  <c r="F273" i="4"/>
  <c r="V164" i="4"/>
  <c r="F151" i="4"/>
  <c r="G151" i="4" s="1"/>
  <c r="Q151" i="4" s="1"/>
  <c r="F120" i="4"/>
  <c r="G120" i="4" s="1"/>
  <c r="F72" i="4"/>
  <c r="G72" i="4" s="1"/>
  <c r="Q72" i="4" s="1"/>
  <c r="V59" i="4"/>
  <c r="F4" i="4"/>
  <c r="G4" i="4" s="1"/>
  <c r="F547" i="4"/>
  <c r="J498" i="4"/>
  <c r="K498" i="4" s="1"/>
  <c r="J475" i="4"/>
  <c r="K475" i="4" s="1"/>
  <c r="F469" i="4"/>
  <c r="G469" i="4" s="1"/>
  <c r="F429" i="4"/>
  <c r="G429" i="4" s="1"/>
  <c r="G26" i="3" s="1"/>
  <c r="J418" i="4"/>
  <c r="K418" i="4" s="1"/>
  <c r="F415" i="4"/>
  <c r="G415" i="4" s="1"/>
  <c r="Q415" i="4" s="1"/>
  <c r="O394" i="4"/>
  <c r="F382" i="4"/>
  <c r="G382" i="4" s="1"/>
  <c r="J310" i="4"/>
  <c r="K310" i="4" s="1"/>
  <c r="O310" i="4" s="1"/>
  <c r="J279" i="4"/>
  <c r="K279" i="4" s="1"/>
  <c r="V250" i="4"/>
  <c r="J230" i="4"/>
  <c r="K230" i="4" s="1"/>
  <c r="V187" i="4"/>
  <c r="F178" i="4"/>
  <c r="G178" i="4" s="1"/>
  <c r="Q178" i="4" s="1"/>
  <c r="J150" i="4"/>
  <c r="F142" i="4"/>
  <c r="G142" i="4" s="1"/>
  <c r="J104" i="4"/>
  <c r="K104" i="4" s="1"/>
  <c r="J60" i="4"/>
  <c r="K60" i="4" s="1"/>
  <c r="O60" i="4" s="1"/>
  <c r="V22" i="4"/>
  <c r="F512" i="4"/>
  <c r="G512" i="4" s="1"/>
  <c r="F508" i="4"/>
  <c r="G508" i="4" s="1"/>
  <c r="Q508" i="4" s="1"/>
  <c r="F502" i="4"/>
  <c r="G502" i="4" s="1"/>
  <c r="F462" i="4"/>
  <c r="G462" i="4" s="1"/>
  <c r="Q462" i="4" s="1"/>
  <c r="J441" i="4"/>
  <c r="K441" i="4" s="1"/>
  <c r="J429" i="4"/>
  <c r="K429" i="4" s="1"/>
  <c r="J409" i="4"/>
  <c r="K409" i="4" s="1"/>
  <c r="O409" i="4" s="1"/>
  <c r="J397" i="4"/>
  <c r="K397" i="4" s="1"/>
  <c r="F392" i="4"/>
  <c r="G392" i="4" s="1"/>
  <c r="F334" i="4"/>
  <c r="G334" i="4" s="1"/>
  <c r="F329" i="4"/>
  <c r="G329" i="4" s="1"/>
  <c r="F305" i="4"/>
  <c r="G305" i="4" s="1"/>
  <c r="J261" i="4"/>
  <c r="K261" i="4" s="1"/>
  <c r="O261" i="4" s="1"/>
  <c r="F249" i="4"/>
  <c r="G249" i="4" s="1"/>
  <c r="V219" i="4"/>
  <c r="F210" i="4"/>
  <c r="G210" i="4" s="1"/>
  <c r="V131" i="4"/>
  <c r="F106" i="4"/>
  <c r="V105" i="4"/>
  <c r="F89" i="4"/>
  <c r="G89" i="4" s="1"/>
  <c r="Q89" i="4" s="1"/>
  <c r="J67" i="4"/>
  <c r="K67" i="4" s="1"/>
  <c r="O67" i="4" s="1"/>
  <c r="F43" i="4"/>
  <c r="G43" i="4" s="1"/>
  <c r="Q43" i="4" s="1"/>
  <c r="F40" i="4"/>
  <c r="G40" i="4" s="1"/>
  <c r="J37" i="4"/>
  <c r="K37" i="4" s="1"/>
  <c r="F546" i="4"/>
  <c r="J502" i="4"/>
  <c r="K502" i="4" s="1"/>
  <c r="O502" i="4" s="1"/>
  <c r="M478" i="4"/>
  <c r="F447" i="4"/>
  <c r="G447" i="4" s="1"/>
  <c r="Q447" i="4" s="1"/>
  <c r="F444" i="4"/>
  <c r="G444" i="4" s="1"/>
  <c r="M429" i="4"/>
  <c r="O429" i="4" s="1"/>
  <c r="F402" i="4"/>
  <c r="G402" i="4" s="1"/>
  <c r="F378" i="4"/>
  <c r="G378" i="4" s="1"/>
  <c r="J325" i="4"/>
  <c r="K325" i="4" s="1"/>
  <c r="O325" i="4" s="1"/>
  <c r="F271" i="4"/>
  <c r="G271" i="4" s="1"/>
  <c r="F257" i="4"/>
  <c r="G257" i="4" s="1"/>
  <c r="F234" i="4"/>
  <c r="G234" i="4" s="1"/>
  <c r="Q234" i="4" s="1"/>
  <c r="V207" i="4"/>
  <c r="M188" i="4"/>
  <c r="F171" i="4"/>
  <c r="G171" i="4" s="1"/>
  <c r="V151" i="4"/>
  <c r="F85" i="4"/>
  <c r="G85" i="4" s="1"/>
  <c r="F66" i="4"/>
  <c r="G66" i="4" s="1"/>
  <c r="Q66" i="4" s="1"/>
  <c r="F62" i="4"/>
  <c r="J26" i="4"/>
  <c r="K26" i="4" s="1"/>
  <c r="O26" i="4" s="1"/>
  <c r="F352" i="4"/>
  <c r="G352" i="4" s="1"/>
  <c r="J341" i="4"/>
  <c r="K341" i="4" s="1"/>
  <c r="F118" i="4"/>
  <c r="G118" i="4" s="1"/>
  <c r="F59" i="4"/>
  <c r="G59" i="4" s="1"/>
  <c r="Q59" i="4" s="1"/>
  <c r="V35" i="4"/>
  <c r="F801" i="4"/>
  <c r="G801" i="4" s="1"/>
  <c r="Q801" i="4" s="1"/>
  <c r="V797" i="4"/>
  <c r="M796" i="4"/>
  <c r="M794" i="4"/>
  <c r="F772" i="4"/>
  <c r="G772" i="4" s="1"/>
  <c r="F755" i="4"/>
  <c r="F747" i="4"/>
  <c r="G747" i="4" s="1"/>
  <c r="M733" i="4"/>
  <c r="M722" i="4"/>
  <c r="M715" i="4"/>
  <c r="F691" i="4"/>
  <c r="G691" i="4" s="1"/>
  <c r="M689" i="4"/>
  <c r="J687" i="4"/>
  <c r="K687" i="4" s="1"/>
  <c r="F679" i="4"/>
  <c r="G679" i="4" s="1"/>
  <c r="J675" i="4"/>
  <c r="F667" i="4"/>
  <c r="G667" i="4" s="1"/>
  <c r="F665" i="4"/>
  <c r="G665" i="4" s="1"/>
  <c r="Q665" i="4" s="1"/>
  <c r="M663" i="4"/>
  <c r="F661" i="4"/>
  <c r="G661" i="4" s="1"/>
  <c r="J627" i="4"/>
  <c r="K627" i="4" s="1"/>
  <c r="V593" i="4"/>
  <c r="M590" i="4"/>
  <c r="J563" i="4"/>
  <c r="J549" i="4"/>
  <c r="K549" i="4" s="1"/>
  <c r="J533" i="4"/>
  <c r="K533" i="4" s="1"/>
  <c r="O533" i="4" s="1"/>
  <c r="M521" i="4"/>
  <c r="V521" i="4"/>
  <c r="J521" i="4"/>
  <c r="K521" i="4" s="1"/>
  <c r="M141" i="4"/>
  <c r="V141" i="4"/>
  <c r="J141" i="4"/>
  <c r="K141" i="4" s="1"/>
  <c r="O141" i="4" s="1"/>
  <c r="V784" i="4"/>
  <c r="F780" i="4"/>
  <c r="G780" i="4" s="1"/>
  <c r="Q780" i="4" s="1"/>
  <c r="V736" i="4"/>
  <c r="V727" i="4"/>
  <c r="F719" i="4"/>
  <c r="G719" i="4" s="1"/>
  <c r="F655" i="4"/>
  <c r="G655" i="4" s="1"/>
  <c r="F653" i="4"/>
  <c r="G653" i="4" s="1"/>
  <c r="V625" i="4"/>
  <c r="V609" i="4"/>
  <c r="F566" i="4"/>
  <c r="J566" i="4"/>
  <c r="J794" i="4"/>
  <c r="K794" i="4" s="1"/>
  <c r="F785" i="4"/>
  <c r="G785" i="4" s="1"/>
  <c r="M781" i="4"/>
  <c r="F779" i="4"/>
  <c r="G779" i="4" s="1"/>
  <c r="Q779" i="4" s="1"/>
  <c r="V776" i="4"/>
  <c r="M773" i="4"/>
  <c r="J771" i="4"/>
  <c r="K771" i="4" s="1"/>
  <c r="M761" i="4"/>
  <c r="O761" i="4" s="1"/>
  <c r="F760" i="4"/>
  <c r="G760" i="4" s="1"/>
  <c r="Q760" i="4" s="1"/>
  <c r="M755" i="4"/>
  <c r="F752" i="4"/>
  <c r="V749" i="4"/>
  <c r="F737" i="4"/>
  <c r="G737" i="4" s="1"/>
  <c r="J722" i="4"/>
  <c r="K722" i="4" s="1"/>
  <c r="F708" i="4"/>
  <c r="G708" i="4" s="1"/>
  <c r="F703" i="4"/>
  <c r="G703" i="4" s="1"/>
  <c r="Q703" i="4" s="1"/>
  <c r="M698" i="4"/>
  <c r="M691" i="4"/>
  <c r="J689" i="4"/>
  <c r="F687" i="4"/>
  <c r="G687" i="4" s="1"/>
  <c r="Q687" i="4" s="1"/>
  <c r="M679" i="4"/>
  <c r="F675" i="4"/>
  <c r="M667" i="4"/>
  <c r="M665" i="4"/>
  <c r="J659" i="4"/>
  <c r="K659" i="4" s="1"/>
  <c r="J655" i="4"/>
  <c r="K655" i="4" s="1"/>
  <c r="V654" i="4"/>
  <c r="J651" i="4"/>
  <c r="M644" i="4"/>
  <c r="M41" i="3" s="1"/>
  <c r="J632" i="4"/>
  <c r="K632" i="4" s="1"/>
  <c r="V631" i="4"/>
  <c r="F627" i="4"/>
  <c r="G627" i="4" s="1"/>
  <c r="F616" i="4"/>
  <c r="G616" i="4" s="1"/>
  <c r="Q616" i="4" s="1"/>
  <c r="M606" i="4"/>
  <c r="V605" i="4"/>
  <c r="M601" i="4"/>
  <c r="F598" i="4"/>
  <c r="J596" i="4"/>
  <c r="K596" i="4" s="1"/>
  <c r="J592" i="4"/>
  <c r="K592" i="4" s="1"/>
  <c r="O592" i="4" s="1"/>
  <c r="J590" i="4"/>
  <c r="M573" i="4"/>
  <c r="V561" i="4"/>
  <c r="F549" i="4"/>
  <c r="G549" i="4" s="1"/>
  <c r="F542" i="4"/>
  <c r="V542" i="4"/>
  <c r="M509" i="4"/>
  <c r="F509" i="4"/>
  <c r="G509" i="4" s="1"/>
  <c r="M405" i="4"/>
  <c r="F405" i="4"/>
  <c r="G405" i="4" s="1"/>
  <c r="V405" i="4"/>
  <c r="J405" i="4"/>
  <c r="K405" i="4" s="1"/>
  <c r="M800" i="4"/>
  <c r="O800" i="4" s="1"/>
  <c r="J787" i="4"/>
  <c r="K787" i="4" s="1"/>
  <c r="O787" i="4" s="1"/>
  <c r="J775" i="4"/>
  <c r="K775" i="4" s="1"/>
  <c r="O775" i="4" s="1"/>
  <c r="M746" i="4"/>
  <c r="J739" i="4"/>
  <c r="K739" i="4" s="1"/>
  <c r="M719" i="4"/>
  <c r="F701" i="4"/>
  <c r="G701" i="4" s="1"/>
  <c r="F663" i="4"/>
  <c r="G663" i="4" s="1"/>
  <c r="M655" i="4"/>
  <c r="M653" i="4"/>
  <c r="J639" i="4"/>
  <c r="K639" i="4" s="1"/>
  <c r="O639" i="4" s="1"/>
  <c r="M632" i="4"/>
  <c r="J608" i="4"/>
  <c r="K608" i="4" s="1"/>
  <c r="O608" i="4" s="1"/>
  <c r="F587" i="4"/>
  <c r="G587" i="4" s="1"/>
  <c r="M582" i="4"/>
  <c r="M578" i="4"/>
  <c r="M34" i="3" s="1"/>
  <c r="J570" i="4"/>
  <c r="F562" i="4"/>
  <c r="G562" i="4" s="1"/>
  <c r="F559" i="4"/>
  <c r="G559" i="4" s="1"/>
  <c r="F554" i="4"/>
  <c r="G554" i="4" s="1"/>
  <c r="Q554" i="4" s="1"/>
  <c r="J554" i="4"/>
  <c r="K554" i="4" s="1"/>
  <c r="V523" i="4"/>
  <c r="F523" i="4"/>
  <c r="G523" i="4" s="1"/>
  <c r="J523" i="4"/>
  <c r="K523" i="4" s="1"/>
  <c r="M523" i="4"/>
  <c r="F520" i="4"/>
  <c r="G520" i="4" s="1"/>
  <c r="J520" i="4"/>
  <c r="K520" i="4" s="1"/>
  <c r="O520" i="4" s="1"/>
  <c r="V520" i="4"/>
  <c r="F448" i="4"/>
  <c r="G448" i="4" s="1"/>
  <c r="M448" i="4"/>
  <c r="M201" i="4"/>
  <c r="M10" i="3" s="1"/>
  <c r="V201" i="4"/>
  <c r="V10" i="3" s="1"/>
  <c r="F796" i="4"/>
  <c r="G796" i="4" s="1"/>
  <c r="V499" i="4"/>
  <c r="J499" i="4"/>
  <c r="K499" i="4" s="1"/>
  <c r="M499" i="4"/>
  <c r="M767" i="4"/>
  <c r="O767" i="4" s="1"/>
  <c r="J746" i="4"/>
  <c r="K746" i="4" s="1"/>
  <c r="F732" i="4"/>
  <c r="G732" i="4" s="1"/>
  <c r="J719" i="4"/>
  <c r="K719" i="4" s="1"/>
  <c r="J716" i="4"/>
  <c r="K716" i="4" s="1"/>
  <c r="V715" i="4"/>
  <c r="M712" i="4"/>
  <c r="F707" i="4"/>
  <c r="G707" i="4" s="1"/>
  <c r="J705" i="4"/>
  <c r="K705" i="4" s="1"/>
  <c r="M680" i="4"/>
  <c r="M672" i="4"/>
  <c r="Q672" i="4" s="1"/>
  <c r="M668" i="4"/>
  <c r="J665" i="4"/>
  <c r="K665" i="4" s="1"/>
  <c r="V661" i="4"/>
  <c r="F639" i="4"/>
  <c r="G639" i="4" s="1"/>
  <c r="Q639" i="4" s="1"/>
  <c r="J624" i="4"/>
  <c r="K624" i="4" s="1"/>
  <c r="V623" i="4"/>
  <c r="M620" i="4"/>
  <c r="M617" i="4"/>
  <c r="J593" i="4"/>
  <c r="K593" i="4" s="1"/>
  <c r="O593" i="4" s="1"/>
  <c r="V592" i="4"/>
  <c r="M587" i="4"/>
  <c r="F584" i="4"/>
  <c r="J582" i="4"/>
  <c r="J578" i="4"/>
  <c r="J575" i="4"/>
  <c r="K575" i="4" s="1"/>
  <c r="V566" i="4"/>
  <c r="J565" i="4"/>
  <c r="K565" i="4" s="1"/>
  <c r="M553" i="4"/>
  <c r="J532" i="4"/>
  <c r="K532" i="4" s="1"/>
  <c r="M532" i="4"/>
  <c r="J513" i="4"/>
  <c r="K513" i="4" s="1"/>
  <c r="O513" i="4" s="1"/>
  <c r="J235" i="4"/>
  <c r="K235" i="4" s="1"/>
  <c r="M235" i="4"/>
  <c r="F235" i="4"/>
  <c r="G235" i="4" s="1"/>
  <c r="V781" i="4"/>
  <c r="F776" i="4"/>
  <c r="G776" i="4" s="1"/>
  <c r="F769" i="4"/>
  <c r="F750" i="4"/>
  <c r="G750" i="4" s="1"/>
  <c r="Q750" i="4" s="1"/>
  <c r="V722" i="4"/>
  <c r="F721" i="4"/>
  <c r="G721" i="4" s="1"/>
  <c r="Q721" i="4" s="1"/>
  <c r="J682" i="4"/>
  <c r="K682" i="4" s="1"/>
  <c r="O682" i="4" s="1"/>
  <c r="F662" i="4"/>
  <c r="G662" i="4" s="1"/>
  <c r="Q662" i="4" s="1"/>
  <c r="J653" i="4"/>
  <c r="K653" i="4" s="1"/>
  <c r="F632" i="4"/>
  <c r="G632" i="4" s="1"/>
  <c r="F625" i="4"/>
  <c r="G625" i="4" s="1"/>
  <c r="J580" i="4"/>
  <c r="K580" i="4" s="1"/>
  <c r="O580" i="4" s="1"/>
  <c r="V563" i="4"/>
  <c r="V33" i="3" s="1"/>
  <c r="J534" i="4"/>
  <c r="F486" i="4"/>
  <c r="G486" i="4" s="1"/>
  <c r="V486" i="4"/>
  <c r="M486" i="4"/>
  <c r="F442" i="4"/>
  <c r="G442" i="4" s="1"/>
  <c r="M442" i="4"/>
  <c r="V442" i="4"/>
  <c r="J442" i="4"/>
  <c r="K442" i="4" s="1"/>
  <c r="J797" i="4"/>
  <c r="K797" i="4" s="1"/>
  <c r="O797" i="4" s="1"/>
  <c r="M793" i="4"/>
  <c r="F788" i="4"/>
  <c r="G788" i="4" s="1"/>
  <c r="J784" i="4"/>
  <c r="K784" i="4" s="1"/>
  <c r="F764" i="4"/>
  <c r="G764" i="4" s="1"/>
  <c r="Q764" i="4" s="1"/>
  <c r="F759" i="4"/>
  <c r="G759" i="4" s="1"/>
  <c r="F740" i="4"/>
  <c r="G740" i="4" s="1"/>
  <c r="Q740" i="4" s="1"/>
  <c r="J736" i="4"/>
  <c r="K736" i="4" s="1"/>
  <c r="J727" i="4"/>
  <c r="K727" i="4" s="1"/>
  <c r="F725" i="4"/>
  <c r="G725" i="4" s="1"/>
  <c r="F692" i="4"/>
  <c r="G692" i="4" s="1"/>
  <c r="J680" i="4"/>
  <c r="K680" i="4" s="1"/>
  <c r="J668" i="4"/>
  <c r="K668" i="4" s="1"/>
  <c r="V659" i="4"/>
  <c r="F650" i="4"/>
  <c r="V644" i="4"/>
  <c r="V41" i="3" s="1"/>
  <c r="J636" i="4"/>
  <c r="K636" i="4" s="1"/>
  <c r="O636" i="4" s="1"/>
  <c r="J631" i="4"/>
  <c r="K631" i="4" s="1"/>
  <c r="J628" i="4"/>
  <c r="K628" i="4" s="1"/>
  <c r="J622" i="4"/>
  <c r="K622" i="4" s="1"/>
  <c r="J584" i="4"/>
  <c r="F570" i="4"/>
  <c r="J567" i="4"/>
  <c r="K567" i="4" s="1"/>
  <c r="V554" i="4"/>
  <c r="M544" i="4"/>
  <c r="V544" i="4"/>
  <c r="F544" i="4"/>
  <c r="G544" i="4" s="1"/>
  <c r="V534" i="4"/>
  <c r="V30" i="3" s="1"/>
  <c r="F534" i="4"/>
  <c r="M534" i="4"/>
  <c r="M421" i="4"/>
  <c r="F421" i="4"/>
  <c r="G421" i="4" s="1"/>
  <c r="J788" i="4"/>
  <c r="K788" i="4" s="1"/>
  <c r="M784" i="4"/>
  <c r="M776" i="4"/>
  <c r="Q776" i="4" s="1"/>
  <c r="V775" i="4"/>
  <c r="J772" i="4"/>
  <c r="K772" i="4" s="1"/>
  <c r="J767" i="4"/>
  <c r="K767" i="4" s="1"/>
  <c r="V761" i="4"/>
  <c r="M749" i="4"/>
  <c r="M745" i="4"/>
  <c r="M736" i="4"/>
  <c r="F731" i="4"/>
  <c r="G731" i="4" s="1"/>
  <c r="J729" i="4"/>
  <c r="K729" i="4" s="1"/>
  <c r="M727" i="4"/>
  <c r="J725" i="4"/>
  <c r="K725" i="4" s="1"/>
  <c r="F712" i="4"/>
  <c r="G712" i="4" s="1"/>
  <c r="F704" i="4"/>
  <c r="G704" i="4" s="1"/>
  <c r="Q704" i="4" s="1"/>
  <c r="J672" i="4"/>
  <c r="K672" i="4" s="1"/>
  <c r="J666" i="4"/>
  <c r="K666" i="4" s="1"/>
  <c r="O666" i="4" s="1"/>
  <c r="J658" i="4"/>
  <c r="F652" i="4"/>
  <c r="G652" i="4" s="1"/>
  <c r="M631" i="4"/>
  <c r="M625" i="4"/>
  <c r="F624" i="4"/>
  <c r="G624" i="4" s="1"/>
  <c r="Q624" i="4" s="1"/>
  <c r="M609" i="4"/>
  <c r="Q609" i="4" s="1"/>
  <c r="F586" i="4"/>
  <c r="G586" i="4" s="1"/>
  <c r="V582" i="4"/>
  <c r="F580" i="4"/>
  <c r="G580" i="4" s="1"/>
  <c r="Q580" i="4" s="1"/>
  <c r="V578" i="4"/>
  <c r="V34" i="3" s="1"/>
  <c r="J572" i="4"/>
  <c r="M569" i="4"/>
  <c r="V569" i="4"/>
  <c r="M561" i="4"/>
  <c r="J544" i="4"/>
  <c r="K544" i="4" s="1"/>
  <c r="J531" i="4"/>
  <c r="K531" i="4" s="1"/>
  <c r="V746" i="4"/>
  <c r="V739" i="4"/>
  <c r="Q637" i="4"/>
  <c r="F515" i="4"/>
  <c r="G515" i="4" s="1"/>
  <c r="Q515" i="4" s="1"/>
  <c r="V515" i="4"/>
  <c r="V317" i="4"/>
  <c r="J317" i="4"/>
  <c r="K317" i="4" s="1"/>
  <c r="M317" i="4"/>
  <c r="J780" i="4"/>
  <c r="K780" i="4" s="1"/>
  <c r="O780" i="4" s="1"/>
  <c r="J711" i="4"/>
  <c r="K711" i="4" s="1"/>
  <c r="F689" i="4"/>
  <c r="V668" i="4"/>
  <c r="J640" i="4"/>
  <c r="K640" i="4" s="1"/>
  <c r="F636" i="4"/>
  <c r="G636" i="4" s="1"/>
  <c r="Q636" i="4" s="1"/>
  <c r="V620" i="4"/>
  <c r="J614" i="4"/>
  <c r="K614" i="4" s="1"/>
  <c r="J609" i="4"/>
  <c r="K609" i="4" s="1"/>
  <c r="J579" i="4"/>
  <c r="K579" i="4" s="1"/>
  <c r="J561" i="4"/>
  <c r="K561" i="4" s="1"/>
  <c r="J557" i="4"/>
  <c r="K557" i="4" s="1"/>
  <c r="M549" i="4"/>
  <c r="J518" i="4"/>
  <c r="K518" i="4" s="1"/>
  <c r="M518" i="4"/>
  <c r="M507" i="4"/>
  <c r="J507" i="4"/>
  <c r="K507" i="4" s="1"/>
  <c r="J796" i="4"/>
  <c r="K796" i="4" s="1"/>
  <c r="J715" i="4"/>
  <c r="K715" i="4" s="1"/>
  <c r="J704" i="4"/>
  <c r="K704" i="4" s="1"/>
  <c r="O704" i="4" s="1"/>
  <c r="F699" i="4"/>
  <c r="G699" i="4" s="1"/>
  <c r="M687" i="4"/>
  <c r="J685" i="4"/>
  <c r="K685" i="4" s="1"/>
  <c r="M675" i="4"/>
  <c r="F673" i="4"/>
  <c r="G673" i="4" s="1"/>
  <c r="F649" i="4"/>
  <c r="G649" i="4" s="1"/>
  <c r="J647" i="4"/>
  <c r="K647" i="4" s="1"/>
  <c r="O647" i="4" s="1"/>
  <c r="V636" i="4"/>
  <c r="M627" i="4"/>
  <c r="J621" i="4"/>
  <c r="K621" i="4" s="1"/>
  <c r="F589" i="4"/>
  <c r="G589" i="4" s="1"/>
  <c r="Q589" i="4" s="1"/>
  <c r="F571" i="4"/>
  <c r="F563" i="4"/>
  <c r="M557" i="4"/>
  <c r="V557" i="4"/>
  <c r="M537" i="4"/>
  <c r="F537" i="4"/>
  <c r="J537" i="4"/>
  <c r="J510" i="4"/>
  <c r="K510" i="4" s="1"/>
  <c r="V510" i="4"/>
  <c r="F527" i="4"/>
  <c r="G527" i="4" s="1"/>
  <c r="Q527" i="4" s="1"/>
  <c r="M514" i="4"/>
  <c r="M484" i="4"/>
  <c r="V469" i="4"/>
  <c r="V451" i="4"/>
  <c r="V382" i="4"/>
  <c r="V377" i="4"/>
  <c r="J365" i="4"/>
  <c r="K365" i="4" s="1"/>
  <c r="M365" i="4"/>
  <c r="F245" i="4"/>
  <c r="V245" i="4"/>
  <c r="V13" i="3" s="1"/>
  <c r="J245" i="4"/>
  <c r="F215" i="4"/>
  <c r="G215" i="4" s="1"/>
  <c r="M215" i="4"/>
  <c r="J204" i="4"/>
  <c r="K204" i="4" s="1"/>
  <c r="M204" i="4"/>
  <c r="V487" i="4"/>
  <c r="J486" i="4"/>
  <c r="K486" i="4" s="1"/>
  <c r="F480" i="4"/>
  <c r="G480" i="4" s="1"/>
  <c r="V462" i="4"/>
  <c r="J457" i="4"/>
  <c r="K457" i="4" s="1"/>
  <c r="O457" i="4" s="1"/>
  <c r="J452" i="4"/>
  <c r="K452" i="4" s="1"/>
  <c r="O452" i="4" s="1"/>
  <c r="J450" i="4"/>
  <c r="K450" i="4" s="1"/>
  <c r="O450" i="4" s="1"/>
  <c r="V445" i="4"/>
  <c r="J439" i="4"/>
  <c r="K439" i="4" s="1"/>
  <c r="J433" i="4"/>
  <c r="K433" i="4" s="1"/>
  <c r="O433" i="4" s="1"/>
  <c r="F431" i="4"/>
  <c r="G431" i="4" s="1"/>
  <c r="Q431" i="4" s="1"/>
  <c r="J413" i="4"/>
  <c r="K413" i="4" s="1"/>
  <c r="F389" i="4"/>
  <c r="G389" i="4" s="1"/>
  <c r="Q389" i="4" s="1"/>
  <c r="V389" i="4"/>
  <c r="J381" i="4"/>
  <c r="K381" i="4" s="1"/>
  <c r="O381" i="4" s="1"/>
  <c r="V320" i="4"/>
  <c r="M320" i="4"/>
  <c r="Q320" i="4" s="1"/>
  <c r="J303" i="4"/>
  <c r="K303" i="4" s="1"/>
  <c r="F303" i="4"/>
  <c r="G303" i="4" s="1"/>
  <c r="F296" i="4"/>
  <c r="G296" i="4" s="1"/>
  <c r="Q296" i="4" s="1"/>
  <c r="F287" i="4"/>
  <c r="G287" i="4" s="1"/>
  <c r="M287" i="4"/>
  <c r="M263" i="4"/>
  <c r="J530" i="4"/>
  <c r="J514" i="4"/>
  <c r="K514" i="4" s="1"/>
  <c r="F495" i="4"/>
  <c r="G495" i="4" s="1"/>
  <c r="Q495" i="4" s="1"/>
  <c r="J488" i="4"/>
  <c r="K488" i="4" s="1"/>
  <c r="J478" i="4"/>
  <c r="K478" i="4" s="1"/>
  <c r="F463" i="4"/>
  <c r="G463" i="4" s="1"/>
  <c r="F461" i="4"/>
  <c r="G461" i="4" s="1"/>
  <c r="Q461" i="4" s="1"/>
  <c r="M454" i="4"/>
  <c r="Q454" i="4" s="1"/>
  <c r="M439" i="4"/>
  <c r="Q439" i="4" s="1"/>
  <c r="V428" i="4"/>
  <c r="J417" i="4"/>
  <c r="K417" i="4" s="1"/>
  <c r="O417" i="4" s="1"/>
  <c r="V401" i="4"/>
  <c r="F401" i="4"/>
  <c r="G401" i="4" s="1"/>
  <c r="Q401" i="4" s="1"/>
  <c r="M391" i="4"/>
  <c r="J389" i="4"/>
  <c r="K389" i="4" s="1"/>
  <c r="O389" i="4" s="1"/>
  <c r="J375" i="4"/>
  <c r="K375" i="4" s="1"/>
  <c r="J362" i="4"/>
  <c r="K362" i="4" s="1"/>
  <c r="V345" i="4"/>
  <c r="J313" i="4"/>
  <c r="K313" i="4" s="1"/>
  <c r="O313" i="4" s="1"/>
  <c r="V222" i="4"/>
  <c r="F222" i="4"/>
  <c r="G222" i="4" s="1"/>
  <c r="Q222" i="4" s="1"/>
  <c r="J218" i="4"/>
  <c r="K218" i="4" s="1"/>
  <c r="F218" i="4"/>
  <c r="G218" i="4" s="1"/>
  <c r="F386" i="4"/>
  <c r="G386" i="4" s="1"/>
  <c r="Q386" i="4" s="1"/>
  <c r="V386" i="4"/>
  <c r="J386" i="4"/>
  <c r="K386" i="4" s="1"/>
  <c r="O386" i="4" s="1"/>
  <c r="J355" i="4"/>
  <c r="K355" i="4" s="1"/>
  <c r="M355" i="4"/>
  <c r="O355" i="4" s="1"/>
  <c r="F560" i="4"/>
  <c r="G560" i="4" s="1"/>
  <c r="J556" i="4"/>
  <c r="K556" i="4" s="1"/>
  <c r="O556" i="4" s="1"/>
  <c r="F538" i="4"/>
  <c r="G538" i="4" s="1"/>
  <c r="J536" i="4"/>
  <c r="K536" i="4" s="1"/>
  <c r="J524" i="4"/>
  <c r="K524" i="4" s="1"/>
  <c r="M475" i="4"/>
  <c r="F460" i="4"/>
  <c r="G460" i="4" s="1"/>
  <c r="J458" i="4"/>
  <c r="K458" i="4" s="1"/>
  <c r="O458" i="4" s="1"/>
  <c r="F456" i="4"/>
  <c r="G456" i="4" s="1"/>
  <c r="F450" i="4"/>
  <c r="G450" i="4" s="1"/>
  <c r="Q450" i="4" s="1"/>
  <c r="V446" i="4"/>
  <c r="F446" i="4"/>
  <c r="G446" i="4" s="1"/>
  <c r="Q446" i="4" s="1"/>
  <c r="F433" i="4"/>
  <c r="G433" i="4" s="1"/>
  <c r="Q433" i="4" s="1"/>
  <c r="M430" i="4"/>
  <c r="F425" i="4"/>
  <c r="G425" i="4" s="1"/>
  <c r="M422" i="4"/>
  <c r="V417" i="4"/>
  <c r="J414" i="4"/>
  <c r="K414" i="4" s="1"/>
  <c r="V413" i="4"/>
  <c r="F409" i="4"/>
  <c r="G409" i="4" s="1"/>
  <c r="Q409" i="4" s="1"/>
  <c r="J400" i="4"/>
  <c r="K400" i="4" s="1"/>
  <c r="M395" i="4"/>
  <c r="F381" i="4"/>
  <c r="G381" i="4" s="1"/>
  <c r="Q381" i="4" s="1"/>
  <c r="F362" i="4"/>
  <c r="G362" i="4" s="1"/>
  <c r="Q362" i="4" s="1"/>
  <c r="F342" i="4"/>
  <c r="G342" i="4" s="1"/>
  <c r="F336" i="4"/>
  <c r="G336" i="4" s="1"/>
  <c r="Q336" i="4" s="1"/>
  <c r="V296" i="4"/>
  <c r="J296" i="4"/>
  <c r="K296" i="4" s="1"/>
  <c r="O296" i="4" s="1"/>
  <c r="M262" i="4"/>
  <c r="J262" i="4"/>
  <c r="K262" i="4" s="1"/>
  <c r="V262" i="4"/>
  <c r="M225" i="4"/>
  <c r="V225" i="4"/>
  <c r="J225" i="4"/>
  <c r="K225" i="4" s="1"/>
  <c r="F526" i="4"/>
  <c r="G526" i="4" s="1"/>
  <c r="F522" i="4"/>
  <c r="V502" i="4"/>
  <c r="F492" i="4"/>
  <c r="G492" i="4" s="1"/>
  <c r="F487" i="4"/>
  <c r="G487" i="4" s="1"/>
  <c r="Q487" i="4" s="1"/>
  <c r="J483" i="4"/>
  <c r="K483" i="4" s="1"/>
  <c r="V478" i="4"/>
  <c r="V26" i="3" s="1"/>
  <c r="V457" i="4"/>
  <c r="J454" i="4"/>
  <c r="K454" i="4" s="1"/>
  <c r="F443" i="4"/>
  <c r="G443" i="4" s="1"/>
  <c r="J382" i="4"/>
  <c r="K382" i="4" s="1"/>
  <c r="V381" i="4"/>
  <c r="M369" i="4"/>
  <c r="O369" i="4" s="1"/>
  <c r="F369" i="4"/>
  <c r="G369" i="4" s="1"/>
  <c r="F302" i="4"/>
  <c r="G302" i="4" s="1"/>
  <c r="M302" i="4"/>
  <c r="J247" i="4"/>
  <c r="K247" i="4" s="1"/>
  <c r="M247" i="4"/>
  <c r="F247" i="4"/>
  <c r="G247" i="4" s="1"/>
  <c r="J545" i="4"/>
  <c r="K545" i="4" s="1"/>
  <c r="O545" i="4" s="1"/>
  <c r="J543" i="4"/>
  <c r="J522" i="4"/>
  <c r="J515" i="4"/>
  <c r="K515" i="4" s="1"/>
  <c r="O515" i="4" s="1"/>
  <c r="M483" i="4"/>
  <c r="V482" i="4"/>
  <c r="F482" i="4"/>
  <c r="G482" i="4" s="1"/>
  <c r="Q482" i="4" s="1"/>
  <c r="J462" i="4"/>
  <c r="K462" i="4" s="1"/>
  <c r="O462" i="4" s="1"/>
  <c r="M451" i="4"/>
  <c r="Q451" i="4" s="1"/>
  <c r="F445" i="4"/>
  <c r="G445" i="4" s="1"/>
  <c r="Q445" i="4" s="1"/>
  <c r="M438" i="4"/>
  <c r="F426" i="4"/>
  <c r="G426" i="4" s="1"/>
  <c r="Q426" i="4" s="1"/>
  <c r="J399" i="4"/>
  <c r="K399" i="4" s="1"/>
  <c r="F393" i="4"/>
  <c r="G393" i="4" s="1"/>
  <c r="M382" i="4"/>
  <c r="J366" i="4"/>
  <c r="K366" i="4" s="1"/>
  <c r="V365" i="4"/>
  <c r="F355" i="4"/>
  <c r="G355" i="4" s="1"/>
  <c r="F348" i="4"/>
  <c r="G348" i="4" s="1"/>
  <c r="V348" i="4"/>
  <c r="J348" i="4"/>
  <c r="K348" i="4" s="1"/>
  <c r="M348" i="4"/>
  <c r="F345" i="4"/>
  <c r="G345" i="4" s="1"/>
  <c r="V342" i="4"/>
  <c r="M342" i="4"/>
  <c r="Q342" i="4" s="1"/>
  <c r="F338" i="4"/>
  <c r="G338" i="4" s="1"/>
  <c r="V338" i="4"/>
  <c r="M338" i="4"/>
  <c r="O338" i="4" s="1"/>
  <c r="F326" i="4"/>
  <c r="J326" i="4"/>
  <c r="J302" i="4"/>
  <c r="K302" i="4" s="1"/>
  <c r="F233" i="4"/>
  <c r="G233" i="4" s="1"/>
  <c r="V233" i="4"/>
  <c r="J233" i="4"/>
  <c r="K233" i="4" s="1"/>
  <c r="F377" i="4"/>
  <c r="G377" i="4" s="1"/>
  <c r="Q377" i="4" s="1"/>
  <c r="J377" i="4"/>
  <c r="K377" i="4" s="1"/>
  <c r="O377" i="4" s="1"/>
  <c r="F357" i="4"/>
  <c r="G357" i="4" s="1"/>
  <c r="Q357" i="4" s="1"/>
  <c r="V357" i="4"/>
  <c r="J331" i="4"/>
  <c r="F331" i="4"/>
  <c r="V257" i="4"/>
  <c r="F507" i="4"/>
  <c r="G507" i="4" s="1"/>
  <c r="J469" i="4"/>
  <c r="K469" i="4" s="1"/>
  <c r="F458" i="4"/>
  <c r="G458" i="4" s="1"/>
  <c r="V454" i="4"/>
  <c r="J451" i="4"/>
  <c r="K451" i="4" s="1"/>
  <c r="V439" i="4"/>
  <c r="J412" i="4"/>
  <c r="K412" i="4" s="1"/>
  <c r="J374" i="4"/>
  <c r="K374" i="4" s="1"/>
  <c r="M374" i="4"/>
  <c r="J357" i="4"/>
  <c r="K357" i="4" s="1"/>
  <c r="O357" i="4" s="1"/>
  <c r="M345" i="4"/>
  <c r="F317" i="4"/>
  <c r="G317" i="4" s="1"/>
  <c r="J301" i="4"/>
  <c r="K301" i="4" s="1"/>
  <c r="M240" i="4"/>
  <c r="F220" i="4"/>
  <c r="G220" i="4" s="1"/>
  <c r="V220" i="4"/>
  <c r="J220" i="4"/>
  <c r="K220" i="4" s="1"/>
  <c r="F481" i="4"/>
  <c r="G481" i="4" s="1"/>
  <c r="J464" i="4"/>
  <c r="K464" i="4" s="1"/>
  <c r="O464" i="4" s="1"/>
  <c r="V458" i="4"/>
  <c r="F455" i="4"/>
  <c r="G455" i="4" s="1"/>
  <c r="J453" i="4"/>
  <c r="K453" i="4" s="1"/>
  <c r="F449" i="4"/>
  <c r="G449" i="4" s="1"/>
  <c r="Q449" i="4" s="1"/>
  <c r="J445" i="4"/>
  <c r="K445" i="4" s="1"/>
  <c r="O445" i="4" s="1"/>
  <c r="J440" i="4"/>
  <c r="K440" i="4" s="1"/>
  <c r="O440" i="4" s="1"/>
  <c r="F354" i="4"/>
  <c r="G354" i="4" s="1"/>
  <c r="J334" i="4"/>
  <c r="K334" i="4" s="1"/>
  <c r="M334" i="4"/>
  <c r="F333" i="4"/>
  <c r="G333" i="4" s="1"/>
  <c r="Q333" i="4" s="1"/>
  <c r="V313" i="4"/>
  <c r="M301" i="4"/>
  <c r="V301" i="4"/>
  <c r="F301" i="4"/>
  <c r="G301" i="4" s="1"/>
  <c r="M278" i="4"/>
  <c r="V278" i="4"/>
  <c r="J278" i="4"/>
  <c r="K278" i="4" s="1"/>
  <c r="J495" i="4"/>
  <c r="K495" i="4" s="1"/>
  <c r="O495" i="4" s="1"/>
  <c r="J481" i="4"/>
  <c r="K481" i="4" s="1"/>
  <c r="J474" i="4"/>
  <c r="K474" i="4" s="1"/>
  <c r="F472" i="4"/>
  <c r="G472" i="4" s="1"/>
  <c r="Q472" i="4" s="1"/>
  <c r="F457" i="4"/>
  <c r="G457" i="4" s="1"/>
  <c r="Q457" i="4" s="1"/>
  <c r="J425" i="4"/>
  <c r="K425" i="4" s="1"/>
  <c r="F419" i="4"/>
  <c r="G419" i="4" s="1"/>
  <c r="Q419" i="4" s="1"/>
  <c r="F407" i="4"/>
  <c r="G407" i="4" s="1"/>
  <c r="Q407" i="4" s="1"/>
  <c r="F403" i="4"/>
  <c r="G403" i="4" s="1"/>
  <c r="Q403" i="4" s="1"/>
  <c r="F359" i="4"/>
  <c r="G359" i="4" s="1"/>
  <c r="Q359" i="4" s="1"/>
  <c r="F324" i="4"/>
  <c r="F320" i="4"/>
  <c r="G320" i="4" s="1"/>
  <c r="F315" i="4"/>
  <c r="V308" i="4"/>
  <c r="F304" i="4"/>
  <c r="G304" i="4" s="1"/>
  <c r="F294" i="4"/>
  <c r="G294" i="4" s="1"/>
  <c r="F279" i="4"/>
  <c r="G279" i="4" s="1"/>
  <c r="M270" i="4"/>
  <c r="F259" i="4"/>
  <c r="G259" i="4" s="1"/>
  <c r="Q259" i="4" s="1"/>
  <c r="V213" i="4"/>
  <c r="F173" i="4"/>
  <c r="G173" i="4" s="1"/>
  <c r="J149" i="4"/>
  <c r="F149" i="4"/>
  <c r="J91" i="4"/>
  <c r="K91" i="4" s="1"/>
  <c r="M55" i="4"/>
  <c r="V55" i="4"/>
  <c r="F227" i="4"/>
  <c r="G227" i="4" s="1"/>
  <c r="Q227" i="4" s="1"/>
  <c r="F209" i="4"/>
  <c r="G209" i="4" s="1"/>
  <c r="J209" i="4"/>
  <c r="K209" i="4" s="1"/>
  <c r="F195" i="4"/>
  <c r="G195" i="4" s="1"/>
  <c r="J195" i="4"/>
  <c r="K195" i="4" s="1"/>
  <c r="F170" i="4"/>
  <c r="G170" i="4" s="1"/>
  <c r="Q170" i="4" s="1"/>
  <c r="F167" i="4"/>
  <c r="G167" i="4" s="1"/>
  <c r="F146" i="4"/>
  <c r="G146" i="4" s="1"/>
  <c r="Q146" i="4" s="1"/>
  <c r="M135" i="4"/>
  <c r="O135" i="4" s="1"/>
  <c r="J135" i="4"/>
  <c r="K135" i="4" s="1"/>
  <c r="V135" i="4"/>
  <c r="M78" i="4"/>
  <c r="F78" i="4"/>
  <c r="G78" i="4" s="1"/>
  <c r="F380" i="4"/>
  <c r="G380" i="4" s="1"/>
  <c r="J364" i="4"/>
  <c r="K364" i="4" s="1"/>
  <c r="F353" i="4"/>
  <c r="G353" i="4" s="1"/>
  <c r="Q353" i="4" s="1"/>
  <c r="V347" i="4"/>
  <c r="F330" i="4"/>
  <c r="F328" i="4"/>
  <c r="G328" i="4" s="1"/>
  <c r="J323" i="4"/>
  <c r="J312" i="4"/>
  <c r="K312" i="4" s="1"/>
  <c r="F306" i="4"/>
  <c r="F299" i="4"/>
  <c r="G299" i="4" s="1"/>
  <c r="Q299" i="4" s="1"/>
  <c r="F289" i="4"/>
  <c r="G289" i="4" s="1"/>
  <c r="J286" i="4"/>
  <c r="J258" i="4"/>
  <c r="K258" i="4" s="1"/>
  <c r="J249" i="4"/>
  <c r="K249" i="4" s="1"/>
  <c r="J242" i="4"/>
  <c r="K242" i="4" s="1"/>
  <c r="M239" i="4"/>
  <c r="Q239" i="4" s="1"/>
  <c r="J237" i="4"/>
  <c r="K237" i="4" s="1"/>
  <c r="F224" i="4"/>
  <c r="J217" i="4"/>
  <c r="K217" i="4" s="1"/>
  <c r="M214" i="4"/>
  <c r="O214" i="4" s="1"/>
  <c r="J214" i="4"/>
  <c r="K214" i="4" s="1"/>
  <c r="J211" i="4"/>
  <c r="K211" i="4" s="1"/>
  <c r="M211" i="4"/>
  <c r="J206" i="4"/>
  <c r="K206" i="4" s="1"/>
  <c r="F203" i="4"/>
  <c r="G203" i="4" s="1"/>
  <c r="J172" i="4"/>
  <c r="K172" i="4" s="1"/>
  <c r="J170" i="4"/>
  <c r="K170" i="4" s="1"/>
  <c r="O170" i="4" s="1"/>
  <c r="F154" i="4"/>
  <c r="G154" i="4" s="1"/>
  <c r="Q154" i="4" s="1"/>
  <c r="J143" i="4"/>
  <c r="K143" i="4" s="1"/>
  <c r="J138" i="4"/>
  <c r="K138" i="4" s="1"/>
  <c r="V102" i="4"/>
  <c r="F88" i="4"/>
  <c r="G88" i="4" s="1"/>
  <c r="M63" i="4"/>
  <c r="V63" i="4"/>
  <c r="F232" i="4"/>
  <c r="G232" i="4" s="1"/>
  <c r="F230" i="4"/>
  <c r="G230" i="4" s="1"/>
  <c r="M175" i="4"/>
  <c r="Q175" i="4" s="1"/>
  <c r="V175" i="4"/>
  <c r="J162" i="4"/>
  <c r="K162" i="4" s="1"/>
  <c r="O162" i="4" s="1"/>
  <c r="M148" i="4"/>
  <c r="M143" i="4"/>
  <c r="F140" i="4"/>
  <c r="G140" i="4" s="1"/>
  <c r="M140" i="4"/>
  <c r="M113" i="4"/>
  <c r="F113" i="4"/>
  <c r="G113" i="4" s="1"/>
  <c r="J113" i="4"/>
  <c r="K113" i="4" s="1"/>
  <c r="F104" i="4"/>
  <c r="G104" i="4" s="1"/>
  <c r="J288" i="4"/>
  <c r="K288" i="4" s="1"/>
  <c r="F270" i="4"/>
  <c r="G270" i="4" s="1"/>
  <c r="F256" i="4"/>
  <c r="G256" i="4" s="1"/>
  <c r="Q256" i="4" s="1"/>
  <c r="F208" i="4"/>
  <c r="G208" i="4" s="1"/>
  <c r="V208" i="4"/>
  <c r="F190" i="4"/>
  <c r="G190" i="4" s="1"/>
  <c r="Q190" i="4" s="1"/>
  <c r="J175" i="4"/>
  <c r="K175" i="4" s="1"/>
  <c r="F166" i="4"/>
  <c r="G166" i="4" s="1"/>
  <c r="Q166" i="4" s="1"/>
  <c r="M123" i="4"/>
  <c r="O123" i="4" s="1"/>
  <c r="V123" i="4"/>
  <c r="J116" i="4"/>
  <c r="K116" i="4" s="1"/>
  <c r="M116" i="4"/>
  <c r="J71" i="4"/>
  <c r="K71" i="4" s="1"/>
  <c r="O71" i="4" s="1"/>
  <c r="F71" i="4"/>
  <c r="G71" i="4" s="1"/>
  <c r="Q71" i="4" s="1"/>
  <c r="J363" i="4"/>
  <c r="K363" i="4" s="1"/>
  <c r="J358" i="4"/>
  <c r="K358" i="4" s="1"/>
  <c r="O358" i="4" s="1"/>
  <c r="F314" i="4"/>
  <c r="F312" i="4"/>
  <c r="G312" i="4" s="1"/>
  <c r="V289" i="4"/>
  <c r="F280" i="4"/>
  <c r="G280" i="4" s="1"/>
  <c r="J256" i="4"/>
  <c r="K256" i="4" s="1"/>
  <c r="O256" i="4" s="1"/>
  <c r="J232" i="4"/>
  <c r="K232" i="4" s="1"/>
  <c r="J229" i="4"/>
  <c r="K229" i="4" s="1"/>
  <c r="J210" i="4"/>
  <c r="K210" i="4" s="1"/>
  <c r="J208" i="4"/>
  <c r="K208" i="4" s="1"/>
  <c r="J188" i="4"/>
  <c r="K188" i="4" s="1"/>
  <c r="J123" i="4"/>
  <c r="K123" i="4" s="1"/>
  <c r="F73" i="4"/>
  <c r="G73" i="4" s="1"/>
  <c r="Q73" i="4" s="1"/>
  <c r="J53" i="4"/>
  <c r="K53" i="4" s="1"/>
  <c r="M53" i="4"/>
  <c r="O53" i="4" s="1"/>
  <c r="J390" i="4"/>
  <c r="K390" i="4" s="1"/>
  <c r="J388" i="4"/>
  <c r="K388" i="4" s="1"/>
  <c r="F383" i="4"/>
  <c r="G383" i="4" s="1"/>
  <c r="Q383" i="4" s="1"/>
  <c r="F379" i="4"/>
  <c r="G379" i="4" s="1"/>
  <c r="Q379" i="4" s="1"/>
  <c r="F327" i="4"/>
  <c r="G327" i="4" s="1"/>
  <c r="J322" i="4"/>
  <c r="J314" i="4"/>
  <c r="M311" i="4"/>
  <c r="O311" i="4" s="1"/>
  <c r="M308" i="4"/>
  <c r="M298" i="4"/>
  <c r="F290" i="4"/>
  <c r="G290" i="4" s="1"/>
  <c r="J277" i="4"/>
  <c r="J248" i="4"/>
  <c r="F244" i="4"/>
  <c r="G244" i="4" s="1"/>
  <c r="J244" i="4"/>
  <c r="K244" i="4" s="1"/>
  <c r="J226" i="4"/>
  <c r="K226" i="4" s="1"/>
  <c r="O226" i="4" s="1"/>
  <c r="J216" i="4"/>
  <c r="K216" i="4" s="1"/>
  <c r="M216" i="4"/>
  <c r="M213" i="4"/>
  <c r="M210" i="4"/>
  <c r="V209" i="4"/>
  <c r="J205" i="4"/>
  <c r="K205" i="4" s="1"/>
  <c r="M202" i="4"/>
  <c r="J202" i="4"/>
  <c r="K202" i="4" s="1"/>
  <c r="V195" i="4"/>
  <c r="V193" i="4"/>
  <c r="F183" i="4"/>
  <c r="G183" i="4" s="1"/>
  <c r="Q183" i="4" s="1"/>
  <c r="V170" i="4"/>
  <c r="J159" i="4"/>
  <c r="K159" i="4" s="1"/>
  <c r="O159" i="4" s="1"/>
  <c r="V83" i="4"/>
  <c r="M83" i="4"/>
  <c r="M31" i="4"/>
  <c r="V31" i="4"/>
  <c r="V5" i="3" s="1"/>
  <c r="F27" i="4"/>
  <c r="G27" i="4" s="1"/>
  <c r="M27" i="4"/>
  <c r="F288" i="4"/>
  <c r="G288" i="4" s="1"/>
  <c r="F258" i="4"/>
  <c r="G258" i="4" s="1"/>
  <c r="F225" i="4"/>
  <c r="G225" i="4" s="1"/>
  <c r="V188" i="4"/>
  <c r="J168" i="4"/>
  <c r="K168" i="4" s="1"/>
  <c r="O168" i="4" s="1"/>
  <c r="F168" i="4"/>
  <c r="G168" i="4" s="1"/>
  <c r="Q168" i="4" s="1"/>
  <c r="J161" i="4"/>
  <c r="K161" i="4" s="1"/>
  <c r="F161" i="4"/>
  <c r="G161" i="4" s="1"/>
  <c r="F148" i="4"/>
  <c r="G148" i="4" s="1"/>
  <c r="Q148" i="4" s="1"/>
  <c r="F52" i="4"/>
  <c r="G52" i="4" s="1"/>
  <c r="M52" i="4"/>
  <c r="F20" i="4"/>
  <c r="G20" i="4" s="1"/>
  <c r="J20" i="4"/>
  <c r="K20" i="4" s="1"/>
  <c r="V20" i="4"/>
  <c r="F371" i="4"/>
  <c r="G371" i="4" s="1"/>
  <c r="Q371" i="4" s="1"/>
  <c r="F367" i="4"/>
  <c r="G367" i="4" s="1"/>
  <c r="Q367" i="4" s="1"/>
  <c r="F356" i="4"/>
  <c r="G356" i="4" s="1"/>
  <c r="M347" i="4"/>
  <c r="F343" i="4"/>
  <c r="G343" i="4" s="1"/>
  <c r="J337" i="4"/>
  <c r="K337" i="4" s="1"/>
  <c r="F322" i="4"/>
  <c r="F316" i="4"/>
  <c r="G316" i="4" s="1"/>
  <c r="F310" i="4"/>
  <c r="G310" i="4" s="1"/>
  <c r="Q310" i="4" s="1"/>
  <c r="J300" i="4"/>
  <c r="K300" i="4" s="1"/>
  <c r="F295" i="4"/>
  <c r="G295" i="4" s="1"/>
  <c r="F274" i="4"/>
  <c r="G274" i="4" s="1"/>
  <c r="F263" i="4"/>
  <c r="G263" i="4" s="1"/>
  <c r="F248" i="4"/>
  <c r="J238" i="4"/>
  <c r="K238" i="4" s="1"/>
  <c r="O238" i="4" s="1"/>
  <c r="V214" i="4"/>
  <c r="J171" i="4"/>
  <c r="K171" i="4" s="1"/>
  <c r="O171" i="4" s="1"/>
  <c r="M150" i="4"/>
  <c r="V143" i="4"/>
  <c r="F128" i="4"/>
  <c r="G128" i="4" s="1"/>
  <c r="V128" i="4"/>
  <c r="J111" i="4"/>
  <c r="K111" i="4" s="1"/>
  <c r="F100" i="4"/>
  <c r="G100" i="4" s="1"/>
  <c r="Q100" i="4" s="1"/>
  <c r="J100" i="4"/>
  <c r="K100" i="4" s="1"/>
  <c r="O100" i="4" s="1"/>
  <c r="F96" i="4"/>
  <c r="G96" i="4" s="1"/>
  <c r="M96" i="4"/>
  <c r="F83" i="4"/>
  <c r="G83" i="4" s="1"/>
  <c r="F47" i="4"/>
  <c r="G47" i="4" s="1"/>
  <c r="Q47" i="4" s="1"/>
  <c r="J259" i="4"/>
  <c r="K259" i="4" s="1"/>
  <c r="O259" i="4" s="1"/>
  <c r="V256" i="4"/>
  <c r="V232" i="4"/>
  <c r="M231" i="4"/>
  <c r="J231" i="4"/>
  <c r="K231" i="4" s="1"/>
  <c r="J222" i="4"/>
  <c r="K222" i="4" s="1"/>
  <c r="J184" i="4"/>
  <c r="K184" i="4" s="1"/>
  <c r="F184" i="4"/>
  <c r="G184" i="4" s="1"/>
  <c r="Q184" i="4" s="1"/>
  <c r="V183" i="4"/>
  <c r="F152" i="4"/>
  <c r="G152" i="4" s="1"/>
  <c r="Q152" i="4" s="1"/>
  <c r="V152" i="4"/>
  <c r="J152" i="4"/>
  <c r="K152" i="4" s="1"/>
  <c r="O152" i="4" s="1"/>
  <c r="M147" i="4"/>
  <c r="J147" i="4"/>
  <c r="K147" i="4" s="1"/>
  <c r="M111" i="4"/>
  <c r="V111" i="4"/>
  <c r="M102" i="4"/>
  <c r="V71" i="4"/>
  <c r="J30" i="4"/>
  <c r="K30" i="4" s="1"/>
  <c r="F79" i="4"/>
  <c r="G79" i="4" s="1"/>
  <c r="V79" i="4"/>
  <c r="M79" i="4"/>
  <c r="J68" i="4"/>
  <c r="K68" i="4" s="1"/>
  <c r="M68" i="4"/>
  <c r="V68" i="4"/>
  <c r="M139" i="4"/>
  <c r="F139" i="4"/>
  <c r="G139" i="4" s="1"/>
  <c r="J139" i="4"/>
  <c r="K139" i="4" s="1"/>
  <c r="F130" i="4"/>
  <c r="G130" i="4" s="1"/>
  <c r="V118" i="4"/>
  <c r="M118" i="4"/>
  <c r="V110" i="4"/>
  <c r="J110" i="4"/>
  <c r="K110" i="4" s="1"/>
  <c r="M104" i="4"/>
  <c r="M88" i="4"/>
  <c r="J79" i="4"/>
  <c r="K79" i="4" s="1"/>
  <c r="J29" i="4"/>
  <c r="K29" i="4" s="1"/>
  <c r="M29" i="4"/>
  <c r="V29" i="4"/>
  <c r="M23" i="4"/>
  <c r="O23" i="4" s="1"/>
  <c r="V23" i="4"/>
  <c r="J23" i="4"/>
  <c r="K23" i="4" s="1"/>
  <c r="V19" i="4"/>
  <c r="M19" i="4"/>
  <c r="J75" i="4"/>
  <c r="K75" i="4" s="1"/>
  <c r="V38" i="4"/>
  <c r="F116" i="4"/>
  <c r="G116" i="4" s="1"/>
  <c r="F112" i="4"/>
  <c r="G112" i="4" s="1"/>
  <c r="F70" i="4"/>
  <c r="G70" i="4" s="1"/>
  <c r="F58" i="4"/>
  <c r="G58" i="4" s="1"/>
  <c r="J39" i="4"/>
  <c r="K39" i="4" s="1"/>
  <c r="F19" i="4"/>
  <c r="G19" i="4" s="1"/>
  <c r="Q19" i="4" s="1"/>
  <c r="J14" i="4"/>
  <c r="K14" i="4" s="1"/>
  <c r="O14" i="4" s="1"/>
  <c r="J12" i="4"/>
  <c r="K12" i="4" s="1"/>
  <c r="O12" i="4" s="1"/>
  <c r="F10" i="4"/>
  <c r="G10" i="4" s="1"/>
  <c r="Q10" i="4" s="1"/>
  <c r="F5" i="4"/>
  <c r="G5" i="4" s="1"/>
  <c r="M144" i="4"/>
  <c r="J136" i="4"/>
  <c r="K136" i="4" s="1"/>
  <c r="O136" i="4" s="1"/>
  <c r="F129" i="4"/>
  <c r="G129" i="4" s="1"/>
  <c r="Q129" i="4" s="1"/>
  <c r="J125" i="4"/>
  <c r="K125" i="4" s="1"/>
  <c r="J112" i="4"/>
  <c r="K112" i="4" s="1"/>
  <c r="J107" i="4"/>
  <c r="K107" i="4" s="1"/>
  <c r="O107" i="4" s="1"/>
  <c r="J105" i="4"/>
  <c r="F99" i="4"/>
  <c r="F84" i="4"/>
  <c r="G84" i="4" s="1"/>
  <c r="M74" i="4"/>
  <c r="J72" i="4"/>
  <c r="K72" i="4" s="1"/>
  <c r="O72" i="4" s="1"/>
  <c r="J41" i="4"/>
  <c r="K41" i="4" s="1"/>
  <c r="O41" i="4" s="1"/>
  <c r="F32" i="4"/>
  <c r="G32" i="4" s="1"/>
  <c r="F23" i="4"/>
  <c r="G23" i="4" s="1"/>
  <c r="J19" i="4"/>
  <c r="K19" i="4" s="1"/>
  <c r="J7" i="4"/>
  <c r="K7" i="4" s="1"/>
  <c r="O7" i="4" s="1"/>
  <c r="J5" i="4"/>
  <c r="K5" i="4" s="1"/>
  <c r="J89" i="4"/>
  <c r="K89" i="4" s="1"/>
  <c r="O89" i="4" s="1"/>
  <c r="F38" i="4"/>
  <c r="G38" i="4" s="1"/>
  <c r="Q38" i="4" s="1"/>
  <c r="M16" i="4"/>
  <c r="Q16" i="4" s="1"/>
  <c r="F11" i="4"/>
  <c r="G11" i="4" s="1"/>
  <c r="M4" i="4"/>
  <c r="J55" i="4"/>
  <c r="K55" i="4" s="1"/>
  <c r="M40" i="4"/>
  <c r="J11" i="4"/>
  <c r="K11" i="4" s="1"/>
  <c r="F31" i="4"/>
  <c r="G31" i="4" s="1"/>
  <c r="J13" i="4"/>
  <c r="K13" i="4" s="1"/>
  <c r="F9" i="4"/>
  <c r="G9" i="4" s="1"/>
  <c r="F6" i="4"/>
  <c r="G6" i="4" s="1"/>
  <c r="F13" i="4"/>
  <c r="G13" i="4" s="1"/>
  <c r="J223" i="4"/>
  <c r="K223" i="4" s="1"/>
  <c r="O223" i="4" s="1"/>
  <c r="F221" i="4"/>
  <c r="G221" i="4" s="1"/>
  <c r="J193" i="4"/>
  <c r="K193" i="4" s="1"/>
  <c r="O193" i="4" s="1"/>
  <c r="F191" i="4"/>
  <c r="G191" i="4" s="1"/>
  <c r="F182" i="4"/>
  <c r="G182" i="4" s="1"/>
  <c r="J174" i="4"/>
  <c r="K174" i="4" s="1"/>
  <c r="V144" i="4"/>
  <c r="F141" i="4"/>
  <c r="G141" i="4" s="1"/>
  <c r="F127" i="4"/>
  <c r="G127" i="4" s="1"/>
  <c r="Q127" i="4" s="1"/>
  <c r="J82" i="4"/>
  <c r="K82" i="4" s="1"/>
  <c r="F80" i="4"/>
  <c r="G80" i="4" s="1"/>
  <c r="Q80" i="4" s="1"/>
  <c r="O50" i="4"/>
  <c r="F44" i="4"/>
  <c r="G44" i="4" s="1"/>
  <c r="F8" i="4"/>
  <c r="G8" i="4" s="1"/>
  <c r="Q8" i="4" s="1"/>
  <c r="J6" i="4"/>
  <c r="K6" i="4" s="1"/>
  <c r="F15" i="4"/>
  <c r="G15" i="4" s="1"/>
  <c r="F282" i="4"/>
  <c r="G282" i="4" s="1"/>
  <c r="J267" i="4"/>
  <c r="J241" i="4"/>
  <c r="K241" i="4" s="1"/>
  <c r="O241" i="4" s="1"/>
  <c r="J234" i="4"/>
  <c r="K234" i="4" s="1"/>
  <c r="J228" i="4"/>
  <c r="K228" i="4" s="1"/>
  <c r="O228" i="4" s="1"/>
  <c r="F223" i="4"/>
  <c r="G223" i="4" s="1"/>
  <c r="F213" i="4"/>
  <c r="G213" i="4" s="1"/>
  <c r="F197" i="4"/>
  <c r="G197" i="4" s="1"/>
  <c r="J186" i="4"/>
  <c r="K186" i="4" s="1"/>
  <c r="J182" i="4"/>
  <c r="K182" i="4" s="1"/>
  <c r="F176" i="4"/>
  <c r="G176" i="4" s="1"/>
  <c r="J160" i="4"/>
  <c r="K160" i="4" s="1"/>
  <c r="O160" i="4" s="1"/>
  <c r="F158" i="4"/>
  <c r="G158" i="4" s="1"/>
  <c r="Q158" i="4" s="1"/>
  <c r="V127" i="4"/>
  <c r="J126" i="4"/>
  <c r="K126" i="4" s="1"/>
  <c r="J87" i="4"/>
  <c r="K87" i="4" s="1"/>
  <c r="F82" i="4"/>
  <c r="G82" i="4" s="1"/>
  <c r="M75" i="4"/>
  <c r="J59" i="4"/>
  <c r="K59" i="4" s="1"/>
  <c r="O59" i="4" s="1"/>
  <c r="F56" i="4"/>
  <c r="G56" i="4" s="1"/>
  <c r="Q56" i="4" s="1"/>
  <c r="J46" i="4"/>
  <c r="K46" i="4" s="1"/>
  <c r="O46" i="4" s="1"/>
  <c r="F26" i="4"/>
  <c r="G26" i="4" s="1"/>
  <c r="J790" i="4"/>
  <c r="K790" i="4" s="1"/>
  <c r="V790" i="4"/>
  <c r="M790" i="4"/>
  <c r="F790" i="4"/>
  <c r="G790" i="4" s="1"/>
  <c r="J777" i="4"/>
  <c r="K777" i="4" s="1"/>
  <c r="V777" i="4"/>
  <c r="F777" i="4"/>
  <c r="G777" i="4" s="1"/>
  <c r="F756" i="4"/>
  <c r="J756" i="4"/>
  <c r="V756" i="4"/>
  <c r="M756" i="4"/>
  <c r="V792" i="4"/>
  <c r="F792" i="4"/>
  <c r="G792" i="4" s="1"/>
  <c r="Q792" i="4" s="1"/>
  <c r="O760" i="4"/>
  <c r="J804" i="4"/>
  <c r="K804" i="4" s="1"/>
  <c r="O804" i="4" s="1"/>
  <c r="J803" i="4"/>
  <c r="K803" i="4" s="1"/>
  <c r="O803" i="4" s="1"/>
  <c r="V804" i="4"/>
  <c r="V803" i="4"/>
  <c r="F797" i="4"/>
  <c r="G797" i="4" s="1"/>
  <c r="Q797" i="4" s="1"/>
  <c r="F773" i="4"/>
  <c r="G773" i="4" s="1"/>
  <c r="F770" i="4"/>
  <c r="J765" i="4"/>
  <c r="V765" i="4"/>
  <c r="F765" i="4"/>
  <c r="F749" i="4"/>
  <c r="G749" i="4" s="1"/>
  <c r="J753" i="4"/>
  <c r="K753" i="4" s="1"/>
  <c r="V753" i="4"/>
  <c r="M753" i="4"/>
  <c r="F753" i="4"/>
  <c r="G753" i="4" s="1"/>
  <c r="F803" i="4"/>
  <c r="G803" i="4" s="1"/>
  <c r="Q803" i="4" s="1"/>
  <c r="F794" i="4"/>
  <c r="G794" i="4" s="1"/>
  <c r="M786" i="4"/>
  <c r="J786" i="4"/>
  <c r="K786" i="4" s="1"/>
  <c r="V786" i="4"/>
  <c r="J778" i="4"/>
  <c r="K778" i="4" s="1"/>
  <c r="V778" i="4"/>
  <c r="M778" i="4"/>
  <c r="F778" i="4"/>
  <c r="G778" i="4" s="1"/>
  <c r="F804" i="4"/>
  <c r="G804" i="4" s="1"/>
  <c r="Q804" i="4" s="1"/>
  <c r="J801" i="4"/>
  <c r="K801" i="4" s="1"/>
  <c r="O801" i="4" s="1"/>
  <c r="V801" i="4"/>
  <c r="O768" i="4"/>
  <c r="M798" i="4"/>
  <c r="J798" i="4"/>
  <c r="K798" i="4" s="1"/>
  <c r="V798" i="4"/>
  <c r="J795" i="4"/>
  <c r="K795" i="4" s="1"/>
  <c r="V795" i="4"/>
  <c r="M795" i="4"/>
  <c r="J789" i="4"/>
  <c r="K789" i="4" s="1"/>
  <c r="O789" i="4" s="1"/>
  <c r="V789" i="4"/>
  <c r="F786" i="4"/>
  <c r="G786" i="4" s="1"/>
  <c r="V780" i="4"/>
  <c r="M774" i="4"/>
  <c r="J774" i="4"/>
  <c r="K774" i="4" s="1"/>
  <c r="V774" i="4"/>
  <c r="J766" i="4"/>
  <c r="K766" i="4" s="1"/>
  <c r="V766" i="4"/>
  <c r="M766" i="4"/>
  <c r="F766" i="4"/>
  <c r="G766" i="4" s="1"/>
  <c r="O728" i="4"/>
  <c r="J802" i="4"/>
  <c r="K802" i="4" s="1"/>
  <c r="O802" i="4" s="1"/>
  <c r="V802" i="4"/>
  <c r="F802" i="4"/>
  <c r="G802" i="4" s="1"/>
  <c r="Q802" i="4" s="1"/>
  <c r="J792" i="4"/>
  <c r="K792" i="4" s="1"/>
  <c r="O792" i="4" s="1"/>
  <c r="F789" i="4"/>
  <c r="G789" i="4" s="1"/>
  <c r="Q789" i="4" s="1"/>
  <c r="F768" i="4"/>
  <c r="G768" i="4" s="1"/>
  <c r="Q768" i="4" s="1"/>
  <c r="J754" i="4"/>
  <c r="K754" i="4" s="1"/>
  <c r="O748" i="4"/>
  <c r="F798" i="4"/>
  <c r="G798" i="4" s="1"/>
  <c r="F795" i="4"/>
  <c r="G795" i="4" s="1"/>
  <c r="M777" i="4"/>
  <c r="V768" i="4"/>
  <c r="M762" i="4"/>
  <c r="J762" i="4"/>
  <c r="K762" i="4" s="1"/>
  <c r="V762" i="4"/>
  <c r="O739" i="4"/>
  <c r="M783" i="4"/>
  <c r="M771" i="4"/>
  <c r="M759" i="4"/>
  <c r="F754" i="4"/>
  <c r="G754" i="4" s="1"/>
  <c r="V750" i="4"/>
  <c r="J750" i="4"/>
  <c r="K750" i="4" s="1"/>
  <c r="O750" i="4" s="1"/>
  <c r="M747" i="4"/>
  <c r="F742" i="4"/>
  <c r="G742" i="4" s="1"/>
  <c r="V738" i="4"/>
  <c r="J738" i="4"/>
  <c r="M735" i="4"/>
  <c r="F730" i="4"/>
  <c r="G730" i="4" s="1"/>
  <c r="V726" i="4"/>
  <c r="J726" i="4"/>
  <c r="K726" i="4" s="1"/>
  <c r="O726" i="4" s="1"/>
  <c r="M723" i="4"/>
  <c r="M48" i="3" s="1"/>
  <c r="F718" i="4"/>
  <c r="G718" i="4" s="1"/>
  <c r="V714" i="4"/>
  <c r="J714" i="4"/>
  <c r="K714" i="4" s="1"/>
  <c r="O714" i="4" s="1"/>
  <c r="M711" i="4"/>
  <c r="Q707" i="4"/>
  <c r="F706" i="4"/>
  <c r="G706" i="4" s="1"/>
  <c r="M699" i="4"/>
  <c r="J694" i="4"/>
  <c r="K694" i="4" s="1"/>
  <c r="V694" i="4"/>
  <c r="F741" i="4"/>
  <c r="G741" i="4" s="1"/>
  <c r="F729" i="4"/>
  <c r="G729" i="4" s="1"/>
  <c r="F717" i="4"/>
  <c r="G717" i="4" s="1"/>
  <c r="F705" i="4"/>
  <c r="G705" i="4" s="1"/>
  <c r="M683" i="4"/>
  <c r="F683" i="4"/>
  <c r="G683" i="4" s="1"/>
  <c r="M678" i="4"/>
  <c r="F678" i="4"/>
  <c r="G678" i="4" s="1"/>
  <c r="J633" i="4"/>
  <c r="K633" i="4" s="1"/>
  <c r="V633" i="4"/>
  <c r="M633" i="4"/>
  <c r="F633" i="4"/>
  <c r="G633" i="4" s="1"/>
  <c r="J700" i="4"/>
  <c r="K700" i="4" s="1"/>
  <c r="V700" i="4"/>
  <c r="J699" i="4"/>
  <c r="K699" i="4" s="1"/>
  <c r="M695" i="4"/>
  <c r="F695" i="4"/>
  <c r="G695" i="4" s="1"/>
  <c r="F686" i="4"/>
  <c r="G686" i="4" s="1"/>
  <c r="Q686" i="4" s="1"/>
  <c r="J683" i="4"/>
  <c r="K683" i="4" s="1"/>
  <c r="J681" i="4"/>
  <c r="K681" i="4" s="1"/>
  <c r="V681" i="4"/>
  <c r="M681" i="4"/>
  <c r="F681" i="4"/>
  <c r="G681" i="4" s="1"/>
  <c r="J678" i="4"/>
  <c r="K678" i="4" s="1"/>
  <c r="F676" i="4"/>
  <c r="G676" i="4" s="1"/>
  <c r="J676" i="4"/>
  <c r="K676" i="4" s="1"/>
  <c r="V676" i="4"/>
  <c r="M676" i="4"/>
  <c r="F799" i="4"/>
  <c r="G799" i="4" s="1"/>
  <c r="Q799" i="4" s="1"/>
  <c r="F787" i="4"/>
  <c r="G787" i="4" s="1"/>
  <c r="Q787" i="4" s="1"/>
  <c r="V783" i="4"/>
  <c r="F775" i="4"/>
  <c r="G775" i="4" s="1"/>
  <c r="Q775" i="4" s="1"/>
  <c r="V771" i="4"/>
  <c r="F763" i="4"/>
  <c r="G763" i="4" s="1"/>
  <c r="Q763" i="4" s="1"/>
  <c r="V759" i="4"/>
  <c r="F751" i="4"/>
  <c r="V747" i="4"/>
  <c r="M744" i="4"/>
  <c r="F739" i="4"/>
  <c r="G739" i="4" s="1"/>
  <c r="Q739" i="4" s="1"/>
  <c r="V735" i="4"/>
  <c r="M732" i="4"/>
  <c r="V723" i="4"/>
  <c r="V48" i="3" s="1"/>
  <c r="M720" i="4"/>
  <c r="Q716" i="4"/>
  <c r="V711" i="4"/>
  <c r="M708" i="4"/>
  <c r="F694" i="4"/>
  <c r="G694" i="4" s="1"/>
  <c r="O635" i="4"/>
  <c r="V757" i="4"/>
  <c r="J757" i="4"/>
  <c r="K757" i="4" s="1"/>
  <c r="O757" i="4" s="1"/>
  <c r="M754" i="4"/>
  <c r="V745" i="4"/>
  <c r="J745" i="4"/>
  <c r="K745" i="4" s="1"/>
  <c r="O745" i="4" s="1"/>
  <c r="M742" i="4"/>
  <c r="V733" i="4"/>
  <c r="J733" i="4"/>
  <c r="K733" i="4" s="1"/>
  <c r="O733" i="4" s="1"/>
  <c r="M730" i="4"/>
  <c r="V721" i="4"/>
  <c r="J721" i="4"/>
  <c r="K721" i="4" s="1"/>
  <c r="O721" i="4" s="1"/>
  <c r="M718" i="4"/>
  <c r="V709" i="4"/>
  <c r="J709" i="4"/>
  <c r="K709" i="4" s="1"/>
  <c r="M706" i="4"/>
  <c r="M701" i="4"/>
  <c r="M47" i="3" s="1"/>
  <c r="O619" i="4"/>
  <c r="V744" i="4"/>
  <c r="J744" i="4"/>
  <c r="K744" i="4" s="1"/>
  <c r="M741" i="4"/>
  <c r="V732" i="4"/>
  <c r="J732" i="4"/>
  <c r="K732" i="4" s="1"/>
  <c r="M729" i="4"/>
  <c r="V720" i="4"/>
  <c r="J720" i="4"/>
  <c r="K720" i="4" s="1"/>
  <c r="M717" i="4"/>
  <c r="V708" i="4"/>
  <c r="J708" i="4"/>
  <c r="K708" i="4" s="1"/>
  <c r="M705" i="4"/>
  <c r="J693" i="4"/>
  <c r="K693" i="4" s="1"/>
  <c r="O693" i="4" s="1"/>
  <c r="V693" i="4"/>
  <c r="O623" i="4"/>
  <c r="M702" i="4"/>
  <c r="F702" i="4"/>
  <c r="G702" i="4" s="1"/>
  <c r="F697" i="4"/>
  <c r="G697" i="4" s="1"/>
  <c r="M697" i="4"/>
  <c r="M690" i="4"/>
  <c r="F690" i="4"/>
  <c r="V754" i="4"/>
  <c r="V742" i="4"/>
  <c r="V730" i="4"/>
  <c r="V718" i="4"/>
  <c r="V706" i="4"/>
  <c r="J701" i="4"/>
  <c r="K701" i="4" s="1"/>
  <c r="J697" i="4"/>
  <c r="K697" i="4" s="1"/>
  <c r="J690" i="4"/>
  <c r="Q682" i="4"/>
  <c r="J669" i="4"/>
  <c r="K669" i="4" s="1"/>
  <c r="V669" i="4"/>
  <c r="M669" i="4"/>
  <c r="F669" i="4"/>
  <c r="G669" i="4" s="1"/>
  <c r="V741" i="4"/>
  <c r="V729" i="4"/>
  <c r="V717" i="4"/>
  <c r="Q710" i="4"/>
  <c r="V705" i="4"/>
  <c r="J702" i="4"/>
  <c r="K702" i="4" s="1"/>
  <c r="J645" i="4"/>
  <c r="K645" i="4" s="1"/>
  <c r="V645" i="4"/>
  <c r="M645" i="4"/>
  <c r="F645" i="4"/>
  <c r="G645" i="4" s="1"/>
  <c r="F629" i="4"/>
  <c r="G629" i="4" s="1"/>
  <c r="Q629" i="4" s="1"/>
  <c r="O604" i="4"/>
  <c r="V702" i="4"/>
  <c r="V697" i="4"/>
  <c r="M694" i="4"/>
  <c r="V690" i="4"/>
  <c r="J688" i="4"/>
  <c r="K688" i="4" s="1"/>
  <c r="V688" i="4"/>
  <c r="M688" i="4"/>
  <c r="O659" i="4"/>
  <c r="J657" i="4"/>
  <c r="K657" i="4" s="1"/>
  <c r="V657" i="4"/>
  <c r="M657" i="4"/>
  <c r="F657" i="4"/>
  <c r="G657" i="4" s="1"/>
  <c r="O624" i="4"/>
  <c r="F612" i="4"/>
  <c r="F671" i="4"/>
  <c r="G671" i="4" s="1"/>
  <c r="Q671" i="4" s="1"/>
  <c r="M664" i="4"/>
  <c r="F659" i="4"/>
  <c r="G659" i="4" s="1"/>
  <c r="Q659" i="4" s="1"/>
  <c r="M652" i="4"/>
  <c r="F647" i="4"/>
  <c r="G647" i="4" s="1"/>
  <c r="Q647" i="4" s="1"/>
  <c r="M640" i="4"/>
  <c r="F635" i="4"/>
  <c r="G635" i="4" s="1"/>
  <c r="Q635" i="4" s="1"/>
  <c r="M628" i="4"/>
  <c r="J613" i="4"/>
  <c r="V613" i="4"/>
  <c r="V38" i="3" s="1"/>
  <c r="J612" i="4"/>
  <c r="V610" i="4"/>
  <c r="Q594" i="4"/>
  <c r="F646" i="4"/>
  <c r="G646" i="4" s="1"/>
  <c r="V642" i="4"/>
  <c r="J642" i="4"/>
  <c r="K642" i="4" s="1"/>
  <c r="O642" i="4" s="1"/>
  <c r="F634" i="4"/>
  <c r="G634" i="4" s="1"/>
  <c r="V630" i="4"/>
  <c r="J630" i="4"/>
  <c r="K630" i="4" s="1"/>
  <c r="O630" i="4" s="1"/>
  <c r="F622" i="4"/>
  <c r="G622" i="4" s="1"/>
  <c r="V618" i="4"/>
  <c r="J618" i="4"/>
  <c r="K618" i="4" s="1"/>
  <c r="O618" i="4" s="1"/>
  <c r="M614" i="4"/>
  <c r="M39" i="3" s="1"/>
  <c r="V612" i="4"/>
  <c r="O596" i="4"/>
  <c r="V641" i="4"/>
  <c r="M638" i="4"/>
  <c r="V629" i="4"/>
  <c r="J629" i="4"/>
  <c r="K629" i="4" s="1"/>
  <c r="O629" i="4" s="1"/>
  <c r="M626" i="4"/>
  <c r="M40" i="3" s="1"/>
  <c r="F621" i="4"/>
  <c r="G621" i="4" s="1"/>
  <c r="V617" i="4"/>
  <c r="J617" i="4"/>
  <c r="K617" i="4" s="1"/>
  <c r="F610" i="4"/>
  <c r="G610" i="4" s="1"/>
  <c r="Q610" i="4" s="1"/>
  <c r="M602" i="4"/>
  <c r="M600" i="4"/>
  <c r="M24" i="3" s="1"/>
  <c r="F600" i="4"/>
  <c r="J600" i="4"/>
  <c r="V600" i="4"/>
  <c r="V24" i="3" s="1"/>
  <c r="O557" i="4"/>
  <c r="M685" i="4"/>
  <c r="M673" i="4"/>
  <c r="V664" i="4"/>
  <c r="J664" i="4"/>
  <c r="K664" i="4" s="1"/>
  <c r="M661" i="4"/>
  <c r="V652" i="4"/>
  <c r="J652" i="4"/>
  <c r="K652" i="4" s="1"/>
  <c r="M649" i="4"/>
  <c r="V640" i="4"/>
  <c r="V628" i="4"/>
  <c r="F607" i="4"/>
  <c r="G607" i="4" s="1"/>
  <c r="J607" i="4"/>
  <c r="K607" i="4" s="1"/>
  <c r="V607" i="4"/>
  <c r="M607" i="4"/>
  <c r="Q592" i="4"/>
  <c r="M588" i="4"/>
  <c r="F588" i="4"/>
  <c r="G588" i="4" s="1"/>
  <c r="J588" i="4"/>
  <c r="K588" i="4" s="1"/>
  <c r="V588" i="4"/>
  <c r="V687" i="4"/>
  <c r="V675" i="4"/>
  <c r="V663" i="4"/>
  <c r="V651" i="4"/>
  <c r="V45" i="3" s="1"/>
  <c r="V639" i="4"/>
  <c r="V627" i="4"/>
  <c r="F619" i="4"/>
  <c r="G619" i="4" s="1"/>
  <c r="Q619" i="4" s="1"/>
  <c r="V614" i="4"/>
  <c r="V39" i="3" s="1"/>
  <c r="J602" i="4"/>
  <c r="K602" i="4" s="1"/>
  <c r="F583" i="4"/>
  <c r="G583" i="4" s="1"/>
  <c r="J583" i="4"/>
  <c r="K583" i="4" s="1"/>
  <c r="V583" i="4"/>
  <c r="M583" i="4"/>
  <c r="V698" i="4"/>
  <c r="J698" i="4"/>
  <c r="K698" i="4" s="1"/>
  <c r="V686" i="4"/>
  <c r="J686" i="4"/>
  <c r="K686" i="4" s="1"/>
  <c r="O686" i="4" s="1"/>
  <c r="V674" i="4"/>
  <c r="J674" i="4"/>
  <c r="K674" i="4" s="1"/>
  <c r="F666" i="4"/>
  <c r="G666" i="4" s="1"/>
  <c r="Q666" i="4" s="1"/>
  <c r="V662" i="4"/>
  <c r="J662" i="4"/>
  <c r="K662" i="4" s="1"/>
  <c r="O662" i="4" s="1"/>
  <c r="F654" i="4"/>
  <c r="G654" i="4" s="1"/>
  <c r="Q654" i="4" s="1"/>
  <c r="V650" i="4"/>
  <c r="J650" i="4"/>
  <c r="F642" i="4"/>
  <c r="G642" i="4" s="1"/>
  <c r="Q642" i="4" s="1"/>
  <c r="V638" i="4"/>
  <c r="J638" i="4"/>
  <c r="F630" i="4"/>
  <c r="G630" i="4" s="1"/>
  <c r="Q630" i="4" s="1"/>
  <c r="V626" i="4"/>
  <c r="V40" i="3" s="1"/>
  <c r="J626" i="4"/>
  <c r="F618" i="4"/>
  <c r="G618" i="4" s="1"/>
  <c r="Q618" i="4" s="1"/>
  <c r="F613" i="4"/>
  <c r="M646" i="4"/>
  <c r="M634" i="4"/>
  <c r="M622" i="4"/>
  <c r="O554" i="4"/>
  <c r="Q653" i="4"/>
  <c r="M621" i="4"/>
  <c r="F595" i="4"/>
  <c r="G595" i="4" s="1"/>
  <c r="J595" i="4"/>
  <c r="K595" i="4" s="1"/>
  <c r="V595" i="4"/>
  <c r="M595" i="4"/>
  <c r="J603" i="4"/>
  <c r="K603" i="4" s="1"/>
  <c r="V603" i="4"/>
  <c r="M603" i="4"/>
  <c r="F603" i="4"/>
  <c r="G603" i="4" s="1"/>
  <c r="V682" i="4"/>
  <c r="V670" i="4"/>
  <c r="V658" i="4"/>
  <c r="V44" i="3" s="1"/>
  <c r="V646" i="4"/>
  <c r="V634" i="4"/>
  <c r="V622" i="4"/>
  <c r="J601" i="4"/>
  <c r="K601" i="4" s="1"/>
  <c r="O601" i="4" s="1"/>
  <c r="O587" i="4"/>
  <c r="V621" i="4"/>
  <c r="M612" i="4"/>
  <c r="J610" i="4"/>
  <c r="K610" i="4" s="1"/>
  <c r="O610" i="4" s="1"/>
  <c r="F605" i="4"/>
  <c r="G605" i="4" s="1"/>
  <c r="Q605" i="4" s="1"/>
  <c r="V601" i="4"/>
  <c r="M598" i="4"/>
  <c r="M37" i="3" s="1"/>
  <c r="F593" i="4"/>
  <c r="G593" i="4" s="1"/>
  <c r="Q593" i="4" s="1"/>
  <c r="V589" i="4"/>
  <c r="M586" i="4"/>
  <c r="F581" i="4"/>
  <c r="G581" i="4" s="1"/>
  <c r="Q581" i="4" s="1"/>
  <c r="V577" i="4"/>
  <c r="M574" i="4"/>
  <c r="F569" i="4"/>
  <c r="V565" i="4"/>
  <c r="M562" i="4"/>
  <c r="F557" i="4"/>
  <c r="G557" i="4" s="1"/>
  <c r="V553" i="4"/>
  <c r="M550" i="4"/>
  <c r="F545" i="4"/>
  <c r="G545" i="4" s="1"/>
  <c r="Q545" i="4" s="1"/>
  <c r="V541" i="4"/>
  <c r="J541" i="4"/>
  <c r="K541" i="4" s="1"/>
  <c r="M538" i="4"/>
  <c r="F533" i="4"/>
  <c r="G533" i="4" s="1"/>
  <c r="Q533" i="4" s="1"/>
  <c r="V529" i="4"/>
  <c r="J529" i="4"/>
  <c r="K529" i="4" s="1"/>
  <c r="O529" i="4" s="1"/>
  <c r="M526" i="4"/>
  <c r="F521" i="4"/>
  <c r="G521" i="4" s="1"/>
  <c r="Q521" i="4" s="1"/>
  <c r="V517" i="4"/>
  <c r="J517" i="4"/>
  <c r="K517" i="4" s="1"/>
  <c r="O517" i="4" s="1"/>
  <c r="J516" i="4"/>
  <c r="V512" i="4"/>
  <c r="J512" i="4"/>
  <c r="K512" i="4" s="1"/>
  <c r="F510" i="4"/>
  <c r="G510" i="4" s="1"/>
  <c r="J505" i="4"/>
  <c r="K505" i="4" s="1"/>
  <c r="O505" i="4" s="1"/>
  <c r="F493" i="4"/>
  <c r="G493" i="4" s="1"/>
  <c r="F475" i="4"/>
  <c r="G475" i="4" s="1"/>
  <c r="F604" i="4"/>
  <c r="G604" i="4" s="1"/>
  <c r="Q604" i="4" s="1"/>
  <c r="V576" i="4"/>
  <c r="J576" i="4"/>
  <c r="K576" i="4" s="1"/>
  <c r="O576" i="4" s="1"/>
  <c r="V564" i="4"/>
  <c r="J564" i="4"/>
  <c r="K564" i="4" s="1"/>
  <c r="O564" i="4" s="1"/>
  <c r="V552" i="4"/>
  <c r="J552" i="4"/>
  <c r="K552" i="4" s="1"/>
  <c r="O552" i="4" s="1"/>
  <c r="V540" i="4"/>
  <c r="J540" i="4"/>
  <c r="K540" i="4" s="1"/>
  <c r="O540" i="4" s="1"/>
  <c r="V528" i="4"/>
  <c r="J528" i="4"/>
  <c r="K528" i="4" s="1"/>
  <c r="O528" i="4" s="1"/>
  <c r="V516" i="4"/>
  <c r="F511" i="4"/>
  <c r="G511" i="4" s="1"/>
  <c r="J500" i="4"/>
  <c r="K500" i="4" s="1"/>
  <c r="O500" i="4" s="1"/>
  <c r="V500" i="4"/>
  <c r="F500" i="4"/>
  <c r="G500" i="4" s="1"/>
  <c r="Q500" i="4" s="1"/>
  <c r="F496" i="4"/>
  <c r="G496" i="4" s="1"/>
  <c r="Q496" i="4" s="1"/>
  <c r="M485" i="4"/>
  <c r="J485" i="4"/>
  <c r="K485" i="4" s="1"/>
  <c r="V485" i="4"/>
  <c r="F591" i="4"/>
  <c r="G591" i="4" s="1"/>
  <c r="M584" i="4"/>
  <c r="F579" i="4"/>
  <c r="G579" i="4" s="1"/>
  <c r="M572" i="4"/>
  <c r="F567" i="4"/>
  <c r="G567" i="4" s="1"/>
  <c r="M560" i="4"/>
  <c r="F555" i="4"/>
  <c r="G555" i="4" s="1"/>
  <c r="M548" i="4"/>
  <c r="F543" i="4"/>
  <c r="M536" i="4"/>
  <c r="F531" i="4"/>
  <c r="G531" i="4" s="1"/>
  <c r="M524" i="4"/>
  <c r="Q520" i="4"/>
  <c r="F519" i="4"/>
  <c r="G519" i="4" s="1"/>
  <c r="V514" i="4"/>
  <c r="V505" i="4"/>
  <c r="M503" i="4"/>
  <c r="J477" i="4"/>
  <c r="K477" i="4" s="1"/>
  <c r="V598" i="4"/>
  <c r="V37" i="3" s="1"/>
  <c r="J598" i="4"/>
  <c r="V586" i="4"/>
  <c r="J586" i="4"/>
  <c r="K586" i="4" s="1"/>
  <c r="V574" i="4"/>
  <c r="J574" i="4"/>
  <c r="K574" i="4" s="1"/>
  <c r="M571" i="4"/>
  <c r="V562" i="4"/>
  <c r="J562" i="4"/>
  <c r="K562" i="4" s="1"/>
  <c r="M559" i="4"/>
  <c r="V550" i="4"/>
  <c r="J550" i="4"/>
  <c r="K550" i="4" s="1"/>
  <c r="M547" i="4"/>
  <c r="V538" i="4"/>
  <c r="J538" i="4"/>
  <c r="K538" i="4" s="1"/>
  <c r="M535" i="4"/>
  <c r="F530" i="4"/>
  <c r="V526" i="4"/>
  <c r="J526" i="4"/>
  <c r="K526" i="4" s="1"/>
  <c r="F518" i="4"/>
  <c r="G518" i="4" s="1"/>
  <c r="F505" i="4"/>
  <c r="G505" i="4" s="1"/>
  <c r="Q505" i="4" s="1"/>
  <c r="F485" i="4"/>
  <c r="G485" i="4" s="1"/>
  <c r="F529" i="4"/>
  <c r="G529" i="4" s="1"/>
  <c r="Q529" i="4" s="1"/>
  <c r="F517" i="4"/>
  <c r="G517" i="4" s="1"/>
  <c r="Q517" i="4" s="1"/>
  <c r="F516" i="4"/>
  <c r="J508" i="4"/>
  <c r="K508" i="4" s="1"/>
  <c r="O508" i="4" s="1"/>
  <c r="V508" i="4"/>
  <c r="J503" i="4"/>
  <c r="K503" i="4" s="1"/>
  <c r="V608" i="4"/>
  <c r="V596" i="4"/>
  <c r="V584" i="4"/>
  <c r="F576" i="4"/>
  <c r="G576" i="4" s="1"/>
  <c r="Q576" i="4" s="1"/>
  <c r="V572" i="4"/>
  <c r="F564" i="4"/>
  <c r="G564" i="4" s="1"/>
  <c r="Q564" i="4" s="1"/>
  <c r="V560" i="4"/>
  <c r="F552" i="4"/>
  <c r="G552" i="4" s="1"/>
  <c r="Q552" i="4" s="1"/>
  <c r="V548" i="4"/>
  <c r="F540" i="4"/>
  <c r="G540" i="4" s="1"/>
  <c r="Q540" i="4" s="1"/>
  <c r="V536" i="4"/>
  <c r="V524" i="4"/>
  <c r="O490" i="4"/>
  <c r="O478" i="4"/>
  <c r="V571" i="4"/>
  <c r="J571" i="4"/>
  <c r="V559" i="4"/>
  <c r="J559" i="4"/>
  <c r="K559" i="4" s="1"/>
  <c r="V547" i="4"/>
  <c r="J547" i="4"/>
  <c r="V535" i="4"/>
  <c r="J535" i="4"/>
  <c r="K535" i="4" s="1"/>
  <c r="M510" i="4"/>
  <c r="J509" i="4"/>
  <c r="K509" i="4" s="1"/>
  <c r="V509" i="4"/>
  <c r="F499" i="4"/>
  <c r="G499" i="4" s="1"/>
  <c r="M591" i="4"/>
  <c r="M579" i="4"/>
  <c r="M567" i="4"/>
  <c r="M555" i="4"/>
  <c r="Q551" i="4"/>
  <c r="M543" i="4"/>
  <c r="M531" i="4"/>
  <c r="M519" i="4"/>
  <c r="M511" i="4"/>
  <c r="F504" i="4"/>
  <c r="G504" i="4" s="1"/>
  <c r="Q504" i="4" s="1"/>
  <c r="J504" i="4"/>
  <c r="K504" i="4" s="1"/>
  <c r="O504" i="4" s="1"/>
  <c r="V504" i="4"/>
  <c r="V503" i="4"/>
  <c r="J501" i="4"/>
  <c r="K501" i="4" s="1"/>
  <c r="V501" i="4"/>
  <c r="M501" i="4"/>
  <c r="F501" i="4"/>
  <c r="G501" i="4" s="1"/>
  <c r="M497" i="4"/>
  <c r="J497" i="4"/>
  <c r="K497" i="4" s="1"/>
  <c r="V497" i="4"/>
  <c r="M512" i="4"/>
  <c r="V591" i="4"/>
  <c r="V579" i="4"/>
  <c r="V567" i="4"/>
  <c r="V555" i="4"/>
  <c r="V543" i="4"/>
  <c r="V531" i="4"/>
  <c r="V519" i="4"/>
  <c r="J511" i="4"/>
  <c r="K511" i="4" s="1"/>
  <c r="Q502" i="4"/>
  <c r="F497" i="4"/>
  <c r="G497" i="4" s="1"/>
  <c r="Q458" i="4"/>
  <c r="V530" i="4"/>
  <c r="V31" i="3" s="1"/>
  <c r="V518" i="4"/>
  <c r="F513" i="4"/>
  <c r="G513" i="4" s="1"/>
  <c r="Q513" i="4" s="1"/>
  <c r="J491" i="4"/>
  <c r="K491" i="4" s="1"/>
  <c r="V491" i="4"/>
  <c r="M491" i="4"/>
  <c r="J479" i="4"/>
  <c r="K479" i="4" s="1"/>
  <c r="V479" i="4"/>
  <c r="M479" i="4"/>
  <c r="F489" i="4"/>
  <c r="G489" i="4" s="1"/>
  <c r="F477" i="4"/>
  <c r="G477" i="4" s="1"/>
  <c r="V473" i="4"/>
  <c r="J473" i="4"/>
  <c r="K473" i="4" s="1"/>
  <c r="O473" i="4" s="1"/>
  <c r="Q466" i="4"/>
  <c r="F465" i="4"/>
  <c r="G465" i="4" s="1"/>
  <c r="V461" i="4"/>
  <c r="J461" i="4"/>
  <c r="K461" i="4" s="1"/>
  <c r="O461" i="4" s="1"/>
  <c r="F453" i="4"/>
  <c r="G453" i="4" s="1"/>
  <c r="V449" i="4"/>
  <c r="J449" i="4"/>
  <c r="K449" i="4" s="1"/>
  <c r="O449" i="4" s="1"/>
  <c r="F441" i="4"/>
  <c r="G441" i="4" s="1"/>
  <c r="V437" i="4"/>
  <c r="J437" i="4"/>
  <c r="K437" i="4" s="1"/>
  <c r="O437" i="4" s="1"/>
  <c r="J436" i="4"/>
  <c r="K436" i="4" s="1"/>
  <c r="O436" i="4" s="1"/>
  <c r="V435" i="4"/>
  <c r="J435" i="4"/>
  <c r="K435" i="4" s="1"/>
  <c r="O435" i="4" s="1"/>
  <c r="V434" i="4"/>
  <c r="J434" i="4"/>
  <c r="V433" i="4"/>
  <c r="V432" i="4"/>
  <c r="J432" i="4"/>
  <c r="K432" i="4" s="1"/>
  <c r="O432" i="4" s="1"/>
  <c r="F428" i="4"/>
  <c r="G428" i="4" s="1"/>
  <c r="Q428" i="4" s="1"/>
  <c r="M396" i="4"/>
  <c r="F396" i="4"/>
  <c r="G396" i="4" s="1"/>
  <c r="J396" i="4"/>
  <c r="K396" i="4" s="1"/>
  <c r="V396" i="4"/>
  <c r="V496" i="4"/>
  <c r="J496" i="4"/>
  <c r="K496" i="4" s="1"/>
  <c r="O496" i="4" s="1"/>
  <c r="M493" i="4"/>
  <c r="F488" i="4"/>
  <c r="G488" i="4" s="1"/>
  <c r="V484" i="4"/>
  <c r="J484" i="4"/>
  <c r="K484" i="4" s="1"/>
  <c r="M481" i="4"/>
  <c r="F476" i="4"/>
  <c r="G476" i="4" s="1"/>
  <c r="V472" i="4"/>
  <c r="J472" i="4"/>
  <c r="K472" i="4" s="1"/>
  <c r="O472" i="4" s="1"/>
  <c r="M469" i="4"/>
  <c r="F464" i="4"/>
  <c r="G464" i="4" s="1"/>
  <c r="Q464" i="4" s="1"/>
  <c r="V460" i="4"/>
  <c r="J460" i="4"/>
  <c r="K460" i="4" s="1"/>
  <c r="O460" i="4" s="1"/>
  <c r="F452" i="4"/>
  <c r="G452" i="4" s="1"/>
  <c r="Q452" i="4" s="1"/>
  <c r="V448" i="4"/>
  <c r="J448" i="4"/>
  <c r="K448" i="4" s="1"/>
  <c r="F440" i="4"/>
  <c r="G440" i="4" s="1"/>
  <c r="Q440" i="4" s="1"/>
  <c r="V436" i="4"/>
  <c r="J424" i="4"/>
  <c r="K424" i="4" s="1"/>
  <c r="M492" i="4"/>
  <c r="M480" i="4"/>
  <c r="M468" i="4"/>
  <c r="M456" i="4"/>
  <c r="M444" i="4"/>
  <c r="M467" i="4"/>
  <c r="Q463" i="4"/>
  <c r="M455" i="4"/>
  <c r="M443" i="4"/>
  <c r="F438" i="4"/>
  <c r="G438" i="4" s="1"/>
  <c r="F434" i="4"/>
  <c r="F432" i="4"/>
  <c r="G432" i="4" s="1"/>
  <c r="Q432" i="4" s="1"/>
  <c r="F437" i="4"/>
  <c r="G437" i="4" s="1"/>
  <c r="Q437" i="4" s="1"/>
  <c r="F436" i="4"/>
  <c r="G436" i="4" s="1"/>
  <c r="Q436" i="4" s="1"/>
  <c r="M420" i="4"/>
  <c r="F420" i="4"/>
  <c r="G420" i="4" s="1"/>
  <c r="J420" i="4"/>
  <c r="K420" i="4" s="1"/>
  <c r="V420" i="4"/>
  <c r="V492" i="4"/>
  <c r="J492" i="4"/>
  <c r="K492" i="4" s="1"/>
  <c r="M489" i="4"/>
  <c r="V480" i="4"/>
  <c r="J480" i="4"/>
  <c r="K480" i="4" s="1"/>
  <c r="M477" i="4"/>
  <c r="V468" i="4"/>
  <c r="J468" i="4"/>
  <c r="K468" i="4" s="1"/>
  <c r="M465" i="4"/>
  <c r="V456" i="4"/>
  <c r="J456" i="4"/>
  <c r="K456" i="4" s="1"/>
  <c r="M453" i="4"/>
  <c r="V444" i="4"/>
  <c r="J444" i="4"/>
  <c r="K444" i="4" s="1"/>
  <c r="M441" i="4"/>
  <c r="J427" i="4"/>
  <c r="V427" i="4"/>
  <c r="V25" i="3" s="1"/>
  <c r="M488" i="4"/>
  <c r="M476" i="4"/>
  <c r="V467" i="4"/>
  <c r="J467" i="4"/>
  <c r="K467" i="4" s="1"/>
  <c r="Q460" i="4"/>
  <c r="V455" i="4"/>
  <c r="J455" i="4"/>
  <c r="K455" i="4" s="1"/>
  <c r="V443" i="4"/>
  <c r="J443" i="4"/>
  <c r="K443" i="4" s="1"/>
  <c r="J423" i="4"/>
  <c r="K423" i="4" s="1"/>
  <c r="V423" i="4"/>
  <c r="M423" i="4"/>
  <c r="F423" i="4"/>
  <c r="G423" i="4" s="1"/>
  <c r="F416" i="4"/>
  <c r="G416" i="4" s="1"/>
  <c r="J416" i="4"/>
  <c r="K416" i="4" s="1"/>
  <c r="V416" i="4"/>
  <c r="M416" i="4"/>
  <c r="V426" i="4"/>
  <c r="J402" i="4"/>
  <c r="K402" i="4" s="1"/>
  <c r="V489" i="4"/>
  <c r="V477" i="4"/>
  <c r="V465" i="4"/>
  <c r="V453" i="4"/>
  <c r="V441" i="4"/>
  <c r="V488" i="4"/>
  <c r="V476" i="4"/>
  <c r="V464" i="4"/>
  <c r="V452" i="4"/>
  <c r="V440" i="4"/>
  <c r="J431" i="4"/>
  <c r="K431" i="4" s="1"/>
  <c r="O431" i="4" s="1"/>
  <c r="V431" i="4"/>
  <c r="J428" i="4"/>
  <c r="K428" i="4" s="1"/>
  <c r="O428" i="4" s="1"/>
  <c r="F435" i="4"/>
  <c r="G435" i="4" s="1"/>
  <c r="Q435" i="4" s="1"/>
  <c r="M408" i="4"/>
  <c r="F408" i="4"/>
  <c r="G408" i="4" s="1"/>
  <c r="J408" i="4"/>
  <c r="K408" i="4" s="1"/>
  <c r="V408" i="4"/>
  <c r="F404" i="4"/>
  <c r="G404" i="4" s="1"/>
  <c r="J404" i="4"/>
  <c r="K404" i="4" s="1"/>
  <c r="V404" i="4"/>
  <c r="M404" i="4"/>
  <c r="V450" i="4"/>
  <c r="V27" i="3" s="1"/>
  <c r="V438" i="4"/>
  <c r="M424" i="4"/>
  <c r="F424" i="4"/>
  <c r="G424" i="4" s="1"/>
  <c r="V421" i="4"/>
  <c r="J421" i="4"/>
  <c r="K421" i="4" s="1"/>
  <c r="V409" i="4"/>
  <c r="V397" i="4"/>
  <c r="V385" i="4"/>
  <c r="J385" i="4"/>
  <c r="K385" i="4" s="1"/>
  <c r="O385" i="4" s="1"/>
  <c r="V373" i="4"/>
  <c r="J373" i="4"/>
  <c r="K373" i="4" s="1"/>
  <c r="O373" i="4" s="1"/>
  <c r="V361" i="4"/>
  <c r="J361" i="4"/>
  <c r="K361" i="4" s="1"/>
  <c r="O361" i="4" s="1"/>
  <c r="J343" i="4"/>
  <c r="K343" i="4" s="1"/>
  <c r="V343" i="4"/>
  <c r="M343" i="4"/>
  <c r="J336" i="4"/>
  <c r="K336" i="4" s="1"/>
  <c r="O336" i="4" s="1"/>
  <c r="V336" i="4"/>
  <c r="F412" i="4"/>
  <c r="G412" i="4" s="1"/>
  <c r="F400" i="4"/>
  <c r="G400" i="4" s="1"/>
  <c r="F388" i="4"/>
  <c r="G388" i="4" s="1"/>
  <c r="V384" i="4"/>
  <c r="J384" i="4"/>
  <c r="K384" i="4" s="1"/>
  <c r="O384" i="4" s="1"/>
  <c r="F376" i="4"/>
  <c r="G376" i="4" s="1"/>
  <c r="V372" i="4"/>
  <c r="J372" i="4"/>
  <c r="K372" i="4" s="1"/>
  <c r="O372" i="4" s="1"/>
  <c r="F364" i="4"/>
  <c r="G364" i="4" s="1"/>
  <c r="V360" i="4"/>
  <c r="J360" i="4"/>
  <c r="K360" i="4" s="1"/>
  <c r="O360" i="4" s="1"/>
  <c r="F351" i="4"/>
  <c r="G351" i="4" s="1"/>
  <c r="F350" i="4"/>
  <c r="G350" i="4" s="1"/>
  <c r="F349" i="4"/>
  <c r="G349" i="4" s="1"/>
  <c r="J342" i="4"/>
  <c r="K342" i="4" s="1"/>
  <c r="O342" i="4" s="1"/>
  <c r="J340" i="4"/>
  <c r="K340" i="4" s="1"/>
  <c r="O340" i="4" s="1"/>
  <c r="J339" i="4"/>
  <c r="K339" i="4" s="1"/>
  <c r="O339" i="4" s="1"/>
  <c r="O289" i="4"/>
  <c r="Q289" i="4"/>
  <c r="V419" i="4"/>
  <c r="J419" i="4"/>
  <c r="K419" i="4" s="1"/>
  <c r="O419" i="4" s="1"/>
  <c r="F411" i="4"/>
  <c r="G411" i="4" s="1"/>
  <c r="V407" i="4"/>
  <c r="J407" i="4"/>
  <c r="K407" i="4" s="1"/>
  <c r="O407" i="4" s="1"/>
  <c r="F399" i="4"/>
  <c r="G399" i="4" s="1"/>
  <c r="V395" i="4"/>
  <c r="J395" i="4"/>
  <c r="K395" i="4" s="1"/>
  <c r="M392" i="4"/>
  <c r="F387" i="4"/>
  <c r="G387" i="4" s="1"/>
  <c r="V383" i="4"/>
  <c r="J383" i="4"/>
  <c r="K383" i="4" s="1"/>
  <c r="O383" i="4" s="1"/>
  <c r="M380" i="4"/>
  <c r="F375" i="4"/>
  <c r="G375" i="4" s="1"/>
  <c r="V371" i="4"/>
  <c r="J371" i="4"/>
  <c r="K371" i="4" s="1"/>
  <c r="O371" i="4" s="1"/>
  <c r="M368" i="4"/>
  <c r="F363" i="4"/>
  <c r="G363" i="4" s="1"/>
  <c r="V359" i="4"/>
  <c r="J359" i="4"/>
  <c r="K359" i="4" s="1"/>
  <c r="O359" i="4" s="1"/>
  <c r="M356" i="4"/>
  <c r="V340" i="4"/>
  <c r="V339" i="4"/>
  <c r="M414" i="4"/>
  <c r="M402" i="4"/>
  <c r="M390" i="4"/>
  <c r="F385" i="4"/>
  <c r="G385" i="4" s="1"/>
  <c r="Q385" i="4" s="1"/>
  <c r="M378" i="4"/>
  <c r="F373" i="4"/>
  <c r="G373" i="4" s="1"/>
  <c r="Q373" i="4" s="1"/>
  <c r="M366" i="4"/>
  <c r="F361" i="4"/>
  <c r="G361" i="4" s="1"/>
  <c r="Q361" i="4" s="1"/>
  <c r="M354" i="4"/>
  <c r="J346" i="4"/>
  <c r="K346" i="4" s="1"/>
  <c r="O346" i="4" s="1"/>
  <c r="V346" i="4"/>
  <c r="V392" i="4"/>
  <c r="J392" i="4"/>
  <c r="K392" i="4" s="1"/>
  <c r="F384" i="4"/>
  <c r="G384" i="4" s="1"/>
  <c r="Q384" i="4" s="1"/>
  <c r="V380" i="4"/>
  <c r="J380" i="4"/>
  <c r="K380" i="4" s="1"/>
  <c r="F372" i="4"/>
  <c r="G372" i="4" s="1"/>
  <c r="Q372" i="4" s="1"/>
  <c r="V368" i="4"/>
  <c r="J368" i="4"/>
  <c r="K368" i="4" s="1"/>
  <c r="F360" i="4"/>
  <c r="G360" i="4" s="1"/>
  <c r="Q360" i="4" s="1"/>
  <c r="V356" i="4"/>
  <c r="J356" i="4"/>
  <c r="K356" i="4" s="1"/>
  <c r="F340" i="4"/>
  <c r="G340" i="4" s="1"/>
  <c r="Q340" i="4" s="1"/>
  <c r="F339" i="4"/>
  <c r="G339" i="4" s="1"/>
  <c r="Q339" i="4" s="1"/>
  <c r="V415" i="4"/>
  <c r="J415" i="4"/>
  <c r="K415" i="4" s="1"/>
  <c r="O415" i="4" s="1"/>
  <c r="M412" i="4"/>
  <c r="V403" i="4"/>
  <c r="J403" i="4"/>
  <c r="K403" i="4" s="1"/>
  <c r="O403" i="4" s="1"/>
  <c r="M400" i="4"/>
  <c r="V391" i="4"/>
  <c r="J391" i="4"/>
  <c r="K391" i="4" s="1"/>
  <c r="M388" i="4"/>
  <c r="V379" i="4"/>
  <c r="J379" i="4"/>
  <c r="K379" i="4" s="1"/>
  <c r="O379" i="4" s="1"/>
  <c r="M376" i="4"/>
  <c r="V367" i="4"/>
  <c r="J367" i="4"/>
  <c r="K367" i="4" s="1"/>
  <c r="O367" i="4" s="1"/>
  <c r="M364" i="4"/>
  <c r="V355" i="4"/>
  <c r="M351" i="4"/>
  <c r="M350" i="4"/>
  <c r="M337" i="4"/>
  <c r="F337" i="4"/>
  <c r="G337" i="4" s="1"/>
  <c r="J335" i="4"/>
  <c r="K335" i="4" s="1"/>
  <c r="O335" i="4" s="1"/>
  <c r="V335" i="4"/>
  <c r="F335" i="4"/>
  <c r="G335" i="4" s="1"/>
  <c r="Q335" i="4" s="1"/>
  <c r="Q325" i="4"/>
  <c r="V414" i="4"/>
  <c r="M411" i="4"/>
  <c r="V402" i="4"/>
  <c r="M399" i="4"/>
  <c r="V390" i="4"/>
  <c r="M387" i="4"/>
  <c r="V378" i="4"/>
  <c r="M375" i="4"/>
  <c r="V366" i="4"/>
  <c r="M363" i="4"/>
  <c r="V354" i="4"/>
  <c r="M349" i="4"/>
  <c r="V412" i="4"/>
  <c r="V400" i="4"/>
  <c r="V388" i="4"/>
  <c r="V376" i="4"/>
  <c r="V364" i="4"/>
  <c r="V351" i="4"/>
  <c r="J350" i="4"/>
  <c r="K350" i="4" s="1"/>
  <c r="V411" i="4"/>
  <c r="V399" i="4"/>
  <c r="V387" i="4"/>
  <c r="V375" i="4"/>
  <c r="V363" i="4"/>
  <c r="V349" i="4"/>
  <c r="V334" i="4"/>
  <c r="M331" i="4"/>
  <c r="V322" i="4"/>
  <c r="M319" i="4"/>
  <c r="V310" i="4"/>
  <c r="M307" i="4"/>
  <c r="V298" i="4"/>
  <c r="M295" i="4"/>
  <c r="V286" i="4"/>
  <c r="M283" i="4"/>
  <c r="O281" i="4"/>
  <c r="F278" i="4"/>
  <c r="G278" i="4" s="1"/>
  <c r="Q278" i="4" s="1"/>
  <c r="F268" i="4"/>
  <c r="G268" i="4" s="1"/>
  <c r="Q268" i="4" s="1"/>
  <c r="J254" i="4"/>
  <c r="K254" i="4" s="1"/>
  <c r="O254" i="4" s="1"/>
  <c r="V254" i="4"/>
  <c r="F254" i="4"/>
  <c r="G254" i="4" s="1"/>
  <c r="Q254" i="4" s="1"/>
  <c r="V333" i="4"/>
  <c r="J333" i="4"/>
  <c r="K333" i="4" s="1"/>
  <c r="O333" i="4" s="1"/>
  <c r="M330" i="4"/>
  <c r="V321" i="4"/>
  <c r="J321" i="4"/>
  <c r="M318" i="4"/>
  <c r="F313" i="4"/>
  <c r="G313" i="4" s="1"/>
  <c r="Q313" i="4" s="1"/>
  <c r="V309" i="4"/>
  <c r="J309" i="4"/>
  <c r="M306" i="4"/>
  <c r="M22" i="3" s="1"/>
  <c r="V297" i="4"/>
  <c r="J297" i="4"/>
  <c r="K297" i="4" s="1"/>
  <c r="O297" i="4" s="1"/>
  <c r="M294" i="4"/>
  <c r="Q290" i="4"/>
  <c r="V285" i="4"/>
  <c r="J285" i="4"/>
  <c r="K285" i="4" s="1"/>
  <c r="O285" i="4" s="1"/>
  <c r="M282" i="4"/>
  <c r="F277" i="4"/>
  <c r="M271" i="4"/>
  <c r="F266" i="4"/>
  <c r="J264" i="4"/>
  <c r="K264" i="4" s="1"/>
  <c r="O264" i="4" s="1"/>
  <c r="J272" i="4"/>
  <c r="K272" i="4" s="1"/>
  <c r="V272" i="4"/>
  <c r="M272" i="4"/>
  <c r="V331" i="4"/>
  <c r="M328" i="4"/>
  <c r="F323" i="4"/>
  <c r="V319" i="4"/>
  <c r="V23" i="3" s="1"/>
  <c r="J319" i="4"/>
  <c r="K319" i="4" s="1"/>
  <c r="M316" i="4"/>
  <c r="F311" i="4"/>
  <c r="G311" i="4" s="1"/>
  <c r="V307" i="4"/>
  <c r="J307" i="4"/>
  <c r="M304" i="4"/>
  <c r="V295" i="4"/>
  <c r="J295" i="4"/>
  <c r="K295" i="4" s="1"/>
  <c r="M292" i="4"/>
  <c r="V283" i="4"/>
  <c r="J283" i="4"/>
  <c r="K283" i="4" s="1"/>
  <c r="M280" i="4"/>
  <c r="J271" i="4"/>
  <c r="K271" i="4" s="1"/>
  <c r="V268" i="4"/>
  <c r="F251" i="4"/>
  <c r="G251" i="4" s="1"/>
  <c r="Q251" i="4" s="1"/>
  <c r="Q203" i="4"/>
  <c r="V330" i="4"/>
  <c r="J330" i="4"/>
  <c r="M327" i="4"/>
  <c r="V318" i="4"/>
  <c r="J318" i="4"/>
  <c r="K318" i="4" s="1"/>
  <c r="M315" i="4"/>
  <c r="V306" i="4"/>
  <c r="V22" i="3" s="1"/>
  <c r="J306" i="4"/>
  <c r="M303" i="4"/>
  <c r="V294" i="4"/>
  <c r="J294" i="4"/>
  <c r="K294" i="4" s="1"/>
  <c r="M291" i="4"/>
  <c r="V282" i="4"/>
  <c r="J282" i="4"/>
  <c r="K282" i="4" s="1"/>
  <c r="M279" i="4"/>
  <c r="V271" i="4"/>
  <c r="J265" i="4"/>
  <c r="K265" i="4" s="1"/>
  <c r="O265" i="4" s="1"/>
  <c r="V265" i="4"/>
  <c r="J253" i="4"/>
  <c r="K253" i="4" s="1"/>
  <c r="O253" i="4" s="1"/>
  <c r="F321" i="4"/>
  <c r="F309" i="4"/>
  <c r="Q298" i="4"/>
  <c r="F297" i="4"/>
  <c r="G297" i="4" s="1"/>
  <c r="Q297" i="4" s="1"/>
  <c r="F285" i="4"/>
  <c r="G285" i="4" s="1"/>
  <c r="Q285" i="4" s="1"/>
  <c r="J260" i="4"/>
  <c r="K260" i="4" s="1"/>
  <c r="V260" i="4"/>
  <c r="M260" i="4"/>
  <c r="J255" i="4"/>
  <c r="K255" i="4" s="1"/>
  <c r="V255" i="4"/>
  <c r="M255" i="4"/>
  <c r="F255" i="4"/>
  <c r="G255" i="4" s="1"/>
  <c r="V328" i="4"/>
  <c r="J328" i="4"/>
  <c r="K328" i="4" s="1"/>
  <c r="V316" i="4"/>
  <c r="J316" i="4"/>
  <c r="K316" i="4" s="1"/>
  <c r="V304" i="4"/>
  <c r="J304" i="4"/>
  <c r="K304" i="4" s="1"/>
  <c r="V292" i="4"/>
  <c r="J292" i="4"/>
  <c r="V280" i="4"/>
  <c r="J280" i="4"/>
  <c r="K280" i="4" s="1"/>
  <c r="M277" i="4"/>
  <c r="M20" i="3" s="1"/>
  <c r="J275" i="4"/>
  <c r="K275" i="4" s="1"/>
  <c r="O275" i="4" s="1"/>
  <c r="V275" i="4"/>
  <c r="V327" i="4"/>
  <c r="J327" i="4"/>
  <c r="K327" i="4" s="1"/>
  <c r="M324" i="4"/>
  <c r="V315" i="4"/>
  <c r="J315" i="4"/>
  <c r="M312" i="4"/>
  <c r="V303" i="4"/>
  <c r="M300" i="4"/>
  <c r="V291" i="4"/>
  <c r="J291" i="4"/>
  <c r="K291" i="4" s="1"/>
  <c r="M288" i="4"/>
  <c r="V279" i="4"/>
  <c r="M276" i="4"/>
  <c r="F272" i="4"/>
  <c r="G272" i="4" s="1"/>
  <c r="M266" i="4"/>
  <c r="M17" i="3" s="1"/>
  <c r="O202" i="4"/>
  <c r="V277" i="4"/>
  <c r="V20" i="3" s="1"/>
  <c r="M267" i="4"/>
  <c r="M18" i="3" s="1"/>
  <c r="F267" i="4"/>
  <c r="O207" i="4"/>
  <c r="V324" i="4"/>
  <c r="V312" i="4"/>
  <c r="V300" i="4"/>
  <c r="V288" i="4"/>
  <c r="V276" i="4"/>
  <c r="J276" i="4"/>
  <c r="K276" i="4" s="1"/>
  <c r="F275" i="4"/>
  <c r="G275" i="4" s="1"/>
  <c r="Q275" i="4" s="1"/>
  <c r="V266" i="4"/>
  <c r="V17" i="3" s="1"/>
  <c r="J252" i="4"/>
  <c r="V323" i="4"/>
  <c r="V311" i="4"/>
  <c r="V263" i="4"/>
  <c r="V251" i="4"/>
  <c r="J251" i="4"/>
  <c r="K251" i="4" s="1"/>
  <c r="O251" i="4" s="1"/>
  <c r="M248" i="4"/>
  <c r="M15" i="3" s="1"/>
  <c r="F243" i="4"/>
  <c r="G243" i="4" s="1"/>
  <c r="V239" i="4"/>
  <c r="J239" i="4"/>
  <c r="K239" i="4" s="1"/>
  <c r="M236" i="4"/>
  <c r="O234" i="4"/>
  <c r="F231" i="4"/>
  <c r="G231" i="4" s="1"/>
  <c r="V227" i="4"/>
  <c r="J227" i="4"/>
  <c r="K227" i="4" s="1"/>
  <c r="O227" i="4" s="1"/>
  <c r="M224" i="4"/>
  <c r="O222" i="4"/>
  <c r="F219" i="4"/>
  <c r="G219" i="4" s="1"/>
  <c r="Q219" i="4" s="1"/>
  <c r="V215" i="4"/>
  <c r="J215" i="4"/>
  <c r="K215" i="4" s="1"/>
  <c r="O215" i="4" s="1"/>
  <c r="M212" i="4"/>
  <c r="F207" i="4"/>
  <c r="G207" i="4" s="1"/>
  <c r="Q207" i="4" s="1"/>
  <c r="V203" i="4"/>
  <c r="J203" i="4"/>
  <c r="K203" i="4" s="1"/>
  <c r="O203" i="4" s="1"/>
  <c r="J201" i="4"/>
  <c r="V199" i="4"/>
  <c r="F196" i="4"/>
  <c r="G196" i="4" s="1"/>
  <c r="Q196" i="4" s="1"/>
  <c r="M191" i="4"/>
  <c r="O172" i="4"/>
  <c r="F242" i="4"/>
  <c r="G242" i="4" s="1"/>
  <c r="F179" i="4"/>
  <c r="G179" i="4" s="1"/>
  <c r="J179" i="4"/>
  <c r="K179" i="4" s="1"/>
  <c r="V179" i="4"/>
  <c r="M179" i="4"/>
  <c r="F253" i="4"/>
  <c r="G253" i="4" s="1"/>
  <c r="Q253" i="4" s="1"/>
  <c r="F241" i="4"/>
  <c r="G241" i="4" s="1"/>
  <c r="Q241" i="4" s="1"/>
  <c r="F229" i="4"/>
  <c r="G229" i="4" s="1"/>
  <c r="F217" i="4"/>
  <c r="G217" i="4" s="1"/>
  <c r="F205" i="4"/>
  <c r="G205" i="4" s="1"/>
  <c r="F199" i="4"/>
  <c r="G199" i="4" s="1"/>
  <c r="Q199" i="4" s="1"/>
  <c r="F198" i="4"/>
  <c r="G198" i="4" s="1"/>
  <c r="Q198" i="4" s="1"/>
  <c r="J191" i="4"/>
  <c r="K191" i="4" s="1"/>
  <c r="J185" i="4"/>
  <c r="K185" i="4" s="1"/>
  <c r="V185" i="4"/>
  <c r="V9" i="3" s="1"/>
  <c r="M185" i="4"/>
  <c r="O183" i="4"/>
  <c r="Q153" i="4"/>
  <c r="F264" i="4"/>
  <c r="G264" i="4" s="1"/>
  <c r="Q264" i="4" s="1"/>
  <c r="M257" i="4"/>
  <c r="F252" i="4"/>
  <c r="V248" i="4"/>
  <c r="V15" i="3" s="1"/>
  <c r="M245" i="4"/>
  <c r="M13" i="3" s="1"/>
  <c r="F240" i="4"/>
  <c r="V236" i="4"/>
  <c r="M233" i="4"/>
  <c r="F228" i="4"/>
  <c r="G228" i="4" s="1"/>
  <c r="Q228" i="4" s="1"/>
  <c r="V224" i="4"/>
  <c r="J224" i="4"/>
  <c r="M221" i="4"/>
  <c r="F216" i="4"/>
  <c r="G216" i="4" s="1"/>
  <c r="V212" i="4"/>
  <c r="J212" i="4"/>
  <c r="K212" i="4" s="1"/>
  <c r="M209" i="4"/>
  <c r="F204" i="4"/>
  <c r="G204" i="4" s="1"/>
  <c r="V259" i="4"/>
  <c r="V247" i="4"/>
  <c r="M244" i="4"/>
  <c r="V235" i="4"/>
  <c r="M232" i="4"/>
  <c r="V223" i="4"/>
  <c r="M220" i="4"/>
  <c r="V211" i="4"/>
  <c r="M208" i="4"/>
  <c r="F201" i="4"/>
  <c r="J192" i="4"/>
  <c r="K192" i="4" s="1"/>
  <c r="F185" i="4"/>
  <c r="G185" i="4" s="1"/>
  <c r="M181" i="4"/>
  <c r="F181" i="4"/>
  <c r="G181" i="4" s="1"/>
  <c r="F262" i="4"/>
  <c r="G262" i="4" s="1"/>
  <c r="Q262" i="4" s="1"/>
  <c r="F250" i="4"/>
  <c r="G250" i="4" s="1"/>
  <c r="Q250" i="4" s="1"/>
  <c r="M243" i="4"/>
  <c r="F238" i="4"/>
  <c r="G238" i="4" s="1"/>
  <c r="Q238" i="4" s="1"/>
  <c r="F226" i="4"/>
  <c r="G226" i="4" s="1"/>
  <c r="Q226" i="4" s="1"/>
  <c r="F214" i="4"/>
  <c r="G214" i="4" s="1"/>
  <c r="F202" i="4"/>
  <c r="G202" i="4" s="1"/>
  <c r="M195" i="4"/>
  <c r="F194" i="4"/>
  <c r="G194" i="4" s="1"/>
  <c r="V191" i="4"/>
  <c r="O184" i="4"/>
  <c r="J181" i="4"/>
  <c r="K181" i="4" s="1"/>
  <c r="M242" i="4"/>
  <c r="M12" i="3" s="1"/>
  <c r="M230" i="4"/>
  <c r="M218" i="4"/>
  <c r="M206" i="4"/>
  <c r="F165" i="4"/>
  <c r="G165" i="4" s="1"/>
  <c r="M229" i="4"/>
  <c r="M217" i="4"/>
  <c r="M205" i="4"/>
  <c r="J196" i="4"/>
  <c r="K196" i="4" s="1"/>
  <c r="O196" i="4" s="1"/>
  <c r="V196" i="4"/>
  <c r="O124" i="4"/>
  <c r="V243" i="4"/>
  <c r="J189" i="4"/>
  <c r="K189" i="4" s="1"/>
  <c r="O189" i="4" s="1"/>
  <c r="V242" i="4"/>
  <c r="V12" i="3" s="1"/>
  <c r="V230" i="4"/>
  <c r="Q223" i="4"/>
  <c r="V218" i="4"/>
  <c r="V206" i="4"/>
  <c r="F177" i="4"/>
  <c r="G177" i="4" s="1"/>
  <c r="Q171" i="4"/>
  <c r="V253" i="4"/>
  <c r="V241" i="4"/>
  <c r="V229" i="4"/>
  <c r="V217" i="4"/>
  <c r="V205" i="4"/>
  <c r="F200" i="4"/>
  <c r="G200" i="4" s="1"/>
  <c r="J198" i="4"/>
  <c r="K198" i="4" s="1"/>
  <c r="O198" i="4" s="1"/>
  <c r="J197" i="4"/>
  <c r="K197" i="4" s="1"/>
  <c r="M169" i="4"/>
  <c r="F169" i="4"/>
  <c r="G169" i="4" s="1"/>
  <c r="V264" i="4"/>
  <c r="V252" i="4"/>
  <c r="V16" i="3" s="1"/>
  <c r="V240" i="4"/>
  <c r="V228" i="4"/>
  <c r="V216" i="4"/>
  <c r="V204" i="4"/>
  <c r="J199" i="4"/>
  <c r="K199" i="4" s="1"/>
  <c r="O199" i="4" s="1"/>
  <c r="V189" i="4"/>
  <c r="F189" i="4"/>
  <c r="G189" i="4" s="1"/>
  <c r="Q189" i="4" s="1"/>
  <c r="J169" i="4"/>
  <c r="K169" i="4" s="1"/>
  <c r="Q141" i="4"/>
  <c r="J108" i="4"/>
  <c r="V108" i="4"/>
  <c r="F108" i="4"/>
  <c r="F186" i="4"/>
  <c r="G186" i="4" s="1"/>
  <c r="F174" i="4"/>
  <c r="G174" i="4" s="1"/>
  <c r="M167" i="4"/>
  <c r="F162" i="4"/>
  <c r="G162" i="4" s="1"/>
  <c r="Q162" i="4" s="1"/>
  <c r="V158" i="4"/>
  <c r="J158" i="4"/>
  <c r="K158" i="4" s="1"/>
  <c r="O158" i="4" s="1"/>
  <c r="M155" i="4"/>
  <c r="F150" i="4"/>
  <c r="V146" i="4"/>
  <c r="J146" i="4"/>
  <c r="K146" i="4" s="1"/>
  <c r="O146" i="4" s="1"/>
  <c r="F138" i="4"/>
  <c r="G138" i="4" s="1"/>
  <c r="V134" i="4"/>
  <c r="J134" i="4"/>
  <c r="K134" i="4" s="1"/>
  <c r="O134" i="4" s="1"/>
  <c r="O129" i="4"/>
  <c r="F126" i="4"/>
  <c r="G126" i="4" s="1"/>
  <c r="V122" i="4"/>
  <c r="J122" i="4"/>
  <c r="K122" i="4" s="1"/>
  <c r="J118" i="4"/>
  <c r="K118" i="4" s="1"/>
  <c r="J117" i="4"/>
  <c r="F115" i="4"/>
  <c r="G115" i="4" s="1"/>
  <c r="Q115" i="4" s="1"/>
  <c r="O111" i="4"/>
  <c r="F101" i="4"/>
  <c r="G101" i="4" s="1"/>
  <c r="J101" i="4"/>
  <c r="K101" i="4" s="1"/>
  <c r="V101" i="4"/>
  <c r="M101" i="4"/>
  <c r="O39" i="4"/>
  <c r="V157" i="4"/>
  <c r="J157" i="4"/>
  <c r="K157" i="4" s="1"/>
  <c r="O157" i="4" s="1"/>
  <c r="V145" i="4"/>
  <c r="J145" i="4"/>
  <c r="K145" i="4" s="1"/>
  <c r="O145" i="4" s="1"/>
  <c r="M142" i="4"/>
  <c r="F137" i="4"/>
  <c r="G137" i="4" s="1"/>
  <c r="V133" i="4"/>
  <c r="J133" i="4"/>
  <c r="K133" i="4" s="1"/>
  <c r="O133" i="4" s="1"/>
  <c r="M130" i="4"/>
  <c r="F125" i="4"/>
  <c r="G125" i="4" s="1"/>
  <c r="V121" i="4"/>
  <c r="J121" i="4"/>
  <c r="K121" i="4" s="1"/>
  <c r="O121" i="4" s="1"/>
  <c r="V120" i="4"/>
  <c r="J120" i="4"/>
  <c r="K120" i="4" s="1"/>
  <c r="V119" i="4"/>
  <c r="J119" i="4"/>
  <c r="V117" i="4"/>
  <c r="F111" i="4"/>
  <c r="G111" i="4" s="1"/>
  <c r="Q111" i="4" s="1"/>
  <c r="J106" i="4"/>
  <c r="V180" i="4"/>
  <c r="J180" i="4"/>
  <c r="K180" i="4" s="1"/>
  <c r="M177" i="4"/>
  <c r="V168" i="4"/>
  <c r="M165" i="4"/>
  <c r="F136" i="4"/>
  <c r="G136" i="4" s="1"/>
  <c r="Q136" i="4" s="1"/>
  <c r="F124" i="4"/>
  <c r="G124" i="4" s="1"/>
  <c r="Q124" i="4" s="1"/>
  <c r="V167" i="4"/>
  <c r="J167" i="4"/>
  <c r="K167" i="4" s="1"/>
  <c r="F159" i="4"/>
  <c r="G159" i="4" s="1"/>
  <c r="Q159" i="4" s="1"/>
  <c r="V155" i="4"/>
  <c r="V8" i="3" s="1"/>
  <c r="J155" i="4"/>
  <c r="K155" i="4" s="1"/>
  <c r="F147" i="4"/>
  <c r="G147" i="4" s="1"/>
  <c r="F135" i="4"/>
  <c r="G135" i="4" s="1"/>
  <c r="M128" i="4"/>
  <c r="F123" i="4"/>
  <c r="G123" i="4" s="1"/>
  <c r="F117" i="4"/>
  <c r="M112" i="4"/>
  <c r="V190" i="4"/>
  <c r="J190" i="4"/>
  <c r="K190" i="4" s="1"/>
  <c r="O190" i="4" s="1"/>
  <c r="V178" i="4"/>
  <c r="J178" i="4"/>
  <c r="K178" i="4" s="1"/>
  <c r="O178" i="4" s="1"/>
  <c r="V166" i="4"/>
  <c r="J166" i="4"/>
  <c r="K166" i="4" s="1"/>
  <c r="O166" i="4" s="1"/>
  <c r="V154" i="4"/>
  <c r="J154" i="4"/>
  <c r="K154" i="4" s="1"/>
  <c r="O154" i="4" s="1"/>
  <c r="V142" i="4"/>
  <c r="J142" i="4"/>
  <c r="K142" i="4" s="1"/>
  <c r="V130" i="4"/>
  <c r="J130" i="4"/>
  <c r="K130" i="4" s="1"/>
  <c r="F119" i="4"/>
  <c r="J93" i="4"/>
  <c r="K93" i="4" s="1"/>
  <c r="V93" i="4"/>
  <c r="F93" i="4"/>
  <c r="G93" i="4" s="1"/>
  <c r="M93" i="4"/>
  <c r="M186" i="4"/>
  <c r="V177" i="4"/>
  <c r="J177" i="4"/>
  <c r="K177" i="4" s="1"/>
  <c r="M174" i="4"/>
  <c r="V165" i="4"/>
  <c r="J165" i="4"/>
  <c r="K165" i="4" s="1"/>
  <c r="F157" i="4"/>
  <c r="G157" i="4" s="1"/>
  <c r="Q157" i="4" s="1"/>
  <c r="F145" i="4"/>
  <c r="G145" i="4" s="1"/>
  <c r="Q145" i="4" s="1"/>
  <c r="M138" i="4"/>
  <c r="F133" i="4"/>
  <c r="G133" i="4" s="1"/>
  <c r="Q133" i="4" s="1"/>
  <c r="M126" i="4"/>
  <c r="F121" i="4"/>
  <c r="G121" i="4" s="1"/>
  <c r="Q121" i="4" s="1"/>
  <c r="Q113" i="4"/>
  <c r="J109" i="4"/>
  <c r="K109" i="4" s="1"/>
  <c r="O109" i="4" s="1"/>
  <c r="V109" i="4"/>
  <c r="F98" i="4"/>
  <c r="G98" i="4" s="1"/>
  <c r="J98" i="4"/>
  <c r="K98" i="4" s="1"/>
  <c r="V98" i="4"/>
  <c r="M98" i="4"/>
  <c r="M173" i="4"/>
  <c r="M161" i="4"/>
  <c r="M149" i="4"/>
  <c r="M137" i="4"/>
  <c r="M125" i="4"/>
  <c r="F95" i="4"/>
  <c r="G95" i="4" s="1"/>
  <c r="V95" i="4"/>
  <c r="J95" i="4"/>
  <c r="K95" i="4" s="1"/>
  <c r="M95" i="4"/>
  <c r="F92" i="4"/>
  <c r="G92" i="4" s="1"/>
  <c r="V92" i="4"/>
  <c r="J92" i="4"/>
  <c r="K92" i="4" s="1"/>
  <c r="M92" i="4"/>
  <c r="V186" i="4"/>
  <c r="V174" i="4"/>
  <c r="V162" i="4"/>
  <c r="V150" i="4"/>
  <c r="V138" i="4"/>
  <c r="V126" i="4"/>
  <c r="J115" i="4"/>
  <c r="K115" i="4" s="1"/>
  <c r="O115" i="4" s="1"/>
  <c r="F109" i="4"/>
  <c r="G109" i="4" s="1"/>
  <c r="Q109" i="4" s="1"/>
  <c r="V173" i="4"/>
  <c r="V161" i="4"/>
  <c r="V149" i="4"/>
  <c r="V137" i="4"/>
  <c r="V125" i="4"/>
  <c r="F110" i="4"/>
  <c r="G110" i="4" s="1"/>
  <c r="M110" i="4"/>
  <c r="M103" i="4"/>
  <c r="F103" i="4"/>
  <c r="G103" i="4" s="1"/>
  <c r="M90" i="4"/>
  <c r="F90" i="4"/>
  <c r="G90" i="4" s="1"/>
  <c r="V90" i="4"/>
  <c r="J90" i="4"/>
  <c r="K90" i="4" s="1"/>
  <c r="V184" i="4"/>
  <c r="V172" i="4"/>
  <c r="V160" i="4"/>
  <c r="V148" i="4"/>
  <c r="V136" i="4"/>
  <c r="V124" i="4"/>
  <c r="M120" i="4"/>
  <c r="V113" i="4"/>
  <c r="M108" i="4"/>
  <c r="J103" i="4"/>
  <c r="K103" i="4" s="1"/>
  <c r="O22" i="4"/>
  <c r="J64" i="4"/>
  <c r="K64" i="4" s="1"/>
  <c r="V64" i="4"/>
  <c r="F53" i="4"/>
  <c r="G53" i="4" s="1"/>
  <c r="F49" i="4"/>
  <c r="G49" i="4" s="1"/>
  <c r="M49" i="4"/>
  <c r="M42" i="4"/>
  <c r="F42" i="4"/>
  <c r="G42" i="4" s="1"/>
  <c r="F39" i="4"/>
  <c r="G39" i="4" s="1"/>
  <c r="Q39" i="4" s="1"/>
  <c r="O35" i="4"/>
  <c r="J28" i="4"/>
  <c r="K28" i="4" s="1"/>
  <c r="O28" i="4" s="1"/>
  <c r="V28" i="4"/>
  <c r="V4" i="3" s="1"/>
  <c r="M20" i="4"/>
  <c r="F17" i="4"/>
  <c r="G17" i="4" s="1"/>
  <c r="V116" i="4"/>
  <c r="V104" i="4"/>
  <c r="F87" i="4"/>
  <c r="G87" i="4" s="1"/>
  <c r="F86" i="4"/>
  <c r="G86" i="4" s="1"/>
  <c r="F77" i="4"/>
  <c r="G77" i="4" s="1"/>
  <c r="F76" i="4"/>
  <c r="G76" i="4" s="1"/>
  <c r="M65" i="4"/>
  <c r="J63" i="4"/>
  <c r="K63" i="4" s="1"/>
  <c r="J49" i="4"/>
  <c r="K49" i="4" s="1"/>
  <c r="V47" i="4"/>
  <c r="V7" i="3" s="1"/>
  <c r="J27" i="4"/>
  <c r="K27" i="4" s="1"/>
  <c r="F75" i="4"/>
  <c r="G75" i="4" s="1"/>
  <c r="F74" i="4"/>
  <c r="G74" i="4" s="1"/>
  <c r="J57" i="4"/>
  <c r="V57" i="4"/>
  <c r="J21" i="4"/>
  <c r="K21" i="4" s="1"/>
  <c r="O21" i="4" s="1"/>
  <c r="V21" i="4"/>
  <c r="V49" i="4"/>
  <c r="F33" i="4"/>
  <c r="G33" i="4" s="1"/>
  <c r="Q33" i="4" s="1"/>
  <c r="J16" i="4"/>
  <c r="K16" i="4" s="1"/>
  <c r="V16" i="4"/>
  <c r="F105" i="4"/>
  <c r="F68" i="4"/>
  <c r="G68" i="4" s="1"/>
  <c r="V65" i="4"/>
  <c r="J65" i="4"/>
  <c r="K65" i="4" s="1"/>
  <c r="F63" i="4"/>
  <c r="G63" i="4" s="1"/>
  <c r="M58" i="4"/>
  <c r="J52" i="4"/>
  <c r="K52" i="4" s="1"/>
  <c r="V52" i="4"/>
  <c r="M44" i="4"/>
  <c r="V42" i="4"/>
  <c r="F41" i="4"/>
  <c r="G41" i="4" s="1"/>
  <c r="Q41" i="4" s="1"/>
  <c r="F37" i="4"/>
  <c r="G37" i="4" s="1"/>
  <c r="M37" i="4"/>
  <c r="M30" i="4"/>
  <c r="F30" i="4"/>
  <c r="G30" i="4" s="1"/>
  <c r="J69" i="4"/>
  <c r="K69" i="4" s="1"/>
  <c r="O69" i="4" s="1"/>
  <c r="V69" i="4"/>
  <c r="F97" i="4"/>
  <c r="G97" i="4" s="1"/>
  <c r="Q97" i="4" s="1"/>
  <c r="M87" i="4"/>
  <c r="M86" i="4"/>
  <c r="M85" i="4"/>
  <c r="M84" i="4"/>
  <c r="M82" i="4"/>
  <c r="J81" i="4"/>
  <c r="K81" i="4" s="1"/>
  <c r="O81" i="4" s="1"/>
  <c r="V81" i="4"/>
  <c r="M77" i="4"/>
  <c r="M76" i="4"/>
  <c r="M70" i="4"/>
  <c r="J45" i="4"/>
  <c r="K45" i="4" s="1"/>
  <c r="O45" i="4" s="1"/>
  <c r="V45" i="4"/>
  <c r="J44" i="4"/>
  <c r="K44" i="4" s="1"/>
  <c r="V58" i="4"/>
  <c r="J58" i="4"/>
  <c r="K58" i="4" s="1"/>
  <c r="F57" i="4"/>
  <c r="F21" i="4"/>
  <c r="G21" i="4" s="1"/>
  <c r="Q21" i="4" s="1"/>
  <c r="M17" i="4"/>
  <c r="V97" i="4"/>
  <c r="J97" i="4"/>
  <c r="K97" i="4" s="1"/>
  <c r="O97" i="4" s="1"/>
  <c r="V96" i="4"/>
  <c r="J96" i="4"/>
  <c r="K96" i="4" s="1"/>
  <c r="O96" i="4" s="1"/>
  <c r="V94" i="4"/>
  <c r="J94" i="4"/>
  <c r="K94" i="4" s="1"/>
  <c r="O94" i="4" s="1"/>
  <c r="V89" i="4"/>
  <c r="J88" i="4"/>
  <c r="K88" i="4" s="1"/>
  <c r="J83" i="4"/>
  <c r="K83" i="4" s="1"/>
  <c r="J78" i="4"/>
  <c r="K78" i="4" s="1"/>
  <c r="F61" i="4"/>
  <c r="G61" i="4" s="1"/>
  <c r="M61" i="4"/>
  <c r="M54" i="4"/>
  <c r="F54" i="4"/>
  <c r="G54" i="4" s="1"/>
  <c r="J40" i="4"/>
  <c r="K40" i="4" s="1"/>
  <c r="V40" i="4"/>
  <c r="M32" i="4"/>
  <c r="F25" i="4"/>
  <c r="M25" i="4"/>
  <c r="M3" i="3" s="1"/>
  <c r="M18" i="4"/>
  <c r="F18" i="4"/>
  <c r="G18" i="4" s="1"/>
  <c r="V87" i="4"/>
  <c r="J86" i="4"/>
  <c r="K86" i="4" s="1"/>
  <c r="V85" i="4"/>
  <c r="J85" i="4"/>
  <c r="K85" i="4" s="1"/>
  <c r="V84" i="4"/>
  <c r="V82" i="4"/>
  <c r="V78" i="4"/>
  <c r="V77" i="4"/>
  <c r="J76" i="4"/>
  <c r="K76" i="4" s="1"/>
  <c r="V70" i="4"/>
  <c r="J61" i="4"/>
  <c r="K61" i="4" s="1"/>
  <c r="J25" i="4"/>
  <c r="V107" i="4"/>
  <c r="V75" i="4"/>
  <c r="J74" i="4"/>
  <c r="K74" i="4" s="1"/>
  <c r="V73" i="4"/>
  <c r="J73" i="4"/>
  <c r="K73" i="4" s="1"/>
  <c r="O73" i="4" s="1"/>
  <c r="F69" i="4"/>
  <c r="G69" i="4" s="1"/>
  <c r="Q69" i="4" s="1"/>
  <c r="J54" i="4"/>
  <c r="K54" i="4" s="1"/>
  <c r="V53" i="4"/>
  <c r="J47" i="4"/>
  <c r="K47" i="4" s="1"/>
  <c r="O47" i="4" s="1"/>
  <c r="J33" i="4"/>
  <c r="K33" i="4" s="1"/>
  <c r="O33" i="4" s="1"/>
  <c r="V33" i="4"/>
  <c r="J18" i="4"/>
  <c r="K18" i="4" s="1"/>
  <c r="V17" i="4"/>
  <c r="V106" i="4"/>
  <c r="F81" i="4"/>
  <c r="G81" i="4" s="1"/>
  <c r="Q81" i="4" s="1"/>
  <c r="M64" i="4"/>
  <c r="V61" i="4"/>
  <c r="V46" i="4"/>
  <c r="F45" i="4"/>
  <c r="G45" i="4" s="1"/>
  <c r="Q45" i="4" s="1"/>
  <c r="V32" i="4"/>
  <c r="V25" i="4"/>
  <c r="V3" i="3" s="1"/>
  <c r="F12" i="4"/>
  <c r="G12" i="4" s="1"/>
  <c r="Q12" i="4" s="1"/>
  <c r="V8" i="4"/>
  <c r="J8" i="4"/>
  <c r="K8" i="4" s="1"/>
  <c r="O8" i="4" s="1"/>
  <c r="M5" i="4"/>
  <c r="M8" i="3" s="1"/>
  <c r="M15" i="4"/>
  <c r="M3" i="4"/>
  <c r="M13" i="4"/>
  <c r="V4" i="4"/>
  <c r="J4" i="4"/>
  <c r="K4" i="4" s="1"/>
  <c r="V15" i="4"/>
  <c r="J15" i="4"/>
  <c r="K15" i="4" s="1"/>
  <c r="F7" i="4"/>
  <c r="G7" i="4" s="1"/>
  <c r="Q7" i="4" s="1"/>
  <c r="V3" i="4"/>
  <c r="J3" i="4"/>
  <c r="K3" i="4" s="1"/>
  <c r="M11" i="4"/>
  <c r="M9" i="4"/>
  <c r="V11" i="4"/>
  <c r="V10" i="4"/>
  <c r="V9" i="4"/>
  <c r="S7" i="3"/>
  <c r="H5" i="3"/>
  <c r="L32" i="3"/>
  <c r="T43" i="3"/>
  <c r="S43" i="3"/>
  <c r="H11" i="3"/>
  <c r="I28" i="3"/>
  <c r="H28" i="3"/>
  <c r="L12" i="3"/>
  <c r="V28" i="3"/>
  <c r="L28" i="3"/>
  <c r="T49" i="3"/>
  <c r="S49" i="3"/>
  <c r="T5" i="3"/>
  <c r="S5" i="3"/>
  <c r="V11" i="3"/>
  <c r="L11" i="3"/>
  <c r="H43" i="3"/>
  <c r="L46" i="3"/>
  <c r="T11" i="3"/>
  <c r="S11" i="3"/>
  <c r="T32" i="3"/>
  <c r="S32" i="3"/>
  <c r="I49" i="3"/>
  <c r="H49" i="3"/>
  <c r="I12" i="3"/>
  <c r="H12" i="3"/>
  <c r="L43" i="3"/>
  <c r="T12" i="3"/>
  <c r="S12" i="3"/>
  <c r="T28" i="3"/>
  <c r="S28" i="3"/>
  <c r="L5" i="3"/>
  <c r="I7" i="3"/>
  <c r="I11" i="3"/>
  <c r="I32" i="3"/>
  <c r="H32" i="3"/>
  <c r="V49" i="3"/>
  <c r="L49" i="3"/>
  <c r="T46" i="3"/>
  <c r="S46" i="3"/>
  <c r="I4" i="3"/>
  <c r="S27" i="3"/>
  <c r="P35" i="3"/>
  <c r="M28" i="3"/>
  <c r="L4" i="3"/>
  <c r="S4" i="3"/>
  <c r="AA35" i="3"/>
  <c r="Z42" i="3"/>
  <c r="Y8" i="3"/>
  <c r="N14" i="3"/>
  <c r="P9" i="3"/>
  <c r="L42" i="3"/>
  <c r="N27" i="3"/>
  <c r="AA27" i="3"/>
  <c r="F2" i="4"/>
  <c r="G2" i="4" s="1"/>
  <c r="Y42" i="3"/>
  <c r="L14" i="3"/>
  <c r="N2" i="3"/>
  <c r="Z14" i="3"/>
  <c r="Z26" i="3"/>
  <c r="AA39" i="3"/>
  <c r="N47" i="3"/>
  <c r="N26" i="3"/>
  <c r="N23" i="3"/>
  <c r="P2" i="3"/>
  <c r="Z27" i="3"/>
  <c r="AA42" i="3"/>
  <c r="I9" i="3"/>
  <c r="Y9" i="3"/>
  <c r="Y6" i="3"/>
  <c r="AA47" i="3"/>
  <c r="AA26" i="3"/>
  <c r="AA23" i="3"/>
  <c r="N42" i="3"/>
  <c r="P39" i="3"/>
  <c r="AA9" i="3"/>
  <c r="N9" i="3"/>
  <c r="P14" i="3"/>
  <c r="P47" i="3"/>
  <c r="P26" i="3"/>
  <c r="P23" i="3"/>
  <c r="Y35" i="3"/>
  <c r="Y2" i="3"/>
  <c r="Z6" i="3"/>
  <c r="P42" i="3"/>
  <c r="Y39" i="3"/>
  <c r="I26" i="3"/>
  <c r="N6" i="3"/>
  <c r="Y14" i="3"/>
  <c r="Y47" i="3"/>
  <c r="Y26" i="3"/>
  <c r="Y23" i="3"/>
  <c r="Z35" i="3"/>
  <c r="Z2" i="3"/>
  <c r="AA6" i="3"/>
  <c r="P27" i="3"/>
  <c r="AA2" i="3"/>
  <c r="Y27" i="3"/>
  <c r="Z47" i="3"/>
  <c r="L9" i="3"/>
  <c r="N39" i="3"/>
  <c r="Z9" i="3"/>
  <c r="L2" i="3"/>
  <c r="F26" i="3"/>
  <c r="L8" i="3"/>
  <c r="I6" i="3"/>
  <c r="H6" i="3"/>
  <c r="L39" i="3"/>
  <c r="I35" i="3"/>
  <c r="H35" i="3"/>
  <c r="H2" i="3"/>
  <c r="L47" i="3"/>
  <c r="L26" i="3"/>
  <c r="M23" i="3"/>
  <c r="L23" i="3"/>
  <c r="H7" i="3"/>
  <c r="H9" i="3"/>
  <c r="H27" i="3"/>
  <c r="I39" i="3"/>
  <c r="H39" i="3"/>
  <c r="H26" i="3"/>
  <c r="I8" i="3"/>
  <c r="H8" i="3"/>
  <c r="L35" i="3"/>
  <c r="I14" i="3"/>
  <c r="H14" i="3"/>
  <c r="I47" i="3"/>
  <c r="H47" i="3"/>
  <c r="I23" i="3"/>
  <c r="H23" i="3"/>
  <c r="H42" i="3"/>
  <c r="L7" i="3"/>
  <c r="L27" i="3"/>
  <c r="M6" i="3"/>
  <c r="L6" i="3"/>
  <c r="M5" i="3"/>
  <c r="M4" i="3"/>
  <c r="M9" i="3"/>
  <c r="M2" i="4"/>
  <c r="J2" i="4"/>
  <c r="K2" i="4" s="1"/>
  <c r="M46" i="3"/>
  <c r="M43" i="3"/>
  <c r="M32" i="3"/>
  <c r="E12" i="3"/>
  <c r="E28" i="3"/>
  <c r="E32" i="3"/>
  <c r="E2" i="4"/>
  <c r="E43" i="3"/>
  <c r="E5" i="3"/>
  <c r="E46" i="3"/>
  <c r="E49" i="3"/>
  <c r="E4" i="3"/>
  <c r="C2" i="3"/>
  <c r="C23" i="3"/>
  <c r="C39" i="3"/>
  <c r="C26" i="3"/>
  <c r="C9" i="3"/>
  <c r="C35" i="3"/>
  <c r="C27" i="3"/>
  <c r="C47" i="3"/>
  <c r="C42" i="3"/>
  <c r="C6" i="3"/>
  <c r="C7" i="3"/>
  <c r="C14" i="3"/>
  <c r="C8" i="3"/>
  <c r="B2" i="3"/>
  <c r="B23" i="3"/>
  <c r="B39" i="3"/>
  <c r="B26" i="3"/>
  <c r="B9" i="3"/>
  <c r="B35" i="3"/>
  <c r="B27" i="3"/>
  <c r="B47" i="3"/>
  <c r="B42" i="3"/>
  <c r="B6" i="3"/>
  <c r="B7" i="3"/>
  <c r="B14" i="3"/>
  <c r="B8" i="3"/>
  <c r="Q53" i="4" l="1"/>
  <c r="O692" i="4"/>
  <c r="O722" i="4"/>
  <c r="O246" i="4"/>
  <c r="Q413" i="4"/>
  <c r="F11" i="3"/>
  <c r="O194" i="4"/>
  <c r="Q202" i="4"/>
  <c r="O298" i="4"/>
  <c r="Q484" i="4"/>
  <c r="O663" i="4"/>
  <c r="O426" i="4"/>
  <c r="G25" i="4"/>
  <c r="G3" i="3" s="1"/>
  <c r="F3" i="3"/>
  <c r="Q214" i="4"/>
  <c r="Q204" i="4"/>
  <c r="O113" i="4"/>
  <c r="Q55" i="4"/>
  <c r="Q425" i="4"/>
  <c r="Q632" i="4"/>
  <c r="O577" i="4"/>
  <c r="Q473" i="4"/>
  <c r="O290" i="4"/>
  <c r="G597" i="4"/>
  <c r="G36" i="3" s="1"/>
  <c r="F36" i="3"/>
  <c r="O91" i="4"/>
  <c r="V43" i="3"/>
  <c r="Q123" i="4"/>
  <c r="O474" i="4"/>
  <c r="Q442" i="4"/>
  <c r="Q352" i="4"/>
  <c r="K598" i="4"/>
  <c r="K37" i="3" s="1"/>
  <c r="J37" i="3"/>
  <c r="O287" i="4"/>
  <c r="Q334" i="4"/>
  <c r="G427" i="4"/>
  <c r="F25" i="3"/>
  <c r="O731" i="4"/>
  <c r="O293" i="4"/>
  <c r="Q470" i="4"/>
  <c r="K427" i="4"/>
  <c r="J25" i="3"/>
  <c r="O40" i="4"/>
  <c r="O175" i="4"/>
  <c r="Q135" i="4"/>
  <c r="Q139" i="4"/>
  <c r="G598" i="4"/>
  <c r="G37" i="3" s="1"/>
  <c r="F37" i="3"/>
  <c r="O700" i="4"/>
  <c r="Q78" i="4"/>
  <c r="O270" i="4"/>
  <c r="O707" i="4"/>
  <c r="O391" i="4"/>
  <c r="Q40" i="4"/>
  <c r="Q577" i="4"/>
  <c r="Q211" i="4"/>
  <c r="Q91" i="4"/>
  <c r="Q565" i="4"/>
  <c r="K25" i="4"/>
  <c r="K3" i="3" s="1"/>
  <c r="J3" i="3"/>
  <c r="Q143" i="4"/>
  <c r="Q75" i="4"/>
  <c r="Q773" i="4"/>
  <c r="K597" i="4"/>
  <c r="K36" i="3" s="1"/>
  <c r="J36" i="3"/>
  <c r="O27" i="4"/>
  <c r="O118" i="4"/>
  <c r="O231" i="4"/>
  <c r="O341" i="4"/>
  <c r="O36" i="4"/>
  <c r="Q620" i="4"/>
  <c r="O200" i="4"/>
  <c r="O743" i="4"/>
  <c r="Q23" i="4"/>
  <c r="O176" i="4"/>
  <c r="O80" i="4"/>
  <c r="O641" i="4"/>
  <c r="Q539" i="4"/>
  <c r="Q743" i="4"/>
  <c r="Q49" i="3" s="1"/>
  <c r="Q180" i="4"/>
  <c r="Q698" i="4"/>
  <c r="Q800" i="4"/>
  <c r="Q395" i="4"/>
  <c r="Q36" i="4"/>
  <c r="O78" i="4"/>
  <c r="O541" i="4"/>
  <c r="O180" i="4"/>
  <c r="O182" i="4"/>
  <c r="Q118" i="4"/>
  <c r="O715" i="4"/>
  <c r="O617" i="4"/>
  <c r="O301" i="4"/>
  <c r="O716" i="4"/>
  <c r="Q4" i="4"/>
  <c r="O406" i="4"/>
  <c r="O397" i="4"/>
  <c r="Q575" i="4"/>
  <c r="O148" i="4"/>
  <c r="Q192" i="4"/>
  <c r="Q557" i="4"/>
  <c r="Q31" i="4"/>
  <c r="Q269" i="4"/>
  <c r="O410" i="4"/>
  <c r="Q83" i="4"/>
  <c r="O213" i="4"/>
  <c r="O421" i="4"/>
  <c r="O698" i="4"/>
  <c r="O677" i="4"/>
  <c r="O575" i="4"/>
  <c r="O192" i="4"/>
  <c r="Q301" i="4"/>
  <c r="Q483" i="4"/>
  <c r="J11" i="3"/>
  <c r="Q63" i="4"/>
  <c r="O749" i="4"/>
  <c r="Q700" i="4"/>
  <c r="O484" i="4"/>
  <c r="O709" i="4"/>
  <c r="Q144" i="4"/>
  <c r="O448" i="4"/>
  <c r="Q692" i="4"/>
  <c r="O475" i="4"/>
  <c r="Q215" i="4"/>
  <c r="Q601" i="4"/>
  <c r="O395" i="4"/>
  <c r="Q518" i="4"/>
  <c r="Q26" i="4"/>
  <c r="Q348" i="4"/>
  <c r="O725" i="4"/>
  <c r="Q606" i="4"/>
  <c r="O344" i="4"/>
  <c r="O139" i="4"/>
  <c r="Q311" i="4"/>
  <c r="Q438" i="4"/>
  <c r="Q398" i="4"/>
  <c r="O585" i="4"/>
  <c r="Q156" i="4"/>
  <c r="Q761" i="4"/>
  <c r="O553" i="4"/>
  <c r="O52" i="4"/>
  <c r="O63" i="4"/>
  <c r="Q200" i="4"/>
  <c r="Q231" i="4"/>
  <c r="O140" i="4"/>
  <c r="O625" i="4"/>
  <c r="Q746" i="4"/>
  <c r="Q122" i="4"/>
  <c r="Q182" i="4"/>
  <c r="O413" i="4"/>
  <c r="O317" i="4"/>
  <c r="O144" i="4"/>
  <c r="O104" i="4"/>
  <c r="Q79" i="4"/>
  <c r="O262" i="4"/>
  <c r="O439" i="4"/>
  <c r="Q749" i="4"/>
  <c r="O156" i="4"/>
  <c r="O438" i="4"/>
  <c r="O422" i="4"/>
  <c r="Q733" i="4"/>
  <c r="Q338" i="4"/>
  <c r="Q302" i="4"/>
  <c r="O430" i="4"/>
  <c r="O776" i="4"/>
  <c r="Q532" i="4"/>
  <c r="O401" i="4"/>
  <c r="Q684" i="4"/>
  <c r="O609" i="4"/>
  <c r="O459" i="4"/>
  <c r="O615" i="4"/>
  <c r="O188" i="4"/>
  <c r="O374" i="4"/>
  <c r="Q631" i="4"/>
  <c r="Q448" i="4"/>
  <c r="Q785" i="4"/>
  <c r="Q474" i="4"/>
  <c r="K330" i="4"/>
  <c r="O330" i="4" s="1"/>
  <c r="G434" i="4"/>
  <c r="K613" i="4"/>
  <c r="J38" i="3"/>
  <c r="G770" i="4"/>
  <c r="K277" i="4"/>
  <c r="K20" i="3" s="1"/>
  <c r="J20" i="3"/>
  <c r="G306" i="4"/>
  <c r="G22" i="3" s="1"/>
  <c r="F22" i="3"/>
  <c r="G315" i="4"/>
  <c r="Q315" i="4" s="1"/>
  <c r="O247" i="4"/>
  <c r="K245" i="4"/>
  <c r="K13" i="3" s="1"/>
  <c r="J13" i="3"/>
  <c r="G650" i="4"/>
  <c r="G584" i="4"/>
  <c r="K590" i="4"/>
  <c r="O590" i="4" s="1"/>
  <c r="K651" i="4"/>
  <c r="J45" i="3"/>
  <c r="Q715" i="4"/>
  <c r="K644" i="4"/>
  <c r="K41" i="3" s="1"/>
  <c r="K752" i="4"/>
  <c r="J50" i="3"/>
  <c r="G132" i="4"/>
  <c r="K542" i="4"/>
  <c r="K201" i="4"/>
  <c r="K10" i="3" s="1"/>
  <c r="J10" i="3"/>
  <c r="K307" i="4"/>
  <c r="K309" i="4"/>
  <c r="K547" i="4"/>
  <c r="G569" i="4"/>
  <c r="K650" i="4"/>
  <c r="K738" i="4"/>
  <c r="G314" i="4"/>
  <c r="F21" i="3"/>
  <c r="K114" i="4"/>
  <c r="G660" i="4"/>
  <c r="Q668" i="4"/>
  <c r="K284" i="4"/>
  <c r="K751" i="4"/>
  <c r="Q525" i="4"/>
  <c r="K770" i="4"/>
  <c r="O770" i="4" s="1"/>
  <c r="Q758" i="4"/>
  <c r="O31" i="4"/>
  <c r="G643" i="4"/>
  <c r="Q643" i="4" s="1"/>
  <c r="G119" i="4"/>
  <c r="G240" i="4"/>
  <c r="Q240" i="4" s="1"/>
  <c r="G267" i="4"/>
  <c r="G18" i="3" s="1"/>
  <c r="F18" i="3"/>
  <c r="G309" i="4"/>
  <c r="G266" i="4"/>
  <c r="G17" i="3" s="1"/>
  <c r="F17" i="3"/>
  <c r="G690" i="4"/>
  <c r="K323" i="4"/>
  <c r="G149" i="4"/>
  <c r="G324" i="4"/>
  <c r="G245" i="4"/>
  <c r="G13" i="3" s="1"/>
  <c r="F13" i="3"/>
  <c r="K537" i="4"/>
  <c r="O537" i="4" s="1"/>
  <c r="G689" i="4"/>
  <c r="Q689" i="4" s="1"/>
  <c r="O51" i="4"/>
  <c r="Q674" i="4"/>
  <c r="G723" i="4"/>
  <c r="G48" i="3" s="1"/>
  <c r="F48" i="3"/>
  <c r="Q541" i="4"/>
  <c r="K569" i="4"/>
  <c r="O788" i="4"/>
  <c r="G572" i="4"/>
  <c r="G656" i="4"/>
  <c r="Q767" i="4"/>
  <c r="K106" i="4"/>
  <c r="G108" i="4"/>
  <c r="G201" i="4"/>
  <c r="G10" i="3" s="1"/>
  <c r="F10" i="3"/>
  <c r="K252" i="4"/>
  <c r="J16" i="3"/>
  <c r="K600" i="4"/>
  <c r="K24" i="3" s="1"/>
  <c r="J24" i="3"/>
  <c r="G322" i="4"/>
  <c r="G224" i="4"/>
  <c r="K149" i="4"/>
  <c r="O149" i="4" s="1"/>
  <c r="G331" i="4"/>
  <c r="G522" i="4"/>
  <c r="G29" i="3" s="1"/>
  <c r="F29" i="3"/>
  <c r="G537" i="4"/>
  <c r="Q537" i="4" s="1"/>
  <c r="O418" i="4"/>
  <c r="G273" i="4"/>
  <c r="F19" i="3"/>
  <c r="K62" i="4"/>
  <c r="G114" i="4"/>
  <c r="G321" i="4"/>
  <c r="G277" i="4"/>
  <c r="G20" i="3" s="1"/>
  <c r="F20" i="3"/>
  <c r="G600" i="4"/>
  <c r="G24" i="3" s="1"/>
  <c r="F24" i="3"/>
  <c r="K267" i="4"/>
  <c r="K18" i="3" s="1"/>
  <c r="J18" i="3"/>
  <c r="G330" i="4"/>
  <c r="K331" i="4"/>
  <c r="K326" i="4"/>
  <c r="K566" i="4"/>
  <c r="G755" i="4"/>
  <c r="Q755" i="4" s="1"/>
  <c r="K150" i="4"/>
  <c r="K546" i="4"/>
  <c r="K102" i="4"/>
  <c r="K660" i="4"/>
  <c r="K132" i="4"/>
  <c r="G117" i="4"/>
  <c r="K108" i="4"/>
  <c r="G252" i="4"/>
  <c r="F16" i="3"/>
  <c r="K571" i="4"/>
  <c r="G530" i="4"/>
  <c r="F31" i="3"/>
  <c r="G613" i="4"/>
  <c r="F38" i="3"/>
  <c r="K690" i="4"/>
  <c r="O147" i="4"/>
  <c r="K314" i="4"/>
  <c r="J21" i="3"/>
  <c r="G326" i="4"/>
  <c r="G570" i="4"/>
  <c r="G752" i="4"/>
  <c r="F50" i="3"/>
  <c r="G566" i="4"/>
  <c r="G62" i="4"/>
  <c r="G582" i="4"/>
  <c r="G590" i="4"/>
  <c r="K119" i="4"/>
  <c r="K306" i="4"/>
  <c r="K22" i="3" s="1"/>
  <c r="J22" i="3"/>
  <c r="K321" i="4"/>
  <c r="K322" i="4"/>
  <c r="O210" i="4"/>
  <c r="Q116" i="4"/>
  <c r="K530" i="4"/>
  <c r="J31" i="3"/>
  <c r="K584" i="4"/>
  <c r="Q509" i="4"/>
  <c r="G675" i="4"/>
  <c r="O521" i="4"/>
  <c r="G106" i="4"/>
  <c r="G626" i="4"/>
  <c r="G40" i="3" s="1"/>
  <c r="F40" i="3"/>
  <c r="K240" i="4"/>
  <c r="G57" i="4"/>
  <c r="K117" i="4"/>
  <c r="G150" i="4"/>
  <c r="G323" i="4"/>
  <c r="G543" i="4"/>
  <c r="K516" i="4"/>
  <c r="K626" i="4"/>
  <c r="K40" i="3" s="1"/>
  <c r="J40" i="3"/>
  <c r="K522" i="4"/>
  <c r="K29" i="3" s="1"/>
  <c r="J29" i="3"/>
  <c r="G563" i="4"/>
  <c r="F33" i="3"/>
  <c r="Q421" i="4"/>
  <c r="O719" i="4"/>
  <c r="Q679" i="4"/>
  <c r="K675" i="4"/>
  <c r="Q796" i="4"/>
  <c r="K266" i="4"/>
  <c r="K17" i="3" s="1"/>
  <c r="J17" i="3"/>
  <c r="K755" i="4"/>
  <c r="G286" i="4"/>
  <c r="K769" i="4"/>
  <c r="G658" i="4"/>
  <c r="F44" i="3"/>
  <c r="K57" i="4"/>
  <c r="K292" i="4"/>
  <c r="G516" i="4"/>
  <c r="K756" i="4"/>
  <c r="Q96" i="4"/>
  <c r="G248" i="4"/>
  <c r="G15" i="3" s="1"/>
  <c r="F15" i="3"/>
  <c r="K543" i="4"/>
  <c r="G571" i="4"/>
  <c r="K570" i="4"/>
  <c r="G542" i="4"/>
  <c r="G547" i="4"/>
  <c r="G284" i="4"/>
  <c r="G738" i="4"/>
  <c r="G644" i="4"/>
  <c r="G41" i="3" s="1"/>
  <c r="G651" i="4"/>
  <c r="F45" i="3"/>
  <c r="K224" i="4"/>
  <c r="O224" i="4" s="1"/>
  <c r="K315" i="4"/>
  <c r="K434" i="4"/>
  <c r="G612" i="4"/>
  <c r="G751" i="4"/>
  <c r="G765" i="4"/>
  <c r="G756" i="4"/>
  <c r="G99" i="4"/>
  <c r="K286" i="4"/>
  <c r="M30" i="3"/>
  <c r="G769" i="4"/>
  <c r="K689" i="4"/>
  <c r="K308" i="4"/>
  <c r="G638" i="4"/>
  <c r="K643" i="4"/>
  <c r="K273" i="4"/>
  <c r="J19" i="3"/>
  <c r="G105" i="4"/>
  <c r="K638" i="4"/>
  <c r="O638" i="4" s="1"/>
  <c r="K612" i="4"/>
  <c r="O612" i="4" s="1"/>
  <c r="K105" i="4"/>
  <c r="K658" i="4"/>
  <c r="J44" i="3"/>
  <c r="Q745" i="4"/>
  <c r="G534" i="4"/>
  <c r="G30" i="3" s="1"/>
  <c r="F30" i="3"/>
  <c r="K534" i="4"/>
  <c r="K30" i="3" s="1"/>
  <c r="J30" i="3"/>
  <c r="K578" i="4"/>
  <c r="K34" i="3" s="1"/>
  <c r="J34" i="3"/>
  <c r="K99" i="4"/>
  <c r="K324" i="4"/>
  <c r="G308" i="4"/>
  <c r="O782" i="4"/>
  <c r="K656" i="4"/>
  <c r="G292" i="4"/>
  <c r="Q237" i="4"/>
  <c r="K765" i="4"/>
  <c r="K248" i="4"/>
  <c r="K15" i="3" s="1"/>
  <c r="J15" i="3"/>
  <c r="O240" i="4"/>
  <c r="O483" i="4"/>
  <c r="K572" i="4"/>
  <c r="K582" i="4"/>
  <c r="K563" i="4"/>
  <c r="J33" i="3"/>
  <c r="G546" i="4"/>
  <c r="O320" i="4"/>
  <c r="O620" i="4"/>
  <c r="K723" i="4"/>
  <c r="K48" i="3" s="1"/>
  <c r="J48" i="3"/>
  <c r="G578" i="4"/>
  <c r="G34" i="3" s="1"/>
  <c r="F34" i="3"/>
  <c r="O370" i="4"/>
  <c r="Q737" i="4"/>
  <c r="G102" i="4"/>
  <c r="G307" i="4"/>
  <c r="O522" i="4"/>
  <c r="O29" i="3" s="1"/>
  <c r="Q197" i="4"/>
  <c r="O249" i="4"/>
  <c r="O606" i="4"/>
  <c r="Q147" i="4"/>
  <c r="O305" i="4"/>
  <c r="O197" i="4"/>
  <c r="Q374" i="4"/>
  <c r="O737" i="4"/>
  <c r="Q791" i="4"/>
  <c r="Q365" i="4"/>
  <c r="O773" i="4"/>
  <c r="O83" i="4"/>
  <c r="O791" i="4"/>
  <c r="Q788" i="4"/>
  <c r="Q382" i="4"/>
  <c r="O772" i="4"/>
  <c r="Q724" i="4"/>
  <c r="O88" i="4"/>
  <c r="Q553" i="4"/>
  <c r="Q522" i="4"/>
  <c r="Q29" i="3" s="1"/>
  <c r="Q794" i="4"/>
  <c r="Q406" i="4"/>
  <c r="Q393" i="4"/>
  <c r="Q391" i="4"/>
  <c r="O332" i="4"/>
  <c r="Q719" i="4"/>
  <c r="Q305" i="4"/>
  <c r="O758" i="4"/>
  <c r="Q287" i="4"/>
  <c r="Q475" i="4"/>
  <c r="Q429" i="4"/>
  <c r="O16" i="4"/>
  <c r="O239" i="4"/>
  <c r="O509" i="4"/>
  <c r="Q727" i="4"/>
  <c r="O597" i="4"/>
  <c r="O36" i="3" s="1"/>
  <c r="Q422" i="4"/>
  <c r="Q569" i="4"/>
  <c r="Q770" i="4"/>
  <c r="Q176" i="4"/>
  <c r="O6" i="4"/>
  <c r="O347" i="4"/>
  <c r="O237" i="4"/>
  <c r="O345" i="4"/>
  <c r="Q731" i="4"/>
  <c r="Q772" i="4"/>
  <c r="Q246" i="4"/>
  <c r="Q459" i="4"/>
  <c r="O498" i="4"/>
  <c r="O679" i="4"/>
  <c r="Q34" i="4"/>
  <c r="O565" i="4"/>
  <c r="Q370" i="4"/>
  <c r="Q235" i="4"/>
  <c r="O499" i="4"/>
  <c r="O523" i="4"/>
  <c r="O258" i="4"/>
  <c r="Q6" i="4"/>
  <c r="Q722" i="4"/>
  <c r="Q341" i="4"/>
  <c r="Q514" i="4"/>
  <c r="Q274" i="4"/>
  <c r="Q247" i="4"/>
  <c r="O544" i="4"/>
  <c r="O668" i="4"/>
  <c r="Q587" i="4"/>
  <c r="O632" i="4"/>
  <c r="Q691" i="4"/>
  <c r="O278" i="4"/>
  <c r="Q498" i="4"/>
  <c r="Q611" i="4"/>
  <c r="Q585" i="4"/>
  <c r="Q748" i="4"/>
  <c r="O74" i="4"/>
  <c r="Q347" i="4"/>
  <c r="Q499" i="4"/>
  <c r="Q258" i="4"/>
  <c r="Q523" i="4"/>
  <c r="Q561" i="4"/>
  <c r="Q216" i="4"/>
  <c r="O674" i="4"/>
  <c r="Q544" i="4"/>
  <c r="O4" i="4"/>
  <c r="O274" i="4"/>
  <c r="O122" i="4"/>
  <c r="Q210" i="4"/>
  <c r="O724" i="4"/>
  <c r="Q68" i="4"/>
  <c r="Q74" i="4"/>
  <c r="Q194" i="4"/>
  <c r="O55" i="4"/>
  <c r="O393" i="4"/>
  <c r="Q188" i="4"/>
  <c r="O539" i="4"/>
  <c r="Q506" i="4"/>
  <c r="Q617" i="4"/>
  <c r="O712" i="4"/>
  <c r="Q24" i="4"/>
  <c r="O486" i="4"/>
  <c r="O24" i="4"/>
  <c r="O573" i="4"/>
  <c r="Q27" i="4"/>
  <c r="Q627" i="4"/>
  <c r="Q397" i="4"/>
  <c r="O785" i="4"/>
  <c r="Q344" i="4"/>
  <c r="O687" i="4"/>
  <c r="O684" i="4"/>
  <c r="O506" i="4"/>
  <c r="Q625" i="4"/>
  <c r="O784" i="4"/>
  <c r="Q597" i="4"/>
  <c r="Q36" i="3" s="1"/>
  <c r="O532" i="4"/>
  <c r="O672" i="4"/>
  <c r="Q667" i="4"/>
  <c r="Q573" i="4"/>
  <c r="Q140" i="4"/>
  <c r="Q329" i="4"/>
  <c r="O269" i="4"/>
  <c r="O19" i="4"/>
  <c r="Q332" i="4"/>
  <c r="O29" i="4"/>
  <c r="O348" i="4"/>
  <c r="O405" i="4"/>
  <c r="O736" i="4"/>
  <c r="O116" i="4"/>
  <c r="Q355" i="4"/>
  <c r="Q417" i="4"/>
  <c r="Q712" i="4"/>
  <c r="Q164" i="4"/>
  <c r="O164" i="4"/>
  <c r="Q88" i="4"/>
  <c r="Q317" i="4"/>
  <c r="Q663" i="4"/>
  <c r="Q52" i="4"/>
  <c r="O514" i="4"/>
  <c r="O365" i="4"/>
  <c r="O507" i="4"/>
  <c r="O727" i="4"/>
  <c r="O442" i="4"/>
  <c r="O352" i="4"/>
  <c r="Q213" i="4"/>
  <c r="O611" i="4"/>
  <c r="Q641" i="4"/>
  <c r="O204" i="4"/>
  <c r="O549" i="4"/>
  <c r="Q655" i="4"/>
  <c r="Q405" i="4"/>
  <c r="Q270" i="4"/>
  <c r="Q345" i="4"/>
  <c r="Q104" i="4"/>
  <c r="O334" i="4"/>
  <c r="O451" i="4"/>
  <c r="Q680" i="4"/>
  <c r="O680" i="4"/>
  <c r="O216" i="4"/>
  <c r="O746" i="4"/>
  <c r="Q590" i="4"/>
  <c r="Q736" i="4"/>
  <c r="Q29" i="4"/>
  <c r="O302" i="4"/>
  <c r="O793" i="4"/>
  <c r="Q793" i="4"/>
  <c r="Q549" i="4"/>
  <c r="O211" i="4"/>
  <c r="Q263" i="4"/>
  <c r="O518" i="4"/>
  <c r="Q784" i="4"/>
  <c r="Q225" i="4"/>
  <c r="O627" i="4"/>
  <c r="O68" i="4"/>
  <c r="Q369" i="4"/>
  <c r="Q430" i="4"/>
  <c r="Q578" i="4"/>
  <c r="Q34" i="3" s="1"/>
  <c r="O667" i="4"/>
  <c r="Q507" i="4"/>
  <c r="O781" i="4"/>
  <c r="Q781" i="4"/>
  <c r="O75" i="4"/>
  <c r="O79" i="4"/>
  <c r="O263" i="4"/>
  <c r="O454" i="4"/>
  <c r="O653" i="4"/>
  <c r="O655" i="4"/>
  <c r="O691" i="4"/>
  <c r="O382" i="4"/>
  <c r="O631" i="4"/>
  <c r="O794" i="4"/>
  <c r="O143" i="4"/>
  <c r="O225" i="4"/>
  <c r="O561" i="4"/>
  <c r="Q486" i="4"/>
  <c r="O235" i="4"/>
  <c r="O665" i="4"/>
  <c r="O796" i="4"/>
  <c r="O76" i="4"/>
  <c r="Q76" i="4"/>
  <c r="O65" i="4"/>
  <c r="Q65" i="4"/>
  <c r="O138" i="4"/>
  <c r="Q138" i="4"/>
  <c r="Q112" i="4"/>
  <c r="O112" i="4"/>
  <c r="O229" i="4"/>
  <c r="Q229" i="4"/>
  <c r="O279" i="4"/>
  <c r="Q279" i="4"/>
  <c r="O318" i="4"/>
  <c r="Q318" i="4"/>
  <c r="O295" i="4"/>
  <c r="Q295" i="4"/>
  <c r="O423" i="4"/>
  <c r="Q423" i="4"/>
  <c r="Q476" i="4"/>
  <c r="O476" i="4"/>
  <c r="O465" i="4"/>
  <c r="Q465" i="4"/>
  <c r="O531" i="4"/>
  <c r="Q531" i="4"/>
  <c r="Q548" i="4"/>
  <c r="O548" i="4"/>
  <c r="O702" i="4"/>
  <c r="Q702" i="4"/>
  <c r="Q708" i="4"/>
  <c r="O708" i="4"/>
  <c r="Q777" i="4"/>
  <c r="O777" i="4"/>
  <c r="O77" i="4"/>
  <c r="Q77" i="4"/>
  <c r="O44" i="4"/>
  <c r="Q44" i="4"/>
  <c r="O49" i="4"/>
  <c r="Q49" i="4"/>
  <c r="O92" i="4"/>
  <c r="Q92" i="4"/>
  <c r="O169" i="4"/>
  <c r="Q169" i="4"/>
  <c r="O243" i="4"/>
  <c r="Q243" i="4"/>
  <c r="O208" i="4"/>
  <c r="Q208" i="4"/>
  <c r="O236" i="4"/>
  <c r="Q236" i="4"/>
  <c r="O324" i="4"/>
  <c r="O387" i="4"/>
  <c r="Q387" i="4"/>
  <c r="O366" i="4"/>
  <c r="Q366" i="4"/>
  <c r="Q488" i="4"/>
  <c r="O488" i="4"/>
  <c r="O526" i="4"/>
  <c r="Q526" i="4"/>
  <c r="O664" i="4"/>
  <c r="Q664" i="4"/>
  <c r="O645" i="4"/>
  <c r="Q645" i="4"/>
  <c r="O683" i="4"/>
  <c r="Q683" i="4"/>
  <c r="O759" i="4"/>
  <c r="Q759" i="4"/>
  <c r="Q798" i="4"/>
  <c r="O798" i="4"/>
  <c r="O13" i="4"/>
  <c r="Q13" i="4"/>
  <c r="O18" i="4"/>
  <c r="Q18" i="4"/>
  <c r="O108" i="4"/>
  <c r="Q108" i="4"/>
  <c r="O93" i="4"/>
  <c r="Q93" i="4"/>
  <c r="O101" i="4"/>
  <c r="Q101" i="4"/>
  <c r="Q233" i="4"/>
  <c r="O233" i="4"/>
  <c r="O288" i="4"/>
  <c r="Q288" i="4"/>
  <c r="Q316" i="4"/>
  <c r="O316" i="4"/>
  <c r="Q272" i="4"/>
  <c r="O272" i="4"/>
  <c r="O388" i="4"/>
  <c r="Q388" i="4"/>
  <c r="Q404" i="4"/>
  <c r="O404" i="4"/>
  <c r="Q420" i="4"/>
  <c r="O420" i="4"/>
  <c r="Q443" i="4"/>
  <c r="O443" i="4"/>
  <c r="Q491" i="4"/>
  <c r="O491" i="4"/>
  <c r="O543" i="4"/>
  <c r="Q543" i="4"/>
  <c r="Q559" i="4"/>
  <c r="O559" i="4"/>
  <c r="Q560" i="4"/>
  <c r="O560" i="4"/>
  <c r="O485" i="4"/>
  <c r="Q485" i="4"/>
  <c r="O598" i="4"/>
  <c r="O37" i="3" s="1"/>
  <c r="Q598" i="4"/>
  <c r="Q37" i="3" s="1"/>
  <c r="O588" i="4"/>
  <c r="Q588" i="4"/>
  <c r="O661" i="4"/>
  <c r="Q661" i="4"/>
  <c r="O694" i="4"/>
  <c r="Q694" i="4"/>
  <c r="O730" i="4"/>
  <c r="Q730" i="4"/>
  <c r="Q771" i="4"/>
  <c r="O771" i="4"/>
  <c r="O778" i="4"/>
  <c r="Q778" i="4"/>
  <c r="Q3" i="4"/>
  <c r="O3" i="4"/>
  <c r="Q25" i="4"/>
  <c r="Q3" i="3" s="1"/>
  <c r="O125" i="4"/>
  <c r="Q125" i="4"/>
  <c r="Q142" i="4"/>
  <c r="O142" i="4"/>
  <c r="O167" i="4"/>
  <c r="Q167" i="4"/>
  <c r="O212" i="4"/>
  <c r="Q212" i="4"/>
  <c r="O294" i="4"/>
  <c r="Q294" i="4"/>
  <c r="O307" i="4"/>
  <c r="O399" i="4"/>
  <c r="Q399" i="4"/>
  <c r="Q368" i="4"/>
  <c r="O368" i="4"/>
  <c r="O477" i="4"/>
  <c r="Q477" i="4"/>
  <c r="O481" i="4"/>
  <c r="Q481" i="4"/>
  <c r="O396" i="4"/>
  <c r="Q396" i="4"/>
  <c r="O501" i="4"/>
  <c r="Q501" i="4"/>
  <c r="Q503" i="4"/>
  <c r="O503" i="4"/>
  <c r="O562" i="4"/>
  <c r="Q562" i="4"/>
  <c r="O595" i="4"/>
  <c r="Q595" i="4"/>
  <c r="O717" i="4"/>
  <c r="Q717" i="4"/>
  <c r="Q720" i="4"/>
  <c r="O720" i="4"/>
  <c r="O681" i="4"/>
  <c r="Q681" i="4"/>
  <c r="O633" i="4"/>
  <c r="Q633" i="4"/>
  <c r="Q699" i="4"/>
  <c r="O699" i="4"/>
  <c r="Q783" i="4"/>
  <c r="O783" i="4"/>
  <c r="Q753" i="4"/>
  <c r="O753" i="4"/>
  <c r="Q15" i="4"/>
  <c r="O15" i="4"/>
  <c r="O64" i="4"/>
  <c r="Q64" i="4"/>
  <c r="O82" i="4"/>
  <c r="Q82" i="4"/>
  <c r="O20" i="4"/>
  <c r="Q20" i="4"/>
  <c r="O120" i="4"/>
  <c r="Q120" i="4"/>
  <c r="O137" i="4"/>
  <c r="Q137" i="4"/>
  <c r="O128" i="4"/>
  <c r="Q128" i="4"/>
  <c r="O220" i="4"/>
  <c r="Q220" i="4"/>
  <c r="O291" i="4"/>
  <c r="Q291" i="4"/>
  <c r="O327" i="4"/>
  <c r="Q327" i="4"/>
  <c r="Q280" i="4"/>
  <c r="O280" i="4"/>
  <c r="Q330" i="4"/>
  <c r="O349" i="4"/>
  <c r="Q349" i="4"/>
  <c r="O337" i="4"/>
  <c r="Q337" i="4"/>
  <c r="O378" i="4"/>
  <c r="Q378" i="4"/>
  <c r="Q455" i="4"/>
  <c r="O455" i="4"/>
  <c r="O555" i="4"/>
  <c r="Q555" i="4"/>
  <c r="O510" i="4"/>
  <c r="Q510" i="4"/>
  <c r="Q572" i="4"/>
  <c r="O572" i="4"/>
  <c r="O735" i="4"/>
  <c r="Q735" i="4"/>
  <c r="O790" i="4"/>
  <c r="Q790" i="4"/>
  <c r="O9" i="4"/>
  <c r="Q9" i="4"/>
  <c r="O32" i="4"/>
  <c r="Q32" i="4"/>
  <c r="O84" i="4"/>
  <c r="Q84" i="4"/>
  <c r="O58" i="4"/>
  <c r="Q58" i="4"/>
  <c r="O90" i="4"/>
  <c r="Q90" i="4"/>
  <c r="O95" i="4"/>
  <c r="Q95" i="4"/>
  <c r="Q149" i="4"/>
  <c r="O174" i="4"/>
  <c r="Q174" i="4"/>
  <c r="O185" i="4"/>
  <c r="Q185" i="4"/>
  <c r="Q9" i="3" s="1"/>
  <c r="O411" i="4"/>
  <c r="Q411" i="4"/>
  <c r="O350" i="4"/>
  <c r="Q350" i="4"/>
  <c r="O400" i="4"/>
  <c r="Q400" i="4"/>
  <c r="O512" i="4"/>
  <c r="Q512" i="4"/>
  <c r="O603" i="4"/>
  <c r="Q603" i="4"/>
  <c r="O607" i="4"/>
  <c r="Q607" i="4"/>
  <c r="O673" i="4"/>
  <c r="Q673" i="4"/>
  <c r="O628" i="4"/>
  <c r="Q628" i="4"/>
  <c r="O657" i="4"/>
  <c r="Q657" i="4"/>
  <c r="O742" i="4"/>
  <c r="Q742" i="4"/>
  <c r="O11" i="4"/>
  <c r="Q11" i="4"/>
  <c r="O5" i="4"/>
  <c r="Q5" i="4"/>
  <c r="O85" i="4"/>
  <c r="Q85" i="4"/>
  <c r="O161" i="4"/>
  <c r="Q161" i="4"/>
  <c r="Q165" i="4"/>
  <c r="O165" i="4"/>
  <c r="Q209" i="4"/>
  <c r="O209" i="4"/>
  <c r="Q245" i="4"/>
  <c r="Q13" i="3" s="1"/>
  <c r="O245" i="4"/>
  <c r="O13" i="3" s="1"/>
  <c r="Q248" i="4"/>
  <c r="Q15" i="3" s="1"/>
  <c r="O300" i="4"/>
  <c r="Q300" i="4"/>
  <c r="Q328" i="4"/>
  <c r="O328" i="4"/>
  <c r="O319" i="4"/>
  <c r="Q319" i="4"/>
  <c r="O351" i="4"/>
  <c r="Q351" i="4"/>
  <c r="O441" i="4"/>
  <c r="Q441" i="4"/>
  <c r="O489" i="4"/>
  <c r="Q489" i="4"/>
  <c r="Q467" i="4"/>
  <c r="O467" i="4"/>
  <c r="Q444" i="4"/>
  <c r="O444" i="4"/>
  <c r="O567" i="4"/>
  <c r="Q567" i="4"/>
  <c r="Q584" i="4"/>
  <c r="O584" i="4"/>
  <c r="O538" i="4"/>
  <c r="Q538" i="4"/>
  <c r="O622" i="4"/>
  <c r="Q622" i="4"/>
  <c r="O685" i="4"/>
  <c r="Q685" i="4"/>
  <c r="O602" i="4"/>
  <c r="Q602" i="4"/>
  <c r="Q732" i="4"/>
  <c r="O732" i="4"/>
  <c r="O711" i="4"/>
  <c r="Q711" i="4"/>
  <c r="O766" i="4"/>
  <c r="Q766" i="4"/>
  <c r="Q86" i="4"/>
  <c r="O86" i="4"/>
  <c r="O103" i="4"/>
  <c r="Q103" i="4"/>
  <c r="O173" i="4"/>
  <c r="Q173" i="4"/>
  <c r="O206" i="4"/>
  <c r="Q206" i="4"/>
  <c r="O232" i="4"/>
  <c r="Q232" i="4"/>
  <c r="O191" i="4"/>
  <c r="Q191" i="4"/>
  <c r="Q277" i="4"/>
  <c r="Q20" i="3" s="1"/>
  <c r="O255" i="4"/>
  <c r="Q255" i="4"/>
  <c r="O292" i="4"/>
  <c r="O306" i="4"/>
  <c r="O22" i="3" s="1"/>
  <c r="O363" i="4"/>
  <c r="Q363" i="4"/>
  <c r="O390" i="4"/>
  <c r="Q390" i="4"/>
  <c r="Q380" i="4"/>
  <c r="O380" i="4"/>
  <c r="Q416" i="4"/>
  <c r="O416" i="4"/>
  <c r="Q456" i="4"/>
  <c r="O456" i="4"/>
  <c r="O493" i="4"/>
  <c r="Q493" i="4"/>
  <c r="O574" i="4"/>
  <c r="Q574" i="4"/>
  <c r="O621" i="4"/>
  <c r="Q621" i="4"/>
  <c r="O634" i="4"/>
  <c r="Q634" i="4"/>
  <c r="Q583" i="4"/>
  <c r="O583" i="4"/>
  <c r="O640" i="4"/>
  <c r="Q640" i="4"/>
  <c r="O729" i="4"/>
  <c r="Q729" i="4"/>
  <c r="O701" i="4"/>
  <c r="Q701" i="4"/>
  <c r="Q786" i="4"/>
  <c r="O786" i="4"/>
  <c r="O87" i="4"/>
  <c r="Q87" i="4"/>
  <c r="O30" i="4"/>
  <c r="Q30" i="4"/>
  <c r="O110" i="4"/>
  <c r="Q110" i="4"/>
  <c r="O186" i="4"/>
  <c r="Q186" i="4"/>
  <c r="Q177" i="4"/>
  <c r="O177" i="4"/>
  <c r="O218" i="4"/>
  <c r="Q218" i="4"/>
  <c r="Q195" i="4"/>
  <c r="O195" i="4"/>
  <c r="O181" i="4"/>
  <c r="Q181" i="4"/>
  <c r="O179" i="4"/>
  <c r="Q179" i="4"/>
  <c r="Q224" i="4"/>
  <c r="O267" i="4"/>
  <c r="O18" i="3" s="1"/>
  <c r="O303" i="4"/>
  <c r="Q303" i="4"/>
  <c r="O364" i="4"/>
  <c r="Q364" i="4"/>
  <c r="O412" i="4"/>
  <c r="Q412" i="4"/>
  <c r="Q468" i="4"/>
  <c r="O468" i="4"/>
  <c r="Q497" i="4"/>
  <c r="O497" i="4"/>
  <c r="O579" i="4"/>
  <c r="Q579" i="4"/>
  <c r="Q535" i="4"/>
  <c r="O535" i="4"/>
  <c r="Q524" i="4"/>
  <c r="O524" i="4"/>
  <c r="O646" i="4"/>
  <c r="Q646" i="4"/>
  <c r="O669" i="4"/>
  <c r="Q669" i="4"/>
  <c r="O690" i="4"/>
  <c r="Q690" i="4"/>
  <c r="O706" i="4"/>
  <c r="Q706" i="4"/>
  <c r="O754" i="4"/>
  <c r="Q754" i="4"/>
  <c r="Q795" i="4"/>
  <c r="O795" i="4"/>
  <c r="Q756" i="4"/>
  <c r="O756" i="4"/>
  <c r="O37" i="4"/>
  <c r="Q37" i="4"/>
  <c r="O230" i="4"/>
  <c r="Q230" i="4"/>
  <c r="O244" i="4"/>
  <c r="Q244" i="4"/>
  <c r="Q257" i="4"/>
  <c r="O257" i="4"/>
  <c r="Q266" i="4"/>
  <c r="Q17" i="3" s="1"/>
  <c r="O312" i="4"/>
  <c r="Q312" i="4"/>
  <c r="O271" i="4"/>
  <c r="Q271" i="4"/>
  <c r="O283" i="4"/>
  <c r="Q283" i="4"/>
  <c r="O331" i="4"/>
  <c r="O402" i="4"/>
  <c r="Q402" i="4"/>
  <c r="O343" i="4"/>
  <c r="Q343" i="4"/>
  <c r="O408" i="4"/>
  <c r="Q408" i="4"/>
  <c r="O453" i="4"/>
  <c r="Q453" i="4"/>
  <c r="O480" i="4"/>
  <c r="Q480" i="4"/>
  <c r="O591" i="4"/>
  <c r="Q591" i="4"/>
  <c r="O697" i="4"/>
  <c r="Q697" i="4"/>
  <c r="O676" i="4"/>
  <c r="Q676" i="4"/>
  <c r="O747" i="4"/>
  <c r="Q747" i="4"/>
  <c r="Q762" i="4"/>
  <c r="O762" i="4"/>
  <c r="O54" i="4"/>
  <c r="Q54" i="4"/>
  <c r="O126" i="4"/>
  <c r="Q126" i="4"/>
  <c r="O205" i="4"/>
  <c r="Q205" i="4"/>
  <c r="O242" i="4"/>
  <c r="Q242" i="4"/>
  <c r="Q221" i="4"/>
  <c r="O221" i="4"/>
  <c r="O260" i="4"/>
  <c r="Q260" i="4"/>
  <c r="Q304" i="4"/>
  <c r="O304" i="4"/>
  <c r="O375" i="4"/>
  <c r="Q375" i="4"/>
  <c r="O354" i="4"/>
  <c r="Q354" i="4"/>
  <c r="Q424" i="4"/>
  <c r="O424" i="4"/>
  <c r="O492" i="4"/>
  <c r="Q492" i="4"/>
  <c r="O511" i="4"/>
  <c r="Q511" i="4"/>
  <c r="Q536" i="4"/>
  <c r="O536" i="4"/>
  <c r="O652" i="4"/>
  <c r="Q652" i="4"/>
  <c r="O688" i="4"/>
  <c r="Q688" i="4"/>
  <c r="Q744" i="4"/>
  <c r="O744" i="4"/>
  <c r="O695" i="4"/>
  <c r="Q695" i="4"/>
  <c r="O61" i="4"/>
  <c r="Q61" i="4"/>
  <c r="O17" i="4"/>
  <c r="Q17" i="4"/>
  <c r="O70" i="4"/>
  <c r="Q70" i="4"/>
  <c r="O42" i="4"/>
  <c r="Q42" i="4"/>
  <c r="O98" i="4"/>
  <c r="Q98" i="4"/>
  <c r="Q130" i="4"/>
  <c r="O130" i="4"/>
  <c r="O155" i="4"/>
  <c r="Q155" i="4"/>
  <c r="O217" i="4"/>
  <c r="Q217" i="4"/>
  <c r="O276" i="4"/>
  <c r="Q276" i="4"/>
  <c r="O282" i="4"/>
  <c r="Q282" i="4"/>
  <c r="O376" i="4"/>
  <c r="Q376" i="4"/>
  <c r="O414" i="4"/>
  <c r="Q414" i="4"/>
  <c r="Q356" i="4"/>
  <c r="O356" i="4"/>
  <c r="Q392" i="4"/>
  <c r="O392" i="4"/>
  <c r="O469" i="4"/>
  <c r="Q469" i="4"/>
  <c r="Q479" i="4"/>
  <c r="O479" i="4"/>
  <c r="O519" i="4"/>
  <c r="Q519" i="4"/>
  <c r="O547" i="4"/>
  <c r="O550" i="4"/>
  <c r="Q550" i="4"/>
  <c r="O586" i="4"/>
  <c r="Q586" i="4"/>
  <c r="O649" i="4"/>
  <c r="Q649" i="4"/>
  <c r="O626" i="4"/>
  <c r="O40" i="3" s="1"/>
  <c r="Q614" i="4"/>
  <c r="O614" i="4"/>
  <c r="O705" i="4"/>
  <c r="Q705" i="4"/>
  <c r="O741" i="4"/>
  <c r="Q741" i="4"/>
  <c r="O718" i="4"/>
  <c r="Q718" i="4"/>
  <c r="Q678" i="4"/>
  <c r="O678" i="4"/>
  <c r="O723" i="4"/>
  <c r="O48" i="3" s="1"/>
  <c r="Q774" i="4"/>
  <c r="O774" i="4"/>
  <c r="K46" i="3"/>
  <c r="J46" i="3"/>
  <c r="G49" i="3"/>
  <c r="F49" i="3"/>
  <c r="F28" i="3"/>
  <c r="I2" i="3"/>
  <c r="G46" i="3"/>
  <c r="F46" i="3"/>
  <c r="K32" i="3"/>
  <c r="J32" i="3"/>
  <c r="K43" i="3"/>
  <c r="J43" i="3"/>
  <c r="I27" i="3"/>
  <c r="J28" i="3"/>
  <c r="I42" i="3"/>
  <c r="K49" i="3"/>
  <c r="J49" i="3"/>
  <c r="J12" i="3"/>
  <c r="M7" i="3"/>
  <c r="M11" i="3"/>
  <c r="G12" i="3"/>
  <c r="F12" i="3"/>
  <c r="G5" i="3"/>
  <c r="F5" i="3"/>
  <c r="K5" i="3"/>
  <c r="J5" i="3"/>
  <c r="M27" i="3"/>
  <c r="G32" i="3"/>
  <c r="F32" i="3"/>
  <c r="G43" i="3"/>
  <c r="F43" i="3"/>
  <c r="K4" i="3"/>
  <c r="J4" i="3"/>
  <c r="G4" i="3"/>
  <c r="F4" i="3"/>
  <c r="M2" i="3"/>
  <c r="M14" i="3"/>
  <c r="M35" i="3"/>
  <c r="M42" i="3"/>
  <c r="M26" i="3"/>
  <c r="F23" i="3"/>
  <c r="F9" i="3"/>
  <c r="J26" i="3"/>
  <c r="G23" i="3"/>
  <c r="K26" i="3"/>
  <c r="G9" i="3"/>
  <c r="Q23" i="3"/>
  <c r="E9" i="3"/>
  <c r="D9" i="3"/>
  <c r="K14" i="3"/>
  <c r="J14" i="3"/>
  <c r="K35" i="3"/>
  <c r="J35" i="3"/>
  <c r="J6" i="3"/>
  <c r="F47" i="3"/>
  <c r="D7" i="3"/>
  <c r="D27" i="3"/>
  <c r="F6" i="3"/>
  <c r="E8" i="3"/>
  <c r="D8" i="3"/>
  <c r="G35" i="3"/>
  <c r="F35" i="3"/>
  <c r="E6" i="3"/>
  <c r="D6" i="3"/>
  <c r="J47" i="3"/>
  <c r="J8" i="3"/>
  <c r="F27" i="3"/>
  <c r="E35" i="3"/>
  <c r="D35" i="3"/>
  <c r="D2" i="3"/>
  <c r="J23" i="3"/>
  <c r="K9" i="3"/>
  <c r="J9" i="3"/>
  <c r="F39" i="3"/>
  <c r="F8" i="3"/>
  <c r="J39" i="3"/>
  <c r="E39" i="3"/>
  <c r="D39" i="3"/>
  <c r="F42" i="3"/>
  <c r="E14" i="3"/>
  <c r="D14" i="3"/>
  <c r="E47" i="3"/>
  <c r="D47" i="3"/>
  <c r="E26" i="3"/>
  <c r="D26" i="3"/>
  <c r="E23" i="3"/>
  <c r="D23" i="3"/>
  <c r="J2" i="3"/>
  <c r="J42" i="3"/>
  <c r="K11" i="3"/>
  <c r="J7" i="3"/>
  <c r="D42" i="3"/>
  <c r="G14" i="3"/>
  <c r="F14" i="3"/>
  <c r="J27" i="3"/>
  <c r="G11" i="3"/>
  <c r="F7" i="3"/>
  <c r="F2" i="3"/>
  <c r="O46" i="3"/>
  <c r="Q2" i="4"/>
  <c r="O2" i="4"/>
  <c r="O32" i="3"/>
  <c r="Q32" i="3"/>
  <c r="O49" i="3"/>
  <c r="Q4" i="3"/>
  <c r="Q427" i="4" l="1"/>
  <c r="Q25" i="3" s="1"/>
  <c r="G25" i="3"/>
  <c r="O277" i="4"/>
  <c r="O20" i="3" s="1"/>
  <c r="Q626" i="4"/>
  <c r="Q40" i="3" s="1"/>
  <c r="O266" i="4"/>
  <c r="O17" i="3" s="1"/>
  <c r="O248" i="4"/>
  <c r="O15" i="3" s="1"/>
  <c r="O600" i="4"/>
  <c r="O24" i="3" s="1"/>
  <c r="O25" i="4"/>
  <c r="O3" i="3" s="1"/>
  <c r="Q723" i="4"/>
  <c r="Q48" i="3" s="1"/>
  <c r="Q600" i="4"/>
  <c r="Q24" i="3" s="1"/>
  <c r="O427" i="4"/>
  <c r="O25" i="3" s="1"/>
  <c r="K25" i="3"/>
  <c r="Q571" i="4"/>
  <c r="Q201" i="4"/>
  <c r="Q10" i="3" s="1"/>
  <c r="Q331" i="4"/>
  <c r="O582" i="4"/>
  <c r="O569" i="4"/>
  <c r="O643" i="4"/>
  <c r="O315" i="4"/>
  <c r="Q638" i="4"/>
  <c r="Q534" i="4"/>
  <c r="Q30" i="3" s="1"/>
  <c r="O578" i="4"/>
  <c r="O34" i="3" s="1"/>
  <c r="Q547" i="4"/>
  <c r="Q267" i="4"/>
  <c r="Q18" i="3" s="1"/>
  <c r="Q324" i="4"/>
  <c r="Q308" i="4"/>
  <c r="O57" i="4"/>
  <c r="O516" i="4"/>
  <c r="O119" i="4"/>
  <c r="Q570" i="4"/>
  <c r="K45" i="3"/>
  <c r="O651" i="4"/>
  <c r="O45" i="3" s="1"/>
  <c r="O738" i="4"/>
  <c r="Q306" i="4"/>
  <c r="Q22" i="3" s="1"/>
  <c r="O571" i="4"/>
  <c r="Q612" i="4"/>
  <c r="G44" i="3"/>
  <c r="Q658" i="4"/>
  <c r="Q44" i="3" s="1"/>
  <c r="K31" i="3"/>
  <c r="O530" i="4"/>
  <c r="O31" i="3" s="1"/>
  <c r="Q326" i="4"/>
  <c r="O751" i="4"/>
  <c r="Q546" i="4"/>
  <c r="O286" i="4"/>
  <c r="O434" i="4"/>
  <c r="Q284" i="4"/>
  <c r="Q252" i="4"/>
  <c r="Q16" i="3" s="1"/>
  <c r="G16" i="3"/>
  <c r="O546" i="4"/>
  <c r="O62" i="4"/>
  <c r="O650" i="4"/>
  <c r="O542" i="4"/>
  <c r="Q738" i="4"/>
  <c r="Q114" i="4"/>
  <c r="O765" i="4"/>
  <c r="O99" i="4"/>
  <c r="O769" i="4"/>
  <c r="Q323" i="4"/>
  <c r="Q106" i="4"/>
  <c r="Q582" i="4"/>
  <c r="O314" i="4"/>
  <c r="O21" i="3" s="1"/>
  <c r="K21" i="3"/>
  <c r="O106" i="4"/>
  <c r="O284" i="4"/>
  <c r="K44" i="3"/>
  <c r="O658" i="4"/>
  <c r="O44" i="3" s="1"/>
  <c r="O675" i="4"/>
  <c r="O102" i="4"/>
  <c r="Q292" i="4"/>
  <c r="Q102" i="4"/>
  <c r="K33" i="3"/>
  <c r="O563" i="4"/>
  <c r="O33" i="3" s="1"/>
  <c r="O105" i="4"/>
  <c r="Q99" i="4"/>
  <c r="O150" i="4"/>
  <c r="Q273" i="4"/>
  <c r="Q19" i="3" s="1"/>
  <c r="G19" i="3"/>
  <c r="O323" i="4"/>
  <c r="Q119" i="4"/>
  <c r="Q132" i="4"/>
  <c r="O201" i="4"/>
  <c r="O10" i="3" s="1"/>
  <c r="Q286" i="4"/>
  <c r="G33" i="3"/>
  <c r="Q563" i="4"/>
  <c r="Q33" i="3" s="1"/>
  <c r="Q150" i="4"/>
  <c r="O322" i="4"/>
  <c r="Q62" i="4"/>
  <c r="Q322" i="4"/>
  <c r="Q650" i="4"/>
  <c r="O308" i="4"/>
  <c r="Q542" i="4"/>
  <c r="O755" i="4"/>
  <c r="Q117" i="4"/>
  <c r="Q656" i="4"/>
  <c r="Q43" i="3" s="1"/>
  <c r="Q660" i="4"/>
  <c r="K50" i="3"/>
  <c r="O752" i="4"/>
  <c r="O50" i="3" s="1"/>
  <c r="O613" i="4"/>
  <c r="O38" i="3" s="1"/>
  <c r="K38" i="3"/>
  <c r="K19" i="3"/>
  <c r="O273" i="4"/>
  <c r="O19" i="3" s="1"/>
  <c r="Q307" i="4"/>
  <c r="Q516" i="4"/>
  <c r="O117" i="4"/>
  <c r="O321" i="4"/>
  <c r="Q566" i="4"/>
  <c r="O656" i="4"/>
  <c r="O43" i="3" s="1"/>
  <c r="O689" i="4"/>
  <c r="Q765" i="4"/>
  <c r="G45" i="3"/>
  <c r="Q651" i="4"/>
  <c r="Q45" i="3" s="1"/>
  <c r="O570" i="4"/>
  <c r="Q675" i="4"/>
  <c r="Q613" i="4"/>
  <c r="Q38" i="3" s="1"/>
  <c r="G38" i="3"/>
  <c r="O132" i="4"/>
  <c r="O566" i="4"/>
  <c r="O114" i="4"/>
  <c r="O309" i="4"/>
  <c r="O644" i="4"/>
  <c r="O41" i="3" s="1"/>
  <c r="Q434" i="4"/>
  <c r="Q57" i="4"/>
  <c r="G50" i="3"/>
  <c r="Q752" i="4"/>
  <c r="Q50" i="3" s="1"/>
  <c r="O252" i="4"/>
  <c r="O16" i="3" s="1"/>
  <c r="K16" i="3"/>
  <c r="O534" i="4"/>
  <c r="O30" i="3" s="1"/>
  <c r="Q105" i="4"/>
  <c r="Q769" i="4"/>
  <c r="Q751" i="4"/>
  <c r="Q644" i="4"/>
  <c r="Q41" i="3" s="1"/>
  <c r="Q530" i="4"/>
  <c r="Q31" i="3" s="1"/>
  <c r="G31" i="3"/>
  <c r="O660" i="4"/>
  <c r="O326" i="4"/>
  <c r="Q321" i="4"/>
  <c r="Q309" i="4"/>
  <c r="G21" i="3"/>
  <c r="Q314" i="4"/>
  <c r="Q21" i="3" s="1"/>
  <c r="Q46" i="3"/>
  <c r="Q5" i="3"/>
  <c r="O4" i="3"/>
  <c r="Q12" i="3"/>
  <c r="O5" i="3"/>
  <c r="G42" i="3"/>
  <c r="E7" i="3"/>
  <c r="E11" i="3"/>
  <c r="E42" i="3"/>
  <c r="Q28" i="3"/>
  <c r="G28" i="3"/>
  <c r="E27" i="3"/>
  <c r="E2" i="3"/>
  <c r="K42" i="3"/>
  <c r="K2" i="3"/>
  <c r="O28" i="3"/>
  <c r="K28" i="3"/>
  <c r="O12" i="3"/>
  <c r="K12" i="3"/>
  <c r="G2" i="3"/>
  <c r="Q14" i="3"/>
  <c r="O42" i="3"/>
  <c r="O14" i="3"/>
  <c r="O2" i="3"/>
  <c r="O35" i="3"/>
  <c r="O9" i="3"/>
  <c r="Q35" i="3"/>
  <c r="Q42" i="3"/>
  <c r="O26" i="3"/>
  <c r="Q26" i="3"/>
  <c r="O39" i="3"/>
  <c r="K39" i="3"/>
  <c r="K47" i="3"/>
  <c r="O47" i="3"/>
  <c r="G7" i="3"/>
  <c r="K7" i="3"/>
  <c r="G6" i="3"/>
  <c r="Q6" i="3"/>
  <c r="K8" i="3"/>
  <c r="O8" i="3"/>
  <c r="K27" i="3"/>
  <c r="Q8" i="3"/>
  <c r="G8" i="3"/>
  <c r="O23" i="3"/>
  <c r="K23" i="3"/>
  <c r="G47" i="3"/>
  <c r="Q47" i="3"/>
  <c r="Q39" i="3"/>
  <c r="G39" i="3"/>
  <c r="G27" i="3"/>
  <c r="K6" i="3"/>
  <c r="O6" i="3"/>
  <c r="Q2" i="3" l="1"/>
  <c r="Q27" i="3"/>
  <c r="O27" i="3"/>
  <c r="O7" i="3"/>
  <c r="O11" i="3"/>
  <c r="Q7" i="3"/>
  <c r="Q11" i="3"/>
</calcChain>
</file>

<file path=xl/sharedStrings.xml><?xml version="1.0" encoding="utf-8"?>
<sst xmlns="http://schemas.openxmlformats.org/spreadsheetml/2006/main" count="12341" uniqueCount="2007">
  <si>
    <t>Company</t>
  </si>
  <si>
    <t>Symbol</t>
  </si>
  <si>
    <t>Industry</t>
  </si>
  <si>
    <t>VWAP</t>
  </si>
  <si>
    <t>MarketCap</t>
  </si>
  <si>
    <t>Price</t>
  </si>
  <si>
    <t>NumberOfOutstandingShares</t>
  </si>
  <si>
    <t>FiscalYear</t>
  </si>
  <si>
    <t>LastStatementDate</t>
  </si>
  <si>
    <t>EPS_TTM</t>
  </si>
  <si>
    <t>Rev_TTM</t>
  </si>
  <si>
    <t>Rev_MRQ</t>
  </si>
  <si>
    <t>Rev_FY</t>
  </si>
  <si>
    <t>NI_TTM</t>
  </si>
  <si>
    <t>NI_MRQ</t>
  </si>
  <si>
    <t>NI_FY</t>
  </si>
  <si>
    <t>RE_MRQ</t>
  </si>
  <si>
    <t>RE_FY</t>
  </si>
  <si>
    <t>FE_TTM</t>
  </si>
  <si>
    <t>FE_MRQ</t>
  </si>
  <si>
    <t>FE_FY</t>
  </si>
  <si>
    <t>PtoS</t>
  </si>
  <si>
    <t>PtoE_ttm</t>
  </si>
  <si>
    <t>PtoNAV</t>
  </si>
  <si>
    <t>PtoS_Monthly</t>
  </si>
  <si>
    <t>NP_Margin_MRQ_QrtlyGR_QoQ</t>
  </si>
  <si>
    <t>NP_Margin_MRQ_QrtlyGR_YoY</t>
  </si>
  <si>
    <t>RevCumMonthlyGR_YoY</t>
  </si>
  <si>
    <t>RevQtrlyGR_QoQ</t>
  </si>
  <si>
    <t>RevQtrlyGR_YoY</t>
  </si>
  <si>
    <t>GPQtrlyGR_QoQ</t>
  </si>
  <si>
    <t>GPQtrlyGR_YoY</t>
  </si>
  <si>
    <t>NIQtrlyGR_QoQ</t>
  </si>
  <si>
    <t>NIQtrlyGR_YoY</t>
  </si>
  <si>
    <t>Beta_36M</t>
  </si>
  <si>
    <t>بانک ملت</t>
  </si>
  <si>
    <t>وبملت</t>
  </si>
  <si>
    <t>بانکها و موسسات اعتباری</t>
  </si>
  <si>
    <t>-</t>
  </si>
  <si>
    <t>بانک سامان</t>
  </si>
  <si>
    <t>سامان</t>
  </si>
  <si>
    <t>ایران‌ خودرو</t>
  </si>
  <si>
    <t>خودرو</t>
  </si>
  <si>
    <t>ذوب آهن اصفهان</t>
  </si>
  <si>
    <t>ذوب</t>
  </si>
  <si>
    <t>آهن و فولاد</t>
  </si>
  <si>
    <t>فولاد مبارکه اصفهان</t>
  </si>
  <si>
    <t>فولاد</t>
  </si>
  <si>
    <t>سرمایه گذاری تامین اجتماعی</t>
  </si>
  <si>
    <t>شستا</t>
  </si>
  <si>
    <t>سرمایه گذاری</t>
  </si>
  <si>
    <t>صنایع کشاورزی وکود زنجان</t>
  </si>
  <si>
    <t>زنجان</t>
  </si>
  <si>
    <t>مواد شیمیایی-متنوع</t>
  </si>
  <si>
    <t>بانک‌پارسیان‌</t>
  </si>
  <si>
    <t>وپارس</t>
  </si>
  <si>
    <t>س. توسعه و عمران استان کرمان</t>
  </si>
  <si>
    <t>کرمان</t>
  </si>
  <si>
    <t>صنعتی‌ بهشهر</t>
  </si>
  <si>
    <t>غبشهر</t>
  </si>
  <si>
    <t>سایر محصولات غذایی</t>
  </si>
  <si>
    <t>ایران خودرو دیزل</t>
  </si>
  <si>
    <t>خاور</t>
  </si>
  <si>
    <t>پالایش نفت تهران</t>
  </si>
  <si>
    <t>شتران</t>
  </si>
  <si>
    <t>فراورده های نفتی</t>
  </si>
  <si>
    <t>گسترش سوخت سبززاگرس(سهامی عام)</t>
  </si>
  <si>
    <t>شگستر</t>
  </si>
  <si>
    <t>فولاد امیرکبیرکاشان</t>
  </si>
  <si>
    <t>فجر</t>
  </si>
  <si>
    <t>گسترش‌سرمایه‌گذاری‌ایران‌خودرو</t>
  </si>
  <si>
    <t>خگستر</t>
  </si>
  <si>
    <t>داده گسترعصرنوین-های وب</t>
  </si>
  <si>
    <t>های وب</t>
  </si>
  <si>
    <t>مخابرات</t>
  </si>
  <si>
    <t>پالایش نفت اصفهان</t>
  </si>
  <si>
    <t>شپنا</t>
  </si>
  <si>
    <t>شرکت کیسون</t>
  </si>
  <si>
    <t>کیسون</t>
  </si>
  <si>
    <t>فعالیت مهندسی</t>
  </si>
  <si>
    <t>بانک تجارت</t>
  </si>
  <si>
    <t>وتجارت</t>
  </si>
  <si>
    <t>صنایع پتروشیمی خلیج فارس</t>
  </si>
  <si>
    <t>فارس</t>
  </si>
  <si>
    <t>سایپا</t>
  </si>
  <si>
    <t>خساپا</t>
  </si>
  <si>
    <t>زامیاد</t>
  </si>
  <si>
    <t>خزامیا</t>
  </si>
  <si>
    <t>حفاری شمال</t>
  </si>
  <si>
    <t>حفاری</t>
  </si>
  <si>
    <t>سرمایه‌گذاری‌ سایپا</t>
  </si>
  <si>
    <t>وساپا</t>
  </si>
  <si>
    <t>تولیدی فولاد سپید فراب کویر</t>
  </si>
  <si>
    <t>کویر</t>
  </si>
  <si>
    <t>پارس خودرو</t>
  </si>
  <si>
    <t>خپارس</t>
  </si>
  <si>
    <t>مدیریت نیروگاهی ایرانیان مپنا</t>
  </si>
  <si>
    <t>ومپنا</t>
  </si>
  <si>
    <t>صنعتی‌ دریایی‌ ایران‌</t>
  </si>
  <si>
    <t>خصدرا</t>
  </si>
  <si>
    <t>پیمانکاری صنعتی</t>
  </si>
  <si>
    <t>صنایع بهداشتی ساینا</t>
  </si>
  <si>
    <t>ساینا</t>
  </si>
  <si>
    <t>محصولات پاک کننده</t>
  </si>
  <si>
    <t>حمل و نقل بین المللی خلیج فارس</t>
  </si>
  <si>
    <t>حفارس</t>
  </si>
  <si>
    <t>حمل و نقل بار زمینی</t>
  </si>
  <si>
    <t>سرمایه گذاری خوارزمی</t>
  </si>
  <si>
    <t>وخارزم</t>
  </si>
  <si>
    <t>گ.س.وت.ص.پتروشیمی خلیج فارس</t>
  </si>
  <si>
    <t>پترول</t>
  </si>
  <si>
    <t>بانک‌اقتصادنوین‌</t>
  </si>
  <si>
    <t>ونوین</t>
  </si>
  <si>
    <t>سرمایه‌گذاری‌غدیر(هلدینگ‌</t>
  </si>
  <si>
    <t>وغدیر</t>
  </si>
  <si>
    <t>ملی‌ صنایع‌ مس‌ ایران‌</t>
  </si>
  <si>
    <t>فملی</t>
  </si>
  <si>
    <t>تولید فلزات گرانبهای غیراهن</t>
  </si>
  <si>
    <t>پنبه و دانه های روغنی خراسان</t>
  </si>
  <si>
    <t>غدانه</t>
  </si>
  <si>
    <t>ایران‌ تایر</t>
  </si>
  <si>
    <t>پتایر</t>
  </si>
  <si>
    <t>لاستیک و پلاستیک</t>
  </si>
  <si>
    <t>گروه‌صنایع‌بهشهرایران‌</t>
  </si>
  <si>
    <t>وصنا</t>
  </si>
  <si>
    <t>صنایع‌ آذرآب‌</t>
  </si>
  <si>
    <t>فاذر</t>
  </si>
  <si>
    <t>محصولات فلزی</t>
  </si>
  <si>
    <t>صنایع مادیران</t>
  </si>
  <si>
    <t>مادیرا</t>
  </si>
  <si>
    <t>سخت افزار و تجهیزات</t>
  </si>
  <si>
    <t>گ.مدیریت ارزش سرمایه ص ب کشوری</t>
  </si>
  <si>
    <t>ومدیر</t>
  </si>
  <si>
    <t>دانش بنیان پویا نیرو</t>
  </si>
  <si>
    <t>بپویا</t>
  </si>
  <si>
    <t>تجهیزات صنعتی</t>
  </si>
  <si>
    <t>ایران‌ ترانسفو</t>
  </si>
  <si>
    <t>بترانس</t>
  </si>
  <si>
    <t>ماشین الات الکتریکی</t>
  </si>
  <si>
    <t>گروه دارویی برکت</t>
  </si>
  <si>
    <t>برکت</t>
  </si>
  <si>
    <t>گروه‌بهمن‌</t>
  </si>
  <si>
    <t>خبهمن</t>
  </si>
  <si>
    <t>باما</t>
  </si>
  <si>
    <t>کاما</t>
  </si>
  <si>
    <t>کانی های فلزی</t>
  </si>
  <si>
    <t>قنداصفهان‌</t>
  </si>
  <si>
    <t>قصفها</t>
  </si>
  <si>
    <t>شکر</t>
  </si>
  <si>
    <t>س. الماس حکمت ایرانیان</t>
  </si>
  <si>
    <t>والماس</t>
  </si>
  <si>
    <t>فولاد  خوزستان</t>
  </si>
  <si>
    <t>فخوز</t>
  </si>
  <si>
    <t>بیمه کوثر</t>
  </si>
  <si>
    <t>کوثر</t>
  </si>
  <si>
    <t>بیمه</t>
  </si>
  <si>
    <t>مارگارین</t>
  </si>
  <si>
    <t>غمارگ</t>
  </si>
  <si>
    <t>بانک گردشگری</t>
  </si>
  <si>
    <t>وگردش</t>
  </si>
  <si>
    <t>ماشین‌ سازی‌ اراک‌</t>
  </si>
  <si>
    <t>فاراک</t>
  </si>
  <si>
    <t>لیزینگ رایان‌ سایپا</t>
  </si>
  <si>
    <t>ولساپا</t>
  </si>
  <si>
    <t>لیزینگ</t>
  </si>
  <si>
    <t>دارویی و نهاده های زاگرس دارو</t>
  </si>
  <si>
    <t>دزاگرس</t>
  </si>
  <si>
    <t>دارویی</t>
  </si>
  <si>
    <t>پالایش نفت تبریز</t>
  </si>
  <si>
    <t>شبریز</t>
  </si>
  <si>
    <t>عمران‌وتوسعه‌فارس‌</t>
  </si>
  <si>
    <t>ثفارس</t>
  </si>
  <si>
    <t>انبوه سازی، املاک و مستغلات</t>
  </si>
  <si>
    <t>گروه ‌صنعتی‌سدید</t>
  </si>
  <si>
    <t>وسدید</t>
  </si>
  <si>
    <t>مس‌ شهیدباهنر</t>
  </si>
  <si>
    <t>فباهنر</t>
  </si>
  <si>
    <t>ذوب روی اصفهان</t>
  </si>
  <si>
    <t>فروی</t>
  </si>
  <si>
    <t>تولیدی و صنعتی گوهرفام</t>
  </si>
  <si>
    <t>شفام</t>
  </si>
  <si>
    <t>کارخانجات‌تولیدی‌شیشه‌رازی‌</t>
  </si>
  <si>
    <t>کرازی</t>
  </si>
  <si>
    <t>سایر محصولات کانی غیرفلزی</t>
  </si>
  <si>
    <t>گروه مالی شهر</t>
  </si>
  <si>
    <t>شهر</t>
  </si>
  <si>
    <t>پلی اکریل ایران</t>
  </si>
  <si>
    <t>شپلی</t>
  </si>
  <si>
    <t>بیمه پارسیان</t>
  </si>
  <si>
    <t>پارسیان</t>
  </si>
  <si>
    <t>س. نفت و گاز و پتروشیمی تامین</t>
  </si>
  <si>
    <t>تاپیکو</t>
  </si>
  <si>
    <t>کشاورزی و دامپروری ملارد شیر</t>
  </si>
  <si>
    <t>زملارد</t>
  </si>
  <si>
    <t>محصولات کشاورزی و دامپروری</t>
  </si>
  <si>
    <t>صنایع ارتباطی آوا</t>
  </si>
  <si>
    <t>آواک</t>
  </si>
  <si>
    <t>بیمه آسیا</t>
  </si>
  <si>
    <t>آسیا</t>
  </si>
  <si>
    <t>معدنی‌وصنعتی‌چادرملو</t>
  </si>
  <si>
    <t>کچاد</t>
  </si>
  <si>
    <t>سرمایه‌ گذاری‌ شاهد</t>
  </si>
  <si>
    <t>ثشاهد</t>
  </si>
  <si>
    <t>سرمایه گذاری پردیس</t>
  </si>
  <si>
    <t>پردیس</t>
  </si>
  <si>
    <t>سرمایه‌گذاری‌ رنا(هلدینگ‌</t>
  </si>
  <si>
    <t>ورنا</t>
  </si>
  <si>
    <t>صنایع‌شیمیایی‌سینا</t>
  </si>
  <si>
    <t>شسینا</t>
  </si>
  <si>
    <t>گروه سرمایه گذاری میراث فرهنگی</t>
  </si>
  <si>
    <t>سمگا</t>
  </si>
  <si>
    <t>بانک سینا</t>
  </si>
  <si>
    <t>وسینا</t>
  </si>
  <si>
    <t>الحاوی</t>
  </si>
  <si>
    <t>دحاوی</t>
  </si>
  <si>
    <t>بهساز کاشانه تهران</t>
  </si>
  <si>
    <t>ثبهساز</t>
  </si>
  <si>
    <t>پست بانک ایران</t>
  </si>
  <si>
    <t>وپست</t>
  </si>
  <si>
    <t>توسعه بین المللی پدیده شاندیز</t>
  </si>
  <si>
    <t>گشان</t>
  </si>
  <si>
    <t>بیمه معلم</t>
  </si>
  <si>
    <t>ومعلم</t>
  </si>
  <si>
    <t>مجتمع سیمان غرب آسیا</t>
  </si>
  <si>
    <t>سجام</t>
  </si>
  <si>
    <t>سیمان، اهک و گچ</t>
  </si>
  <si>
    <t>سیمان‌ تهران‌</t>
  </si>
  <si>
    <t>ستران</t>
  </si>
  <si>
    <t>کاشی‌ وسرامیک‌ حافظ‌</t>
  </si>
  <si>
    <t>کحافظ</t>
  </si>
  <si>
    <t>کاشی و سرامیک</t>
  </si>
  <si>
    <t>توسعه‌معادن‌وفلزات‌</t>
  </si>
  <si>
    <t>ومعادن</t>
  </si>
  <si>
    <t>شیشه‌ قزوین‌</t>
  </si>
  <si>
    <t>کقزوی</t>
  </si>
  <si>
    <t>شرکت بهمن لیزینگ</t>
  </si>
  <si>
    <t>ولبهمن</t>
  </si>
  <si>
    <t>نفت سپاهان</t>
  </si>
  <si>
    <t>شسپا</t>
  </si>
  <si>
    <t>بورس کالای ایران</t>
  </si>
  <si>
    <t>کالا</t>
  </si>
  <si>
    <t>فعالیتهای مرتبط با اوراق بهادار</t>
  </si>
  <si>
    <t>پخش البرز</t>
  </si>
  <si>
    <t>پخش</t>
  </si>
  <si>
    <t>خرده فروشی،باستثنای وسایل نقلیه موتوری</t>
  </si>
  <si>
    <t>محصولات کاغذی</t>
  </si>
  <si>
    <t>سیمان‌شاهرود</t>
  </si>
  <si>
    <t>سرود</t>
  </si>
  <si>
    <t>گروه سرمایه گذاری سپهر صادرات</t>
  </si>
  <si>
    <t>وسپهر</t>
  </si>
  <si>
    <t>بانک  پاسارگاد</t>
  </si>
  <si>
    <t>وپاسار</t>
  </si>
  <si>
    <t>نشاسته و گلوکز آردینه</t>
  </si>
  <si>
    <t>آردینه</t>
  </si>
  <si>
    <t>سرمایه گذاری هامون صبا</t>
  </si>
  <si>
    <t>وهامون</t>
  </si>
  <si>
    <t>قند ثابت‌ خراسان‌</t>
  </si>
  <si>
    <t>قثابت</t>
  </si>
  <si>
    <t>آهنگری‌ تراکتورسازی‌ ایران‌</t>
  </si>
  <si>
    <t>خاهن</t>
  </si>
  <si>
    <t>قطعات خودرو</t>
  </si>
  <si>
    <t>لبنیات‌ پاک‌</t>
  </si>
  <si>
    <t>غپاک</t>
  </si>
  <si>
    <t>محصولات لبنی</t>
  </si>
  <si>
    <t>مهرکام‌پارس‌</t>
  </si>
  <si>
    <t>خمهر</t>
  </si>
  <si>
    <t>فرابورس ایران</t>
  </si>
  <si>
    <t>فرابورس</t>
  </si>
  <si>
    <t>معدنی و صنعتی گل گهر</t>
  </si>
  <si>
    <t>کگل</t>
  </si>
  <si>
    <t>توسعه فن افزار توسن</t>
  </si>
  <si>
    <t>فن افزار</t>
  </si>
  <si>
    <t>نرم افزار و خدمات</t>
  </si>
  <si>
    <t>صنایع‌ شیمیایی‌ فارس‌</t>
  </si>
  <si>
    <t>شفارس</t>
  </si>
  <si>
    <t>بیمه دانا</t>
  </si>
  <si>
    <t>دانا</t>
  </si>
  <si>
    <t>س.ص.بازنشستگی کارکنان بانکها</t>
  </si>
  <si>
    <t>وسکاب</t>
  </si>
  <si>
    <t>تولیدتجهیزات‌سنگین‌هپکو</t>
  </si>
  <si>
    <t>تپکو</t>
  </si>
  <si>
    <t>ماشین الات</t>
  </si>
  <si>
    <t>کویر تایر</t>
  </si>
  <si>
    <t>پکویر</t>
  </si>
  <si>
    <t>بین المللی توسعه ص. معادن غدیر</t>
  </si>
  <si>
    <t>وکغدیر</t>
  </si>
  <si>
    <t>سیمان کردستان</t>
  </si>
  <si>
    <t>سکرد</t>
  </si>
  <si>
    <t>بیمه رازی</t>
  </si>
  <si>
    <t>ورازی</t>
  </si>
  <si>
    <t>تولید مواداولیه الیاف مصنوعی</t>
  </si>
  <si>
    <t>شمواد</t>
  </si>
  <si>
    <t>سرمایه گذاری مسکن پردیس</t>
  </si>
  <si>
    <t>ثپردیس</t>
  </si>
  <si>
    <t>رادیاتور ایران‌</t>
  </si>
  <si>
    <t>ختور</t>
  </si>
  <si>
    <t>توسعه معادن کرومیت کاوندگان</t>
  </si>
  <si>
    <t>کرومیت</t>
  </si>
  <si>
    <t>س. صنایع‌شیمیایی‌ایران</t>
  </si>
  <si>
    <t>شیران</t>
  </si>
  <si>
    <t>سرمایه گذاری پارس آریان</t>
  </si>
  <si>
    <t>آریان</t>
  </si>
  <si>
    <t>بیمه البرز</t>
  </si>
  <si>
    <t>البرز</t>
  </si>
  <si>
    <t>گروه انتخاب الکترونیک آرمان</t>
  </si>
  <si>
    <t>انتخاب</t>
  </si>
  <si>
    <t>وسایل خانگی</t>
  </si>
  <si>
    <t>پارس‌ مینو</t>
  </si>
  <si>
    <t>غپینو</t>
  </si>
  <si>
    <t>شیرینیجات</t>
  </si>
  <si>
    <t>تایدواترخاورمیانه</t>
  </si>
  <si>
    <t>حتاید</t>
  </si>
  <si>
    <t>بنادر و کشتیرانی</t>
  </si>
  <si>
    <t>سیمرغ</t>
  </si>
  <si>
    <t>ریخته‌گری‌ تراکتورسازی‌ ایران‌</t>
  </si>
  <si>
    <t>ختراک</t>
  </si>
  <si>
    <t>کارخانجات‌مخابراتی‌ایران‌</t>
  </si>
  <si>
    <t>لکما</t>
  </si>
  <si>
    <t>تجهیزات مخابراتی</t>
  </si>
  <si>
    <t>تولیدی چدن سازان</t>
  </si>
  <si>
    <t>چدن</t>
  </si>
  <si>
    <t>لعابیران‌</t>
  </si>
  <si>
    <t>شلعاب</t>
  </si>
  <si>
    <t>توسعه سرمایه گذاری میلاد پارس</t>
  </si>
  <si>
    <t>بمیلا</t>
  </si>
  <si>
    <t>تجارت عمده وخرده فروشی وسائط نقلیه موتور</t>
  </si>
  <si>
    <t>پتروشیمی شهید رئیسی گلستان</t>
  </si>
  <si>
    <t>شستان</t>
  </si>
  <si>
    <t>سرمایه گذاری جامی</t>
  </si>
  <si>
    <t>وجامی</t>
  </si>
  <si>
    <t>صنعتی زر ماکارون</t>
  </si>
  <si>
    <t>غزر</t>
  </si>
  <si>
    <t>صنایع شیمیایی کیمیاگران امروز</t>
  </si>
  <si>
    <t>شکام</t>
  </si>
  <si>
    <t>سرمایه‌گذاری‌نیرو</t>
  </si>
  <si>
    <t>ونیرو</t>
  </si>
  <si>
    <t>سرمایه گذاری صدرتامین</t>
  </si>
  <si>
    <t>تاصیکو</t>
  </si>
  <si>
    <t>سرمایه گذاری گروه توسعه ملی</t>
  </si>
  <si>
    <t>وبانک</t>
  </si>
  <si>
    <t>بهمن  دیزل</t>
  </si>
  <si>
    <t>خدیزل</t>
  </si>
  <si>
    <t>پتروشیمی آبادان</t>
  </si>
  <si>
    <t>شپترو</t>
  </si>
  <si>
    <t>سرمایه‌گذاری‌ مسکن‌</t>
  </si>
  <si>
    <t>ثمسکن</t>
  </si>
  <si>
    <t>شهد ایران ‌</t>
  </si>
  <si>
    <t>غشهد</t>
  </si>
  <si>
    <t>توریستی ورفاهی آبادگران ایران</t>
  </si>
  <si>
    <t>آباد</t>
  </si>
  <si>
    <t>هتل و رستوران</t>
  </si>
  <si>
    <t>نورایستا پلاستیک</t>
  </si>
  <si>
    <t>خنور</t>
  </si>
  <si>
    <t>توسعه س. کشاورزی آرین توسکا</t>
  </si>
  <si>
    <t>وآتوس</t>
  </si>
  <si>
    <t>سرمایه‌ گذاری‌ ساختمان‌ایران‌</t>
  </si>
  <si>
    <t>وساخت</t>
  </si>
  <si>
    <t>بیمه میهن</t>
  </si>
  <si>
    <t>میهن</t>
  </si>
  <si>
    <t>نیروترانس‌</t>
  </si>
  <si>
    <t>بنیرو</t>
  </si>
  <si>
    <t>سرمایه گذاری آرمان گستر پاریز</t>
  </si>
  <si>
    <t>خکرمان</t>
  </si>
  <si>
    <t>توسعه مولد نیروگاهی جهرم</t>
  </si>
  <si>
    <t>بجهرم</t>
  </si>
  <si>
    <t>خدمات رفاهی-برق</t>
  </si>
  <si>
    <t>ایران‌دارو</t>
  </si>
  <si>
    <t>دیران</t>
  </si>
  <si>
    <t>قطعات‌ اتومبیل‌ ایران‌</t>
  </si>
  <si>
    <t>ختوقا</t>
  </si>
  <si>
    <t>سیمان‌غرب‌</t>
  </si>
  <si>
    <t>سغرب</t>
  </si>
  <si>
    <t>شرکت آهن و فولاد ارفع</t>
  </si>
  <si>
    <t>ارفع</t>
  </si>
  <si>
    <t>تولیدی‌ کاشی‌ تکسرام‌</t>
  </si>
  <si>
    <t>کترام</t>
  </si>
  <si>
    <t>بیمه ایران - معین</t>
  </si>
  <si>
    <t>معین</t>
  </si>
  <si>
    <t>کارخانجات تولیدی پلاستیران</t>
  </si>
  <si>
    <t>پلاست</t>
  </si>
  <si>
    <t>بین‌المللی‌توسعه‌ساختمان</t>
  </si>
  <si>
    <t>ثاخت</t>
  </si>
  <si>
    <t>بورس اوراق بهادار تهران</t>
  </si>
  <si>
    <t>بورس</t>
  </si>
  <si>
    <t>تولیدی برنا باطری</t>
  </si>
  <si>
    <t>خبرنا</t>
  </si>
  <si>
    <t>مخابرات ایران</t>
  </si>
  <si>
    <t>اخابر</t>
  </si>
  <si>
    <t>موتورسازان‌تراکتورسازی‌ایران‌</t>
  </si>
  <si>
    <t>خموتور</t>
  </si>
  <si>
    <t>بیمه تعاون</t>
  </si>
  <si>
    <t>وتعاون</t>
  </si>
  <si>
    <t>ریل پرداز نو آفرین</t>
  </si>
  <si>
    <t>حآفرین</t>
  </si>
  <si>
    <t>حمل و نقل از طریق خطوط راه اهن</t>
  </si>
  <si>
    <t>سیمان لار سبزوار</t>
  </si>
  <si>
    <t>سبزوا</t>
  </si>
  <si>
    <t>تجلی توسعه معادن و فلزات</t>
  </si>
  <si>
    <t>تجلی</t>
  </si>
  <si>
    <t>نورد آلومینیوم‌</t>
  </si>
  <si>
    <t>فنوال</t>
  </si>
  <si>
    <t>سرمایه‌گذاری‌ سپه‌</t>
  </si>
  <si>
    <t>وسپه</t>
  </si>
  <si>
    <t>پاکسان‌</t>
  </si>
  <si>
    <t>شپاکسا</t>
  </si>
  <si>
    <t>سایپاآذین‌</t>
  </si>
  <si>
    <t>خاذین</t>
  </si>
  <si>
    <t>پویا زرکان آق دره</t>
  </si>
  <si>
    <t>فزر</t>
  </si>
  <si>
    <t>گلوکوزان‌</t>
  </si>
  <si>
    <t>غگل</t>
  </si>
  <si>
    <t>لیزینگ ایران</t>
  </si>
  <si>
    <t>ولیز</t>
  </si>
  <si>
    <t>توسعه سامانه ی نرم افزاری نگین</t>
  </si>
  <si>
    <t>توسن</t>
  </si>
  <si>
    <t>تامین‌ ماسه‌ ریخته‌گری‌</t>
  </si>
  <si>
    <t>کماسه</t>
  </si>
  <si>
    <t>سایر مواد معدنی</t>
  </si>
  <si>
    <t>کارخانجات‌ قند قزوین‌</t>
  </si>
  <si>
    <t>قزوین</t>
  </si>
  <si>
    <t>کانی کربن طبس</t>
  </si>
  <si>
    <t>کربن</t>
  </si>
  <si>
    <t>زغال سنگ</t>
  </si>
  <si>
    <t>دلیجان طلایی شکوه پارس</t>
  </si>
  <si>
    <t>حشکوه</t>
  </si>
  <si>
    <t>لیزینگ رازی</t>
  </si>
  <si>
    <t>ولراز</t>
  </si>
  <si>
    <t>سوژمیران</t>
  </si>
  <si>
    <t>فسوژ</t>
  </si>
  <si>
    <t>بانک خاورمیانه</t>
  </si>
  <si>
    <t>وخاور</t>
  </si>
  <si>
    <t>شرکت سیمان لارستان</t>
  </si>
  <si>
    <t>سلار</t>
  </si>
  <si>
    <t>نیرو محرکه‌</t>
  </si>
  <si>
    <t>خمحرکه</t>
  </si>
  <si>
    <t>هتل پارسیان کوثر اصفهان</t>
  </si>
  <si>
    <t>گکوثر</t>
  </si>
  <si>
    <t>توسعه و عمران امید</t>
  </si>
  <si>
    <t>ثامید</t>
  </si>
  <si>
    <t>گروه مپنا (سهامی عام)</t>
  </si>
  <si>
    <t>رمپنا</t>
  </si>
  <si>
    <t>شرکت توسعه اقتصادی آرین</t>
  </si>
  <si>
    <t>وآرین</t>
  </si>
  <si>
    <t>غلتک سازان سپاهان</t>
  </si>
  <si>
    <t>فسازان</t>
  </si>
  <si>
    <t>ریل سیر کوثر</t>
  </si>
  <si>
    <t>حسیر</t>
  </si>
  <si>
    <t>سیمان‌خاش‌</t>
  </si>
  <si>
    <t>سخاش</t>
  </si>
  <si>
    <t>گروه دارویی سبحان</t>
  </si>
  <si>
    <t>دسبحا</t>
  </si>
  <si>
    <t>آتیه داده پرداز</t>
  </si>
  <si>
    <t>اپرداز</t>
  </si>
  <si>
    <t>نوسازی‌وساختمان‌تهران‌</t>
  </si>
  <si>
    <t>ثنوسا</t>
  </si>
  <si>
    <t>شرکت ارتباطات سیار ایران</t>
  </si>
  <si>
    <t>همراه</t>
  </si>
  <si>
    <t>سرمایه‌گذاری مسکن زاینده رود</t>
  </si>
  <si>
    <t>ثرود</t>
  </si>
  <si>
    <t>کشتیرانی جمهوری اسلامی ایران</t>
  </si>
  <si>
    <t>حکشتی</t>
  </si>
  <si>
    <t>سرامیک‌های‌صنعتی‌اردکان‌</t>
  </si>
  <si>
    <t>کسرا</t>
  </si>
  <si>
    <t>ایرکا پارت صنعت</t>
  </si>
  <si>
    <t>خکار</t>
  </si>
  <si>
    <t>کشت و صنعت شهداب ناب خراسان</t>
  </si>
  <si>
    <t>غشهداب</t>
  </si>
  <si>
    <t>سرمایه گذاری امین مهرگان</t>
  </si>
  <si>
    <t>وامین</t>
  </si>
  <si>
    <t>سیمان‌ بهبهان‌</t>
  </si>
  <si>
    <t>سبهان</t>
  </si>
  <si>
    <t>سرمایه گذاری سیمان تامین</t>
  </si>
  <si>
    <t>سیتا</t>
  </si>
  <si>
    <t>نوش‌ مازندران‌</t>
  </si>
  <si>
    <t>غنوش</t>
  </si>
  <si>
    <t>نفت‌ پارس‌</t>
  </si>
  <si>
    <t>شنفت</t>
  </si>
  <si>
    <t>سرمایه گذاری ساختمانی نوین</t>
  </si>
  <si>
    <t>وثنو</t>
  </si>
  <si>
    <t>لوله‌وماشین‌سازی‌ایران‌</t>
  </si>
  <si>
    <t>فلوله</t>
  </si>
  <si>
    <t>بانک قرض الحسنه رسالت</t>
  </si>
  <si>
    <t>وسالت</t>
  </si>
  <si>
    <t>سرمایه‌گذاری‌بهمن‌</t>
  </si>
  <si>
    <t>وبهمن</t>
  </si>
  <si>
    <t>فولاد شاهرود</t>
  </si>
  <si>
    <t>فرود</t>
  </si>
  <si>
    <t>سرمایه گذاری مسکن تهران</t>
  </si>
  <si>
    <t>ثتران</t>
  </si>
  <si>
    <t>مجتمع تولیدی نیلی صنعت کرمان</t>
  </si>
  <si>
    <t>غنیلی</t>
  </si>
  <si>
    <t>حمل و نقل گهرترابر سیرجان</t>
  </si>
  <si>
    <t>حگهر</t>
  </si>
  <si>
    <t>تولیدمحورخودرو</t>
  </si>
  <si>
    <t>خمحور</t>
  </si>
  <si>
    <t>عطرین نخ قم</t>
  </si>
  <si>
    <t>نطرین</t>
  </si>
  <si>
    <t>نساجی</t>
  </si>
  <si>
    <t>تولید انرژی برق شمس پاسارگاد</t>
  </si>
  <si>
    <t>شمس</t>
  </si>
  <si>
    <t>سیمان‌اصفهان‌</t>
  </si>
  <si>
    <t>سصفها</t>
  </si>
  <si>
    <t>گروه‌صنعتی‌سپاهان‌</t>
  </si>
  <si>
    <t>فسپا</t>
  </si>
  <si>
    <t>زرین معدن آسیا</t>
  </si>
  <si>
    <t>فزرین</t>
  </si>
  <si>
    <t>قند شیرین خراسان</t>
  </si>
  <si>
    <t>قشرین</t>
  </si>
  <si>
    <t>ملی‌ سرب‌وروی‌ ایران‌</t>
  </si>
  <si>
    <t>فسرب</t>
  </si>
  <si>
    <t>گسترش نفت و گاز پارسیان</t>
  </si>
  <si>
    <t>پارسان</t>
  </si>
  <si>
    <t>لیزینگ ایران و شرق</t>
  </si>
  <si>
    <t>ولشرق</t>
  </si>
  <si>
    <t>مولد نیروگاهی تجارت فارس</t>
  </si>
  <si>
    <t>بمولد</t>
  </si>
  <si>
    <t>سرمایه‌گذاری‌ ملی‌ایران‌</t>
  </si>
  <si>
    <t>ونیکی</t>
  </si>
  <si>
    <t>بیمه حکمت صبا</t>
  </si>
  <si>
    <t>وحکمت</t>
  </si>
  <si>
    <t>بیمه پاسارگاد</t>
  </si>
  <si>
    <t>بپاس</t>
  </si>
  <si>
    <t>داروسازی‌ امین‌</t>
  </si>
  <si>
    <t>دامین</t>
  </si>
  <si>
    <t>تهیه توزیع غذای دنا آفرین فدک</t>
  </si>
  <si>
    <t>گدنا</t>
  </si>
  <si>
    <t>بورس انرژی ایران</t>
  </si>
  <si>
    <t>انرژی</t>
  </si>
  <si>
    <t>سرمایه‌ گذاری‌ آتیه‌ دماوند</t>
  </si>
  <si>
    <t>واتی</t>
  </si>
  <si>
    <t>گروه توسعه مالی مهرآیندگان</t>
  </si>
  <si>
    <t>ومهان</t>
  </si>
  <si>
    <t>تکنوتار</t>
  </si>
  <si>
    <t>تکنو</t>
  </si>
  <si>
    <t>تجارت الکترونیک  پارسیان</t>
  </si>
  <si>
    <t>رتاپ</t>
  </si>
  <si>
    <t>تجارت الکترونیک پارسیان کیش</t>
  </si>
  <si>
    <t>تاپکیش</t>
  </si>
  <si>
    <t>پالایش نفت شیراز</t>
  </si>
  <si>
    <t>شراز</t>
  </si>
  <si>
    <t>فولاد کاوه جنوب کیش</t>
  </si>
  <si>
    <t>کاوه</t>
  </si>
  <si>
    <t>شیشه‌ همدان‌</t>
  </si>
  <si>
    <t>کهمدا</t>
  </si>
  <si>
    <t>دامداری تلیسه نمونه</t>
  </si>
  <si>
    <t>تلیسه</t>
  </si>
  <si>
    <t>محورسازان‌ایران‌خودرو</t>
  </si>
  <si>
    <t>خوساز</t>
  </si>
  <si>
    <t>توسعه‌ صنایع‌ بهشهر(هلدینگ</t>
  </si>
  <si>
    <t>وبشهر</t>
  </si>
  <si>
    <t>بسته‌ بندی‌ ایران‌</t>
  </si>
  <si>
    <t>فبیرا</t>
  </si>
  <si>
    <t>سرمایه گذاری اقتصاد شهر طوبی</t>
  </si>
  <si>
    <t>وطوبی</t>
  </si>
  <si>
    <t>داروسازی آوه سینا</t>
  </si>
  <si>
    <t>داوه</t>
  </si>
  <si>
    <t>سایپاشیشه‌</t>
  </si>
  <si>
    <t>کساپا</t>
  </si>
  <si>
    <t>فولاد هرمزگان جنوب</t>
  </si>
  <si>
    <t>هرمز</t>
  </si>
  <si>
    <t>سرمایه‌ گذاری‌ صنعت‌ بیمه‌</t>
  </si>
  <si>
    <t>وبیمه</t>
  </si>
  <si>
    <t>ریل پردازسیر</t>
  </si>
  <si>
    <t>حریل</t>
  </si>
  <si>
    <t>صبا فولاد خلیج فارس</t>
  </si>
  <si>
    <t>فصبا</t>
  </si>
  <si>
    <t>کارت اعتباری ایران کیش</t>
  </si>
  <si>
    <t>رکیش</t>
  </si>
  <si>
    <t>سیم و کابل ابهر</t>
  </si>
  <si>
    <t>بکابل</t>
  </si>
  <si>
    <t>داروسازی تولید دارو</t>
  </si>
  <si>
    <t>دتولید</t>
  </si>
  <si>
    <t>قند  نیشابور</t>
  </si>
  <si>
    <t>قنیشا</t>
  </si>
  <si>
    <t>گروه س توسعه صنعتی ایران</t>
  </si>
  <si>
    <t>وتوصا</t>
  </si>
  <si>
    <t>انتقال داده های آسیاتک</t>
  </si>
  <si>
    <t>اسیاتک</t>
  </si>
  <si>
    <t>اعتباری ملل</t>
  </si>
  <si>
    <t>وملل</t>
  </si>
  <si>
    <t>گسترش صنایع روی ایرانیان</t>
  </si>
  <si>
    <t>فگستر</t>
  </si>
  <si>
    <t>موتوژن‌</t>
  </si>
  <si>
    <t>بموتو</t>
  </si>
  <si>
    <t>صنعتی بهپاک</t>
  </si>
  <si>
    <t>بهپاک</t>
  </si>
  <si>
    <t>بیمه اتکایی آوای پارس</t>
  </si>
  <si>
    <t>آواپارس</t>
  </si>
  <si>
    <t>کارخانجات تولیدی شهید قندی</t>
  </si>
  <si>
    <t>بکام</t>
  </si>
  <si>
    <t>گروه مالی صبا تامین</t>
  </si>
  <si>
    <t>صبا</t>
  </si>
  <si>
    <t>نساجی بابکان</t>
  </si>
  <si>
    <t>نبابک</t>
  </si>
  <si>
    <t>کود شیمیایی اوره لردگان</t>
  </si>
  <si>
    <t>شلرد</t>
  </si>
  <si>
    <t>تولید کود و ترکیبات نیتروژن</t>
  </si>
  <si>
    <t>بانک شهر</t>
  </si>
  <si>
    <t>وشهر</t>
  </si>
  <si>
    <t>پالایش نفت لاوان</t>
  </si>
  <si>
    <t>شاوان</t>
  </si>
  <si>
    <t>مهندسی‌نصیرماشین‌</t>
  </si>
  <si>
    <t>خنصیر</t>
  </si>
  <si>
    <t>سبحان دارو</t>
  </si>
  <si>
    <t>دسبحان</t>
  </si>
  <si>
    <t>اقتصادی و خودکفایی آزادگان</t>
  </si>
  <si>
    <t>خودکفا</t>
  </si>
  <si>
    <t>سیمان‌ شرق‌</t>
  </si>
  <si>
    <t>سشرق</t>
  </si>
  <si>
    <t>بیمه نوین</t>
  </si>
  <si>
    <t>نوین</t>
  </si>
  <si>
    <t>پشم‌شیشه‌ایران‌</t>
  </si>
  <si>
    <t>کپشیر</t>
  </si>
  <si>
    <t>سرمایه گذاری آوا نوین</t>
  </si>
  <si>
    <t>وآوا</t>
  </si>
  <si>
    <t>مجتمع صنعتی آرتاویل تایر</t>
  </si>
  <si>
    <t>پارتا</t>
  </si>
  <si>
    <t>فرآورده‌های‌ نسوز پارس‌</t>
  </si>
  <si>
    <t>کفپارس</t>
  </si>
  <si>
    <t>صنایع گلدیران</t>
  </si>
  <si>
    <t>گلدیرا</t>
  </si>
  <si>
    <t>پلاسکوکار</t>
  </si>
  <si>
    <t>پلاسک</t>
  </si>
  <si>
    <t>بیمه کارآفرین</t>
  </si>
  <si>
    <t>وآفری</t>
  </si>
  <si>
    <t>م .صنایع و معادن احیاء سپاهان</t>
  </si>
  <si>
    <t>واحیا</t>
  </si>
  <si>
    <t>داروسازی سبحان انکولوژی</t>
  </si>
  <si>
    <t>دسانکو</t>
  </si>
  <si>
    <t>بیمه ملت</t>
  </si>
  <si>
    <t>ملت</t>
  </si>
  <si>
    <t>سازه‌ پویش‌</t>
  </si>
  <si>
    <t>خپویش</t>
  </si>
  <si>
    <t>بیسکویت‌  گرجی‌</t>
  </si>
  <si>
    <t>غگرجی</t>
  </si>
  <si>
    <t>مدیریت سرمایه گذاری کوثربهمن</t>
  </si>
  <si>
    <t>وکبهمن</t>
  </si>
  <si>
    <t>ویتانا</t>
  </si>
  <si>
    <t>غویتا</t>
  </si>
  <si>
    <t>کمک‌فنرایندامین‌</t>
  </si>
  <si>
    <t>خکمک</t>
  </si>
  <si>
    <t>توسعه معادن وص.معدنی خاورمیانه</t>
  </si>
  <si>
    <t>میدکو</t>
  </si>
  <si>
    <t>پرداخت الکترونیک پاسارگاد</t>
  </si>
  <si>
    <t>پی پاد</t>
  </si>
  <si>
    <t>گروه مالی داتام</t>
  </si>
  <si>
    <t>داتام</t>
  </si>
  <si>
    <t>الکتریک‌ خودرو شرق‌</t>
  </si>
  <si>
    <t>خشرق</t>
  </si>
  <si>
    <t>دارویی‌ لقمان‌</t>
  </si>
  <si>
    <t>دلقما</t>
  </si>
  <si>
    <t>لیزینگ پارسیان</t>
  </si>
  <si>
    <t>ولپارس</t>
  </si>
  <si>
    <t>شرکت صنایع غذایی مینو شرق</t>
  </si>
  <si>
    <t>غمینو</t>
  </si>
  <si>
    <t>ص. معدنی کیمیای زنجان گستران</t>
  </si>
  <si>
    <t>کیمیا</t>
  </si>
  <si>
    <t>آهن و فولاد غدیر ایرانیان</t>
  </si>
  <si>
    <t>فغدیر</t>
  </si>
  <si>
    <t>کشت و صنعت آبشیرین</t>
  </si>
  <si>
    <t>آبین</t>
  </si>
  <si>
    <t>توسعه نیشکر و  صنایع جانبی</t>
  </si>
  <si>
    <t>نیشکر</t>
  </si>
  <si>
    <t>سرمایه‌گذاری‌توکافولاد(هلدینگ</t>
  </si>
  <si>
    <t>وتوکا</t>
  </si>
  <si>
    <t>تامین سرمایه لوتوس پارسیان</t>
  </si>
  <si>
    <t>لوتوس</t>
  </si>
  <si>
    <t>تامین سرمایه</t>
  </si>
  <si>
    <t>سیمان‌ خزر</t>
  </si>
  <si>
    <t>سخزر</t>
  </si>
  <si>
    <t>نفت‌ بهران‌</t>
  </si>
  <si>
    <t>شبهرن</t>
  </si>
  <si>
    <t>جهان فولاد سیرجان</t>
  </si>
  <si>
    <t>فجهان</t>
  </si>
  <si>
    <t>سرمایه گذاری مسکن شمال شرق</t>
  </si>
  <si>
    <t>ثشرق</t>
  </si>
  <si>
    <t>داروسازی‌زهراوی‌</t>
  </si>
  <si>
    <t>دزهراوی</t>
  </si>
  <si>
    <t>شیشه سازی مینا</t>
  </si>
  <si>
    <t>کمینا</t>
  </si>
  <si>
    <t>سیمان‌ سفید نی‌ریز</t>
  </si>
  <si>
    <t>سنیر</t>
  </si>
  <si>
    <t>صنایع سرام آرا</t>
  </si>
  <si>
    <t>کارام</t>
  </si>
  <si>
    <t>تامین سرمایه کیمیا</t>
  </si>
  <si>
    <t>تکیمیا</t>
  </si>
  <si>
    <t>سیمان‌سپاهان‌</t>
  </si>
  <si>
    <t>سپاها</t>
  </si>
  <si>
    <t>سرمایه گذاری ایساتیس پویا</t>
  </si>
  <si>
    <t>ویسا</t>
  </si>
  <si>
    <t>توسعه‌ معادن‌ روی‌ ایران‌</t>
  </si>
  <si>
    <t>کروی</t>
  </si>
  <si>
    <t>شیر پاستوریزه پگاه فارس</t>
  </si>
  <si>
    <t>غفارس</t>
  </si>
  <si>
    <t>گروه مدیریت سرمایه گذاری امید</t>
  </si>
  <si>
    <t>وامید</t>
  </si>
  <si>
    <t>کشتیرانی دریای خزر</t>
  </si>
  <si>
    <t>حخزر</t>
  </si>
  <si>
    <t>کشت وصنعت شریف آباد</t>
  </si>
  <si>
    <t>زشریف</t>
  </si>
  <si>
    <t>شیمیایی رنگین</t>
  </si>
  <si>
    <t>شرنگی</t>
  </si>
  <si>
    <t>احیاء صنایع خراسان</t>
  </si>
  <si>
    <t>واحصا</t>
  </si>
  <si>
    <t>کشت و دامداری فکا</t>
  </si>
  <si>
    <t>زفکا</t>
  </si>
  <si>
    <t>سرمایه‌گذاری‌توسعه‌آذربایجان‌</t>
  </si>
  <si>
    <t>وآذر</t>
  </si>
  <si>
    <t>ماداکتو استیل کرد</t>
  </si>
  <si>
    <t>فماک</t>
  </si>
  <si>
    <t>تامین سرمایه بانک ملت</t>
  </si>
  <si>
    <t>تملت</t>
  </si>
  <si>
    <t>سرمایه‌ گذاری‌ البرز(هلدینگ‌</t>
  </si>
  <si>
    <t>والبر</t>
  </si>
  <si>
    <t>سرمایه گذاری توسعه صنعت وتجارت</t>
  </si>
  <si>
    <t>وصنعت</t>
  </si>
  <si>
    <t>برق و انرژی پیوندگستر پارس</t>
  </si>
  <si>
    <t>بپیوند</t>
  </si>
  <si>
    <t>کشت‌ و صنعت‌ چین‌ چین</t>
  </si>
  <si>
    <t>غچین</t>
  </si>
  <si>
    <t>صنایع مس افق کرمان</t>
  </si>
  <si>
    <t>فافق</t>
  </si>
  <si>
    <t>تامین سرمایه نوین</t>
  </si>
  <si>
    <t>تنوین</t>
  </si>
  <si>
    <t>آسیا سیر ارس</t>
  </si>
  <si>
    <t>حآسا</t>
  </si>
  <si>
    <t>پست پیشگامان بادپا</t>
  </si>
  <si>
    <t>بازرگام</t>
  </si>
  <si>
    <t>پتروشیمی ارومیه</t>
  </si>
  <si>
    <t>شاروم</t>
  </si>
  <si>
    <t>پارس‌ سرام‌</t>
  </si>
  <si>
    <t>کسرام</t>
  </si>
  <si>
    <t>آبسال‌</t>
  </si>
  <si>
    <t>لابسا</t>
  </si>
  <si>
    <t>سرمایه گذاری اعتبار ایران</t>
  </si>
  <si>
    <t>واعتبار</t>
  </si>
  <si>
    <t>شوکو پارس</t>
  </si>
  <si>
    <t>غشوکو</t>
  </si>
  <si>
    <t>نیروگاه زاگرس کوثر</t>
  </si>
  <si>
    <t>بزاگرس</t>
  </si>
  <si>
    <t>سرمایه گذاری نیروگاهی ایران</t>
  </si>
  <si>
    <t>وسنا</t>
  </si>
  <si>
    <t>گلتاش‌</t>
  </si>
  <si>
    <t>شگل</t>
  </si>
  <si>
    <t>گروه صنعتی و معدنی امیر</t>
  </si>
  <si>
    <t>وامیر</t>
  </si>
  <si>
    <t>لابراتوارداروسازی‌  دکترعبیدی‌</t>
  </si>
  <si>
    <t>دعبید</t>
  </si>
  <si>
    <t>کشت و صنعت دشت خرم دره</t>
  </si>
  <si>
    <t>زدشت</t>
  </si>
  <si>
    <t>فراوردههای غذایی وقند چهارمحال</t>
  </si>
  <si>
    <t>قچار</t>
  </si>
  <si>
    <t>فولاد خراسان</t>
  </si>
  <si>
    <t>فخاس</t>
  </si>
  <si>
    <t>سرمایه گذاری صنایع ایران</t>
  </si>
  <si>
    <t>وایرا</t>
  </si>
  <si>
    <t>جنرال مکانیک</t>
  </si>
  <si>
    <t>رنیک</t>
  </si>
  <si>
    <t>کشت و دام گلدشت نمونه اصفهان</t>
  </si>
  <si>
    <t>زگلدشت</t>
  </si>
  <si>
    <t>تامین سرمایه امین</t>
  </si>
  <si>
    <t>امین</t>
  </si>
  <si>
    <t>تولید خاک نسوزاستقلال آباده</t>
  </si>
  <si>
    <t>کباده</t>
  </si>
  <si>
    <t>توکاریل</t>
  </si>
  <si>
    <t>توریل</t>
  </si>
  <si>
    <t>سرمایه گذاری مسکن جنوب</t>
  </si>
  <si>
    <t>ثجنوب</t>
  </si>
  <si>
    <t>کشاورزی و دامپروری بینالود</t>
  </si>
  <si>
    <t>زبینا</t>
  </si>
  <si>
    <t>لیزینگ ایرانیان</t>
  </si>
  <si>
    <t>وایران</t>
  </si>
  <si>
    <t>فیبر ایران‌</t>
  </si>
  <si>
    <t>چفیبر</t>
  </si>
  <si>
    <t>چوب</t>
  </si>
  <si>
    <t>داروسازی‌ اکسیر</t>
  </si>
  <si>
    <t>دلر</t>
  </si>
  <si>
    <t>ایران‌یاساتایرورابر</t>
  </si>
  <si>
    <t>پاسا</t>
  </si>
  <si>
    <t>فولاد افزا سپاهان</t>
  </si>
  <si>
    <t>فافزا</t>
  </si>
  <si>
    <t>ریل گردش ایرانیان</t>
  </si>
  <si>
    <t>حگردش</t>
  </si>
  <si>
    <t>لیزینگ کارآفرین</t>
  </si>
  <si>
    <t>ولکار</t>
  </si>
  <si>
    <t>آلومتک</t>
  </si>
  <si>
    <t>فالوم</t>
  </si>
  <si>
    <t>تامین سرمایه خلیج فارس</t>
  </si>
  <si>
    <t>تفارس</t>
  </si>
  <si>
    <t>تولید و صادرات ریشمک</t>
  </si>
  <si>
    <t>ریشمک</t>
  </si>
  <si>
    <t>سرمایه‌ گذاری‌ پارس‌ توشه‌</t>
  </si>
  <si>
    <t>وتوشه</t>
  </si>
  <si>
    <t>داروسازی‌ کوثر</t>
  </si>
  <si>
    <t>دکوثر</t>
  </si>
  <si>
    <t>بانک‌ کارآفرین‌</t>
  </si>
  <si>
    <t>وکار</t>
  </si>
  <si>
    <t>فرآوردههای غذایی وقندتربت‌جام‌</t>
  </si>
  <si>
    <t>قجام</t>
  </si>
  <si>
    <t>نیروکلر</t>
  </si>
  <si>
    <t>شکلر</t>
  </si>
  <si>
    <t>بیمه زندگی خاورمیانه</t>
  </si>
  <si>
    <t>بخاور</t>
  </si>
  <si>
    <t>بیمه زندگی کاریزما50%تادیه</t>
  </si>
  <si>
    <t>کاریز</t>
  </si>
  <si>
    <t>قند شیروان قوچان و بجنورد</t>
  </si>
  <si>
    <t>قشیر</t>
  </si>
  <si>
    <t>پگاه‌آذربایجان‌غربی‌</t>
  </si>
  <si>
    <t>غشاذر</t>
  </si>
  <si>
    <t>شرکت سرمایه گذاری اعتلاء البرز</t>
  </si>
  <si>
    <t>اعتلا</t>
  </si>
  <si>
    <t>لنت‌ ترمزایران‌</t>
  </si>
  <si>
    <t>خلنت</t>
  </si>
  <si>
    <t>تولید برق ماهتاب کهنوج</t>
  </si>
  <si>
    <t>بکهنوج</t>
  </si>
  <si>
    <t>پیشگامان فن آوری و دانش آرامیس</t>
  </si>
  <si>
    <t>تپسی</t>
  </si>
  <si>
    <t>سرمایه‌گذاری‌ صنعت‌ نفت‌</t>
  </si>
  <si>
    <t>ونفت</t>
  </si>
  <si>
    <t>پارس فنر</t>
  </si>
  <si>
    <t>فنر</t>
  </si>
  <si>
    <t>بازرگانی و تولیدی مرجان کار</t>
  </si>
  <si>
    <t>کمرجان</t>
  </si>
  <si>
    <t>دوده‌ صنعتی‌ پارس‌</t>
  </si>
  <si>
    <t>شدوص</t>
  </si>
  <si>
    <t>فولاد آلیاژی ایران</t>
  </si>
  <si>
    <t>فولاژ</t>
  </si>
  <si>
    <t>سیمان‌ شمال‌</t>
  </si>
  <si>
    <t>سشمال</t>
  </si>
  <si>
    <t>گروه‌صنعتی‌بوتان‌</t>
  </si>
  <si>
    <t>لبوتان</t>
  </si>
  <si>
    <t>سیمان‌ صوفیان‌</t>
  </si>
  <si>
    <t>سصوفی</t>
  </si>
  <si>
    <t>سرمایه گذاری پویا</t>
  </si>
  <si>
    <t>وپویا</t>
  </si>
  <si>
    <t>سرمایه‌گذاری‌صندوق‌بازنشستگی‌</t>
  </si>
  <si>
    <t>وصندوق</t>
  </si>
  <si>
    <t>داروسازی‌ سینا</t>
  </si>
  <si>
    <t>دسینا</t>
  </si>
  <si>
    <t>صنایع‌جوشکاب‌یزد</t>
  </si>
  <si>
    <t>بکاب</t>
  </si>
  <si>
    <t>بیمه  دی</t>
  </si>
  <si>
    <t>ودی</t>
  </si>
  <si>
    <t>پمپ‌ سازی‌ ایران‌</t>
  </si>
  <si>
    <t>تپمپی</t>
  </si>
  <si>
    <t>بیمه اتکایی سامان</t>
  </si>
  <si>
    <t>اتکاسا</t>
  </si>
  <si>
    <t>شهر سازی و خانه سازی باغمیشه</t>
  </si>
  <si>
    <t>ثباغ</t>
  </si>
  <si>
    <t>سرمایه گذاری ارس صبا</t>
  </si>
  <si>
    <t>وارس</t>
  </si>
  <si>
    <t>سرمایه گذاری مس سرچشمه</t>
  </si>
  <si>
    <t>سرچشمه</t>
  </si>
  <si>
    <t>واسپاری تجارایرانیان</t>
  </si>
  <si>
    <t>ولتجار</t>
  </si>
  <si>
    <t>رینگ‌سازی‌مشهد</t>
  </si>
  <si>
    <t>خرینگ</t>
  </si>
  <si>
    <t>کربن‌ ایران‌</t>
  </si>
  <si>
    <t>شکربن</t>
  </si>
  <si>
    <t>بیمه زندگی باران</t>
  </si>
  <si>
    <t>باران</t>
  </si>
  <si>
    <t>سیمان‌ دورود</t>
  </si>
  <si>
    <t>سدور</t>
  </si>
  <si>
    <t>لیزینگ‌خودروغدیر</t>
  </si>
  <si>
    <t>ولغدر</t>
  </si>
  <si>
    <t>توسعه فناوری اطلاعات خوارزمی</t>
  </si>
  <si>
    <t>مفاخر</t>
  </si>
  <si>
    <t>حمل و نقل پتروشیمی( سهامی عام</t>
  </si>
  <si>
    <t>حپترو</t>
  </si>
  <si>
    <t>تولیدی و خدمات صنایع نسوز توکا</t>
  </si>
  <si>
    <t>کتوکا</t>
  </si>
  <si>
    <t>صنعتی مینو</t>
  </si>
  <si>
    <t>غصینو</t>
  </si>
  <si>
    <t>آلومراد</t>
  </si>
  <si>
    <t>فمراد</t>
  </si>
  <si>
    <t>آسان پرداخت پرشین</t>
  </si>
  <si>
    <t>آپ</t>
  </si>
  <si>
    <t>توسعه خدمات دریایی وبندری سینا</t>
  </si>
  <si>
    <t>حسینا</t>
  </si>
  <si>
    <t>نیوپان‌ 22 بهمن‌</t>
  </si>
  <si>
    <t>چنوپا</t>
  </si>
  <si>
    <t>کمباین‌ سازی‌ ایران‌</t>
  </si>
  <si>
    <t>تکمبا</t>
  </si>
  <si>
    <t>قند تربت حیدریه</t>
  </si>
  <si>
    <t>قتربت</t>
  </si>
  <si>
    <t>کاشی‌ الوند</t>
  </si>
  <si>
    <t>کلوند</t>
  </si>
  <si>
    <t>بهار رز عالیس چناران</t>
  </si>
  <si>
    <t>عالیس</t>
  </si>
  <si>
    <t>قاسم ایران</t>
  </si>
  <si>
    <t>قاسم</t>
  </si>
  <si>
    <t>سیمان کارون</t>
  </si>
  <si>
    <t>سکارون</t>
  </si>
  <si>
    <t>صنایع‌کاغذسازی‌کاوه‌</t>
  </si>
  <si>
    <t>چکاوه</t>
  </si>
  <si>
    <t>پارس‌ خزر</t>
  </si>
  <si>
    <t>لخزر</t>
  </si>
  <si>
    <t>نوردوقطعات‌ فولادی‌</t>
  </si>
  <si>
    <t>فنورد</t>
  </si>
  <si>
    <t>صنایع‌ریخته‌گری‌ایران‌</t>
  </si>
  <si>
    <t>خریخت</t>
  </si>
  <si>
    <t>توسعه‌شهری‌توس‌گستر</t>
  </si>
  <si>
    <t>وتوس</t>
  </si>
  <si>
    <t>فعاليتهاي فرهنگي و ورزشي</t>
  </si>
  <si>
    <t>سیمان‌هرمزگان‌</t>
  </si>
  <si>
    <t>سهرمز</t>
  </si>
  <si>
    <t>سرمایه‌گذاری‌بوعلی‌</t>
  </si>
  <si>
    <t>وبوعلی</t>
  </si>
  <si>
    <t>آ.س.پ</t>
  </si>
  <si>
    <t>آ س پ</t>
  </si>
  <si>
    <t>پتروشیمی‌شیراز</t>
  </si>
  <si>
    <t>شیراز</t>
  </si>
  <si>
    <t>جوش‌ و اکسیژن‌ ایران‌</t>
  </si>
  <si>
    <t>فجوش</t>
  </si>
  <si>
    <t>صنایع تجهیزات نفت</t>
  </si>
  <si>
    <t>فنفت</t>
  </si>
  <si>
    <t>سرمایه گذاری مسکن الوند</t>
  </si>
  <si>
    <t>ثالوند</t>
  </si>
  <si>
    <t>توسعه سرمایه و صنعت غدیر</t>
  </si>
  <si>
    <t>سغدیر</t>
  </si>
  <si>
    <t>آنتی بیوتیک سازی ایران</t>
  </si>
  <si>
    <t>بیوتیک</t>
  </si>
  <si>
    <t>بیمه اتکایی امین</t>
  </si>
  <si>
    <t>اتکام</t>
  </si>
  <si>
    <t>کشاورزی مکانیزه اصفهان کشت</t>
  </si>
  <si>
    <t>زکشت</t>
  </si>
  <si>
    <t>شیر پاستوریزه پگاه گلپایگان</t>
  </si>
  <si>
    <t>غگلپا</t>
  </si>
  <si>
    <t>گازلوله‌</t>
  </si>
  <si>
    <t>پلوله</t>
  </si>
  <si>
    <t>ملی شیمی کشاورز</t>
  </si>
  <si>
    <t>شملی</t>
  </si>
  <si>
    <t>توکا رنگ فولاد سپاهان</t>
  </si>
  <si>
    <t>شتوکا</t>
  </si>
  <si>
    <t>قند لرستان‌</t>
  </si>
  <si>
    <t>قلرست</t>
  </si>
  <si>
    <t>پارس‌ الکتریک‌</t>
  </si>
  <si>
    <t>لپارس</t>
  </si>
  <si>
    <t>فنرسازی‌زر</t>
  </si>
  <si>
    <t>خزر</t>
  </si>
  <si>
    <t>گروه‌ صنعتی‌ بارز</t>
  </si>
  <si>
    <t>پکرمان</t>
  </si>
  <si>
    <t>تولید و توسعه سرب روی ایرانیان</t>
  </si>
  <si>
    <t>فتوسا</t>
  </si>
  <si>
    <t>لامپ‌  پارس‌ شهاب‌</t>
  </si>
  <si>
    <t>بشهاب</t>
  </si>
  <si>
    <t>البرزدارو</t>
  </si>
  <si>
    <t>دالبر</t>
  </si>
  <si>
    <t>افرانت</t>
  </si>
  <si>
    <t>افرا</t>
  </si>
  <si>
    <t>سیمان ساوه</t>
  </si>
  <si>
    <t>ساوه</t>
  </si>
  <si>
    <t>صنایع فروآلیاژ ایران</t>
  </si>
  <si>
    <t>فروژ</t>
  </si>
  <si>
    <t>کلر پارس</t>
  </si>
  <si>
    <t>کلر</t>
  </si>
  <si>
    <t>لیزینگ‌صنعت‌ومعدن‌</t>
  </si>
  <si>
    <t>ولصنم</t>
  </si>
  <si>
    <t>سرمایه گذاری سبحان</t>
  </si>
  <si>
    <t>وسبحان</t>
  </si>
  <si>
    <t>شیر و گوشت زاگرس شهرکرد</t>
  </si>
  <si>
    <t>زشگزا</t>
  </si>
  <si>
    <t>شرکت مواد ویژه لیا</t>
  </si>
  <si>
    <t>شلیا</t>
  </si>
  <si>
    <t>بانک سرمایه</t>
  </si>
  <si>
    <t>سمایه</t>
  </si>
  <si>
    <t>سرمایه گذاری توسعه توکا</t>
  </si>
  <si>
    <t>وتوسکا</t>
  </si>
  <si>
    <t>زغال سنگ پروده طبس</t>
  </si>
  <si>
    <t>کزغال</t>
  </si>
  <si>
    <t>شکرشاهرود</t>
  </si>
  <si>
    <t>قشکر</t>
  </si>
  <si>
    <t>تامین سرمایه کاردان</t>
  </si>
  <si>
    <t>تکاردان</t>
  </si>
  <si>
    <t>آلومینیوم‌ایران‌</t>
  </si>
  <si>
    <t>فایرا</t>
  </si>
  <si>
    <t>س. تدبیرگران فارس وخوزستان</t>
  </si>
  <si>
    <t>سدبیر</t>
  </si>
  <si>
    <t>شرکت کی بی سی</t>
  </si>
  <si>
    <t>کی بی سی</t>
  </si>
  <si>
    <t>کشت وصنعت بهاران گلبهار خراسان</t>
  </si>
  <si>
    <t>غبهار</t>
  </si>
  <si>
    <t>صنعتی‌ آما</t>
  </si>
  <si>
    <t>فاما</t>
  </si>
  <si>
    <t>داروسازی‌ ابوریحان‌</t>
  </si>
  <si>
    <t>دابور</t>
  </si>
  <si>
    <t>سرما آفرین‌</t>
  </si>
  <si>
    <t>لسرما</t>
  </si>
  <si>
    <t>همکاران سیستم</t>
  </si>
  <si>
    <t>سیستم</t>
  </si>
  <si>
    <t>مجتمع صنایع لاستیک یزد</t>
  </si>
  <si>
    <t>پیزد</t>
  </si>
  <si>
    <t>فرآورده های دامی ولبنی دالاهو</t>
  </si>
  <si>
    <t>غانیزان</t>
  </si>
  <si>
    <t>س. پتروشیمی ساختمان  خلیج فارس</t>
  </si>
  <si>
    <t>وپسا</t>
  </si>
  <si>
    <t>گروه صنعتی پاکشو</t>
  </si>
  <si>
    <t>پاکشو</t>
  </si>
  <si>
    <t>تامین مسکن جوانان</t>
  </si>
  <si>
    <t>ثجوان</t>
  </si>
  <si>
    <t>شرکت خمیرمایه رضوی</t>
  </si>
  <si>
    <t>غمایه</t>
  </si>
  <si>
    <t>لبنیات‌ کالبر</t>
  </si>
  <si>
    <t>غالبر</t>
  </si>
  <si>
    <t>شیمی‌ داروئی‌ داروپخش‌</t>
  </si>
  <si>
    <t>دشیمی</t>
  </si>
  <si>
    <t>گروه س.انرژی امید  تابان هور</t>
  </si>
  <si>
    <t>وهور</t>
  </si>
  <si>
    <t>تولید برق عسلویه  مپنا</t>
  </si>
  <si>
    <t>بمپنا</t>
  </si>
  <si>
    <t>سالمین‌</t>
  </si>
  <si>
    <t>غسالم</t>
  </si>
  <si>
    <t>پخش هجرت</t>
  </si>
  <si>
    <t>هجرت</t>
  </si>
  <si>
    <t>کشت‌وصنعت‌پیاذر</t>
  </si>
  <si>
    <t>غاذر</t>
  </si>
  <si>
    <t>پتروشیمی شازند</t>
  </si>
  <si>
    <t>شاراک</t>
  </si>
  <si>
    <t>داروسازی دانا</t>
  </si>
  <si>
    <t>ددانا</t>
  </si>
  <si>
    <t>بیمه تجارت نو</t>
  </si>
  <si>
    <t>بنو</t>
  </si>
  <si>
    <t>سیمان فارس نو</t>
  </si>
  <si>
    <t>سفانو</t>
  </si>
  <si>
    <t>فروشگاههای زنجیره ای افق کوروش</t>
  </si>
  <si>
    <t>افق</t>
  </si>
  <si>
    <t>پدیده شیمی قرن</t>
  </si>
  <si>
    <t>قرن</t>
  </si>
  <si>
    <t>شرکت فارسیت اهواز</t>
  </si>
  <si>
    <t>سفاسی</t>
  </si>
  <si>
    <t>پارس فولاد سبزوار</t>
  </si>
  <si>
    <t>فسبزوار</t>
  </si>
  <si>
    <t>سرمایه‌گذاری‌توسعه‌ملی‌</t>
  </si>
  <si>
    <t>وتوسم</t>
  </si>
  <si>
    <t>دارویی‌ رازک‌</t>
  </si>
  <si>
    <t>درازک</t>
  </si>
  <si>
    <t>شهد</t>
  </si>
  <si>
    <t>قشهد</t>
  </si>
  <si>
    <t>کارتن‌ ایران‌</t>
  </si>
  <si>
    <t>چکارن</t>
  </si>
  <si>
    <t>داروسازی‌ فارابی‌</t>
  </si>
  <si>
    <t>دفارا</t>
  </si>
  <si>
    <t>س. فنی و مهندسی مشانیر</t>
  </si>
  <si>
    <t>ومشان</t>
  </si>
  <si>
    <t>پرتو بار فرابر خلیج فارس</t>
  </si>
  <si>
    <t>حپرتو</t>
  </si>
  <si>
    <t>تراکتورسازی‌ایران‌</t>
  </si>
  <si>
    <t>تایرا</t>
  </si>
  <si>
    <t>ذغال‌سنگ‌ نگین‌ ط‌بس‌</t>
  </si>
  <si>
    <t>کطبس</t>
  </si>
  <si>
    <t>تکادو</t>
  </si>
  <si>
    <t>وکادو</t>
  </si>
  <si>
    <t>کشت و دام قیام اصفهان</t>
  </si>
  <si>
    <t>زقیام</t>
  </si>
  <si>
    <t>فنرسازی‌خاور</t>
  </si>
  <si>
    <t>خفنر</t>
  </si>
  <si>
    <t>صنایع پتروشیمی کرمانشاه</t>
  </si>
  <si>
    <t>کرماشا</t>
  </si>
  <si>
    <t>عمران و توسعه شاهد</t>
  </si>
  <si>
    <t>ثعمرا</t>
  </si>
  <si>
    <t>بیمه  سرمد</t>
  </si>
  <si>
    <t>وسرمد</t>
  </si>
  <si>
    <t>نخریسی و نساجی خسروی خراسان</t>
  </si>
  <si>
    <t>نخریس</t>
  </si>
  <si>
    <t>واسپاری ملت</t>
  </si>
  <si>
    <t>ولملت</t>
  </si>
  <si>
    <t>سیمان‌ قائن‌</t>
  </si>
  <si>
    <t>سقاین</t>
  </si>
  <si>
    <t>سپید ماکیان</t>
  </si>
  <si>
    <t>سپید</t>
  </si>
  <si>
    <t>بیمه سامان</t>
  </si>
  <si>
    <t>بساما</t>
  </si>
  <si>
    <t>سیمان اردستان</t>
  </si>
  <si>
    <t>اردستان</t>
  </si>
  <si>
    <t>خدمات‌انفورماتیک‌</t>
  </si>
  <si>
    <t>رانفور</t>
  </si>
  <si>
    <t>داروپخش‌ (هلدینگ‌</t>
  </si>
  <si>
    <t>وپخش</t>
  </si>
  <si>
    <t>فرانسوز یزد</t>
  </si>
  <si>
    <t>کایزد</t>
  </si>
  <si>
    <t>مهندسی ساختمان تاسیسات راه آهن</t>
  </si>
  <si>
    <t>بالاس</t>
  </si>
  <si>
    <t>حمل‌ونقل‌توکا</t>
  </si>
  <si>
    <t>حتوکا</t>
  </si>
  <si>
    <t>داروسازی کاسپین تامین</t>
  </si>
  <si>
    <t>کاسپین</t>
  </si>
  <si>
    <t>معادن‌منگنزایران‌</t>
  </si>
  <si>
    <t>کمنگنز</t>
  </si>
  <si>
    <t>درخشان‌ تهران‌</t>
  </si>
  <si>
    <t>پدرخش</t>
  </si>
  <si>
    <t>نیان الکترونیک</t>
  </si>
  <si>
    <t>نیان</t>
  </si>
  <si>
    <t>سرمایه‌گذاری صنایع پتروشیمی‌</t>
  </si>
  <si>
    <t>وپترو</t>
  </si>
  <si>
    <t>بیمه پردیس 50% تادیه</t>
  </si>
  <si>
    <t>بپردیس</t>
  </si>
  <si>
    <t>مواد اولیه دارویی البرز بالک</t>
  </si>
  <si>
    <t>دبالک</t>
  </si>
  <si>
    <t>فرآورده‌های‌نسوزآذر</t>
  </si>
  <si>
    <t>کاذر</t>
  </si>
  <si>
    <t>پتروشیمی‌ خارک‌</t>
  </si>
  <si>
    <t>شخارک</t>
  </si>
  <si>
    <t>رایان هم افزا</t>
  </si>
  <si>
    <t>رافزا</t>
  </si>
  <si>
    <t>کشاورزی‌ ودامپروی‌ مگسال‌</t>
  </si>
  <si>
    <t>زمگسا</t>
  </si>
  <si>
    <t>گروه کارخانجات صنعتی تبرک</t>
  </si>
  <si>
    <t>تبرک</t>
  </si>
  <si>
    <t>سیمان آبیک</t>
  </si>
  <si>
    <t>سآبیک</t>
  </si>
  <si>
    <t>شیر پگاه آذربایجان شرقی</t>
  </si>
  <si>
    <t>غپآذر</t>
  </si>
  <si>
    <t>توسعه و عمران شهرستان نائین</t>
  </si>
  <si>
    <t>خعمرا</t>
  </si>
  <si>
    <t>توسعه صنایع و معادن کوثر</t>
  </si>
  <si>
    <t>کتوسعه</t>
  </si>
  <si>
    <t>ماشین سازی نیرو محرکه</t>
  </si>
  <si>
    <t>تمحرکه</t>
  </si>
  <si>
    <t>به پرداخت ملت</t>
  </si>
  <si>
    <t>پرداخت</t>
  </si>
  <si>
    <t>شیرپاستوریزه‌پگاه‌خراسان‌</t>
  </si>
  <si>
    <t>غشان</t>
  </si>
  <si>
    <t>گسترش صنایع پیام</t>
  </si>
  <si>
    <t>لپیام</t>
  </si>
  <si>
    <t>بیمه  ما</t>
  </si>
  <si>
    <t>ما</t>
  </si>
  <si>
    <t>داروسازی‌ جابرابن‌حیان‌</t>
  </si>
  <si>
    <t>دجابر</t>
  </si>
  <si>
    <t>گروه سرمایه گذاری لقمان</t>
  </si>
  <si>
    <t>ولقمان</t>
  </si>
  <si>
    <t>بین‌ المللی‌ محصولات‌  پارس‌</t>
  </si>
  <si>
    <t>شپارس</t>
  </si>
  <si>
    <t>شیر پاستوریزه پگاه گلستان</t>
  </si>
  <si>
    <t>غگلستا</t>
  </si>
  <si>
    <t>پاکدیس</t>
  </si>
  <si>
    <t>غدیس</t>
  </si>
  <si>
    <t>نوشیدنی</t>
  </si>
  <si>
    <t>صنایع‌ کاشی‌ و سرامیک‌ سینا</t>
  </si>
  <si>
    <t>کساوه</t>
  </si>
  <si>
    <t>داروسازی‌ اسوه‌</t>
  </si>
  <si>
    <t>داسوه</t>
  </si>
  <si>
    <t>آریان کیمیا تک</t>
  </si>
  <si>
    <t>کیمیاتک</t>
  </si>
  <si>
    <t>کیا الکترود شرق</t>
  </si>
  <si>
    <t>کیا</t>
  </si>
  <si>
    <t>کاشی‌ سعدی‌</t>
  </si>
  <si>
    <t>کسعدی</t>
  </si>
  <si>
    <t>شیرپاستوریزه‌پگاه‌اصفهان‌</t>
  </si>
  <si>
    <t>غشصفا</t>
  </si>
  <si>
    <t>شرکت سرمایه گذاری مسکن شمالغرب</t>
  </si>
  <si>
    <t>ثغرب</t>
  </si>
  <si>
    <t>نفت پاسارگاد</t>
  </si>
  <si>
    <t>شپاس</t>
  </si>
  <si>
    <t>سپنتا</t>
  </si>
  <si>
    <t>فپنتا</t>
  </si>
  <si>
    <t>سرمایه گذاری کشاورزی کوثر</t>
  </si>
  <si>
    <t>زکوثر</t>
  </si>
  <si>
    <t>مهندسی صنعتی روان فن آور</t>
  </si>
  <si>
    <t>خفناور</t>
  </si>
  <si>
    <t>مبین وان کیش</t>
  </si>
  <si>
    <t>اوان</t>
  </si>
  <si>
    <t>گسترش سرمایه گذاری ایرانیان</t>
  </si>
  <si>
    <t>وگستر</t>
  </si>
  <si>
    <t>سنگ آهن گهرزمین</t>
  </si>
  <si>
    <t>کگهر</t>
  </si>
  <si>
    <t>صنعتی دوده فام</t>
  </si>
  <si>
    <t>شصدف</t>
  </si>
  <si>
    <t>سیمان فارس و خوزستان</t>
  </si>
  <si>
    <t>سفارس</t>
  </si>
  <si>
    <t>معدنی‌ دماوند</t>
  </si>
  <si>
    <t>کدما</t>
  </si>
  <si>
    <t>پرسپولیس</t>
  </si>
  <si>
    <t>سیمان‌مازندران‌</t>
  </si>
  <si>
    <t>سمازن</t>
  </si>
  <si>
    <t>تولید نیروی برق آبادان</t>
  </si>
  <si>
    <t>آبادا</t>
  </si>
  <si>
    <t>قند مرودشت‌</t>
  </si>
  <si>
    <t>قمرو</t>
  </si>
  <si>
    <t>تامین سرمایه امید</t>
  </si>
  <si>
    <t>امید</t>
  </si>
  <si>
    <t>ملی کشت و صنعت و دامپروری پارس</t>
  </si>
  <si>
    <t>زپارس</t>
  </si>
  <si>
    <t>تولید نیروی برق دماوند</t>
  </si>
  <si>
    <t>دماوند</t>
  </si>
  <si>
    <t>بین المللی ساروج بوشهر</t>
  </si>
  <si>
    <t>ساروج</t>
  </si>
  <si>
    <t>توریستی ورفاهی آبادگران کیش</t>
  </si>
  <si>
    <t>گکیش</t>
  </si>
  <si>
    <t>مجتمع تولید گوشت مرغ ماهان</t>
  </si>
  <si>
    <t>زماهان</t>
  </si>
  <si>
    <t>آذریت‌</t>
  </si>
  <si>
    <t>ساذری</t>
  </si>
  <si>
    <t>سیمان‌ کرمان‌</t>
  </si>
  <si>
    <t>سکرما</t>
  </si>
  <si>
    <t>کاشی‌ پارس‌</t>
  </si>
  <si>
    <t>کپارس</t>
  </si>
  <si>
    <t>داده‌پردازی‌ایران‌</t>
  </si>
  <si>
    <t>مداران</t>
  </si>
  <si>
    <t>فرآورده‌های‌ تزریقی‌ ایران‌</t>
  </si>
  <si>
    <t>دفرا</t>
  </si>
  <si>
    <t>مدیریت صنعت شوینده ت.ص.بهشهر</t>
  </si>
  <si>
    <t>شوینده</t>
  </si>
  <si>
    <t>چرخشگر</t>
  </si>
  <si>
    <t>خچرخش</t>
  </si>
  <si>
    <t>صنعت روی زنگان</t>
  </si>
  <si>
    <t>زنگان</t>
  </si>
  <si>
    <t>سیمان‌ارومیه‌</t>
  </si>
  <si>
    <t>ساروم</t>
  </si>
  <si>
    <t>س.توسعه و عمران استان اردبیل</t>
  </si>
  <si>
    <t>ثتوسا</t>
  </si>
  <si>
    <t>شیرپاستوریزه پگاه گیلان</t>
  </si>
  <si>
    <t>غگیلا</t>
  </si>
  <si>
    <t>سیمان آرتا اردبیل</t>
  </si>
  <si>
    <t>ساربیل</t>
  </si>
  <si>
    <t>فرآوری معدنی اپال کانی پارس</t>
  </si>
  <si>
    <t>اپال</t>
  </si>
  <si>
    <t>سرمایه گذاری توسعه گوهران امید</t>
  </si>
  <si>
    <t>گوهران</t>
  </si>
  <si>
    <t>قندهکمتان‌</t>
  </si>
  <si>
    <t>قهکمت</t>
  </si>
  <si>
    <t>نیرو سرمایه</t>
  </si>
  <si>
    <t>نیرو</t>
  </si>
  <si>
    <t>فرآورده های سیمان شرق</t>
  </si>
  <si>
    <t>کفرآور</t>
  </si>
  <si>
    <t>بیمه اتکایی ایرانیان</t>
  </si>
  <si>
    <t>اتکای</t>
  </si>
  <si>
    <t>معدنی‌ املاح‌  ایران‌</t>
  </si>
  <si>
    <t>شاملا</t>
  </si>
  <si>
    <t>توسعه حمل و نقل ریلی پارسیان</t>
  </si>
  <si>
    <t>حپارسا</t>
  </si>
  <si>
    <t>سیمان باقران</t>
  </si>
  <si>
    <t>سباقر</t>
  </si>
  <si>
    <t>گروه‌ صنعتی‌ ملی‌ (هلدینگ‌</t>
  </si>
  <si>
    <t>وملی</t>
  </si>
  <si>
    <t>بیمه حافظ</t>
  </si>
  <si>
    <t>وحافظ</t>
  </si>
  <si>
    <t>ورزیران‌</t>
  </si>
  <si>
    <t>کورز</t>
  </si>
  <si>
    <t>تولیدی و صنعتی آبگینه‌</t>
  </si>
  <si>
    <t>کابگن</t>
  </si>
  <si>
    <t>دارویی ره آورد تامین</t>
  </si>
  <si>
    <t>درهآور</t>
  </si>
  <si>
    <t>تولید ژلاتین کپسول ایران</t>
  </si>
  <si>
    <t>دکپسول</t>
  </si>
  <si>
    <t>لامیران‌</t>
  </si>
  <si>
    <t>فلامی</t>
  </si>
  <si>
    <t>صنایع تولیدی اشتاد ایران‌</t>
  </si>
  <si>
    <t>تشتاد</t>
  </si>
  <si>
    <t>صنایع‌خاک‌چینی‌ایران‌</t>
  </si>
  <si>
    <t>کخاک</t>
  </si>
  <si>
    <t>پارس‌سویچ‌</t>
  </si>
  <si>
    <t>بسویچ</t>
  </si>
  <si>
    <t>سرمایه گذاری ارزش آفرینان</t>
  </si>
  <si>
    <t>وآفر</t>
  </si>
  <si>
    <t>کابل‌ البرز</t>
  </si>
  <si>
    <t>بالبر</t>
  </si>
  <si>
    <t>تابان نیرو سپاهان</t>
  </si>
  <si>
    <t>تابا</t>
  </si>
  <si>
    <t>فراورده‌ های‌ نسوزایران‌</t>
  </si>
  <si>
    <t>کفرا</t>
  </si>
  <si>
    <t>مهندسی و ساختمان صنایع نفت</t>
  </si>
  <si>
    <t>شساخت</t>
  </si>
  <si>
    <t>تولیدی‌مهرام‌</t>
  </si>
  <si>
    <t>غمهرا</t>
  </si>
  <si>
    <t>صنایع‌ لاستیکی‌  سهند</t>
  </si>
  <si>
    <t>پسهند</t>
  </si>
  <si>
    <t>سیمان خوزستان</t>
  </si>
  <si>
    <t>سخوز</t>
  </si>
  <si>
    <t>معادن‌ بافق‌</t>
  </si>
  <si>
    <t>کبافق</t>
  </si>
  <si>
    <t>مجتمع پترو صنعت گامرون</t>
  </si>
  <si>
    <t>شگامرن</t>
  </si>
  <si>
    <t>سرمایه گذاری دارویی تامین</t>
  </si>
  <si>
    <t>تیپیکو</t>
  </si>
  <si>
    <t>تولیدی گرانیت بهسرام</t>
  </si>
  <si>
    <t>کهرام</t>
  </si>
  <si>
    <t>دشت‌ مرغاب‌</t>
  </si>
  <si>
    <t>غدشت</t>
  </si>
  <si>
    <t>افست‌</t>
  </si>
  <si>
    <t>چافست</t>
  </si>
  <si>
    <t>چاپ و نشر</t>
  </si>
  <si>
    <t>دریایی و کشتیرانی خط دریابندر</t>
  </si>
  <si>
    <t>حبندر</t>
  </si>
  <si>
    <t>مهندسی مرآت پولاد</t>
  </si>
  <si>
    <t>تپولا</t>
  </si>
  <si>
    <t>محصولات کاغذی لطیف</t>
  </si>
  <si>
    <t>لطیف</t>
  </si>
  <si>
    <t>نوش پونه مشهد</t>
  </si>
  <si>
    <t>غپونه</t>
  </si>
  <si>
    <t>شیشه‌ و گاز</t>
  </si>
  <si>
    <t>کگاز</t>
  </si>
  <si>
    <t>تولیدی مخازن گازطبیعی آسیاناما</t>
  </si>
  <si>
    <t>ناما</t>
  </si>
  <si>
    <t>پارس‌ دارو</t>
  </si>
  <si>
    <t>دپارس</t>
  </si>
  <si>
    <t>پشم‌ بافی‌ توس</t>
  </si>
  <si>
    <t>نتوس</t>
  </si>
  <si>
    <t>سپیدار سیستم آسیا</t>
  </si>
  <si>
    <t>سپیدار</t>
  </si>
  <si>
    <t>فولاد کاویان</t>
  </si>
  <si>
    <t>فوکا</t>
  </si>
  <si>
    <t>جام‌دارو</t>
  </si>
  <si>
    <t>فجام</t>
  </si>
  <si>
    <t>فروسیلیسیم خمین</t>
  </si>
  <si>
    <t>فروسیل</t>
  </si>
  <si>
    <t>گسترش‌صنایع‌وخدمات‌کشاورزی‌</t>
  </si>
  <si>
    <t>تکشا</t>
  </si>
  <si>
    <t>بیمه آرمان</t>
  </si>
  <si>
    <t>آرمان</t>
  </si>
  <si>
    <t>توسعه مسیر برق گیلان</t>
  </si>
  <si>
    <t>بگیلان</t>
  </si>
  <si>
    <t>فرآوری‌موادمعدنی‌ایران‌</t>
  </si>
  <si>
    <t>فرآور</t>
  </si>
  <si>
    <t>کارخانجات‌داروپخش‌</t>
  </si>
  <si>
    <t>دارو</t>
  </si>
  <si>
    <t>کنترل ‌خوردگی ‌تکین ‌کوی</t>
  </si>
  <si>
    <t>رتکو</t>
  </si>
  <si>
    <t>تولیدمواداولیه‌داروپخش‌</t>
  </si>
  <si>
    <t>دتماد</t>
  </si>
  <si>
    <t>داروسازی‌ روزدارو</t>
  </si>
  <si>
    <t>دروز</t>
  </si>
  <si>
    <t>کشاورزی و دامپروری فجر اصفهان</t>
  </si>
  <si>
    <t>زفجر</t>
  </si>
  <si>
    <t>صنایع چوب خزر کاسپین</t>
  </si>
  <si>
    <t>چخزر</t>
  </si>
  <si>
    <t>سیمان‌ بجنورد</t>
  </si>
  <si>
    <t>سبجنو</t>
  </si>
  <si>
    <t>نفت ایرانول</t>
  </si>
  <si>
    <t>شرانل</t>
  </si>
  <si>
    <t>صنایع سیمان دشتستان</t>
  </si>
  <si>
    <t>سدشت</t>
  </si>
  <si>
    <t>فرآوری زغال سنگ پروده طبس</t>
  </si>
  <si>
    <t>کپرور</t>
  </si>
  <si>
    <t>خوراک‌  دام‌ پارس‌</t>
  </si>
  <si>
    <t>غدام</t>
  </si>
  <si>
    <t>پخش رازی</t>
  </si>
  <si>
    <t>درازی</t>
  </si>
  <si>
    <t>داروسازی زاگرس فارمد پارس</t>
  </si>
  <si>
    <t>ددام</t>
  </si>
  <si>
    <t>سرمایه گذاری شفادارو</t>
  </si>
  <si>
    <t>شفا</t>
  </si>
  <si>
    <t>توزیع دارو پخش</t>
  </si>
  <si>
    <t>دتوزیع</t>
  </si>
  <si>
    <t>داروسازی شهید قاضی</t>
  </si>
  <si>
    <t>دقاضی</t>
  </si>
  <si>
    <t>شرکت عمران و سازندگی قزوین</t>
  </si>
  <si>
    <t>ثقزوی</t>
  </si>
  <si>
    <t>سیمان ممتازان کرمان</t>
  </si>
  <si>
    <t>سمتاز</t>
  </si>
  <si>
    <t>س. ساختمانی نظام مهندسی ایران</t>
  </si>
  <si>
    <t>ثنظام</t>
  </si>
  <si>
    <t>سرمایه گذاری توسعه صنایع سیمان</t>
  </si>
  <si>
    <t>سیدکو</t>
  </si>
  <si>
    <t>صنایع غذایی سکه</t>
  </si>
  <si>
    <t>غگز</t>
  </si>
  <si>
    <t>گروه اقتصادی مالی نگین</t>
  </si>
  <si>
    <t>گنگین</t>
  </si>
  <si>
    <t>کیمیدارو</t>
  </si>
  <si>
    <t>دکیمی</t>
  </si>
  <si>
    <t>مالیبل سایپا</t>
  </si>
  <si>
    <t>خلیبل</t>
  </si>
  <si>
    <t>شرکت لیزینگ آریا دانا</t>
  </si>
  <si>
    <t>ولانا</t>
  </si>
  <si>
    <t>سیمان‌هگمتان‌</t>
  </si>
  <si>
    <t>سهگمت</t>
  </si>
  <si>
    <t>تامین سرمایه دماوند</t>
  </si>
  <si>
    <t>تماوند</t>
  </si>
  <si>
    <t>گروه صنایع معادن فلات ایرانیان</t>
  </si>
  <si>
    <t>فلات</t>
  </si>
  <si>
    <t>سیمان‌فارس‌</t>
  </si>
  <si>
    <t>سفار</t>
  </si>
  <si>
    <t>پرداخت الکترونیک سامان کیش</t>
  </si>
  <si>
    <t>سپ</t>
  </si>
  <si>
    <t>صنایع ‌بسته‌بندی‌ مشهد</t>
  </si>
  <si>
    <t>فبستم</t>
  </si>
  <si>
    <t>سیمان‌ داراب‌</t>
  </si>
  <si>
    <t>ساراب</t>
  </si>
  <si>
    <t>سرمایه گذاری اقتصاد نوین</t>
  </si>
  <si>
    <t>سنوین</t>
  </si>
  <si>
    <t>سامان‌ گستراصفهان‌</t>
  </si>
  <si>
    <t>ثامان</t>
  </si>
  <si>
    <t>کارخانجات کابلسازی ‌ایران‌</t>
  </si>
  <si>
    <t>بایکا</t>
  </si>
  <si>
    <t>صنعتی و معدنی شمال شرق شاهرود</t>
  </si>
  <si>
    <t>کشرق</t>
  </si>
  <si>
    <t>پتروشیمی خراسان</t>
  </si>
  <si>
    <t>خراسان</t>
  </si>
  <si>
    <t>خدمات فنی فولاد یزد</t>
  </si>
  <si>
    <t>خفولا</t>
  </si>
  <si>
    <t>س. چشم انداز توسعه شمال</t>
  </si>
  <si>
    <t>وشمال</t>
  </si>
  <si>
    <t>قند ارومیه</t>
  </si>
  <si>
    <t>قاروم</t>
  </si>
  <si>
    <t>قند نقش جهان</t>
  </si>
  <si>
    <t>قنقش</t>
  </si>
  <si>
    <t>پتروشیمی کازرون</t>
  </si>
  <si>
    <t>کازرو</t>
  </si>
  <si>
    <t>رهشاد سپاهان (سهامی عام</t>
  </si>
  <si>
    <t>حرهشا</t>
  </si>
  <si>
    <t>شیرین دارو</t>
  </si>
  <si>
    <t>دشیری</t>
  </si>
  <si>
    <t>س. ساختمانی اعتماد گستر</t>
  </si>
  <si>
    <t>ثعتما</t>
  </si>
  <si>
    <t>مجتمع معادن مس تکنار</t>
  </si>
  <si>
    <t>تکنار</t>
  </si>
  <si>
    <t>فرآورده‌های‌غدایی‌وقندپیرانشهر</t>
  </si>
  <si>
    <t>قپیرا</t>
  </si>
  <si>
    <t>تولیدی پلاستیک‌ شاهین</t>
  </si>
  <si>
    <t>پشاهن</t>
  </si>
  <si>
    <t>بهنوش‌ ایران‌</t>
  </si>
  <si>
    <t>غبهنوش</t>
  </si>
  <si>
    <t>ایران‌ مرینوس‌</t>
  </si>
  <si>
    <t>نمرینو</t>
  </si>
  <si>
    <t>فروسیلیس‌ ایران‌</t>
  </si>
  <si>
    <t>فروس</t>
  </si>
  <si>
    <t>کالسیمین‌</t>
  </si>
  <si>
    <t>فاسمین</t>
  </si>
  <si>
    <t>سیمان‌ ایلام‌</t>
  </si>
  <si>
    <t>سیلام</t>
  </si>
  <si>
    <t>پتروشیمی فناوران</t>
  </si>
  <si>
    <t>شفن</t>
  </si>
  <si>
    <t>بانک صادرات ایران</t>
  </si>
  <si>
    <t>وبصادر</t>
  </si>
  <si>
    <t>پتروشیمی پردیس</t>
  </si>
  <si>
    <t>شپدیس</t>
  </si>
  <si>
    <t>پالایش نفت بندرعباس</t>
  </si>
  <si>
    <t>شبندر</t>
  </si>
  <si>
    <t>توسعه معدنی و صنعتی صبانور</t>
  </si>
  <si>
    <t>کنور</t>
  </si>
  <si>
    <t>مبین انرژی خلیج فارس</t>
  </si>
  <si>
    <t>مبین</t>
  </si>
  <si>
    <t>خدمات رفاهی متنوع</t>
  </si>
  <si>
    <t>پتروشیمی جم</t>
  </si>
  <si>
    <t>جم</t>
  </si>
  <si>
    <t>فجر انرژی خلیج فارس</t>
  </si>
  <si>
    <t>بفجر</t>
  </si>
  <si>
    <t>پتروشیمی پارس</t>
  </si>
  <si>
    <t>پارس</t>
  </si>
  <si>
    <t>پتروشیمی جم پیلن</t>
  </si>
  <si>
    <t>جم پیلن</t>
  </si>
  <si>
    <t>پتروشیمی نوری</t>
  </si>
  <si>
    <t>نوری</t>
  </si>
  <si>
    <t>پتروشیمی بوعلی سینا</t>
  </si>
  <si>
    <t>بوعلی</t>
  </si>
  <si>
    <t>پتروشیمی غدیر</t>
  </si>
  <si>
    <t>شغدیر</t>
  </si>
  <si>
    <t>صنعت غذایی کورش</t>
  </si>
  <si>
    <t>غکورش</t>
  </si>
  <si>
    <t>فولاد سیرجان ایرانیان</t>
  </si>
  <si>
    <t>سیسکو</t>
  </si>
  <si>
    <t>صنایع فولاد آلیاژی یزد</t>
  </si>
  <si>
    <t>فولای</t>
  </si>
  <si>
    <t>پتروشیمی زاگرس</t>
  </si>
  <si>
    <t>زاگرس</t>
  </si>
  <si>
    <t>پتروشیمی مارون</t>
  </si>
  <si>
    <t>مارون</t>
  </si>
  <si>
    <t>تولیدات پتروشیمی قائد بصیر</t>
  </si>
  <si>
    <t>شبصیر</t>
  </si>
  <si>
    <t>پتروشیمی تندگویان</t>
  </si>
  <si>
    <t>شگویا</t>
  </si>
  <si>
    <t>پلیمر آریا ساسول</t>
  </si>
  <si>
    <t>آریا</t>
  </si>
  <si>
    <t>س. و خدمات مدیریت صند. ب کشوری</t>
  </si>
  <si>
    <t>مدیریت</t>
  </si>
  <si>
    <t>صنایع پتروشیمی تخت جمشید</t>
  </si>
  <si>
    <t>شجم</t>
  </si>
  <si>
    <t>سرمایه گذاری سلیم</t>
  </si>
  <si>
    <t>سلیم</t>
  </si>
  <si>
    <t>روغن‌ نباتی‌ ناب</t>
  </si>
  <si>
    <t>غناب</t>
  </si>
  <si>
    <t>پتروشیمی امیرکبیر</t>
  </si>
  <si>
    <t>شکبیر</t>
  </si>
  <si>
    <t>سیمان مجد خواف</t>
  </si>
  <si>
    <t>سخواف</t>
  </si>
  <si>
    <t>س ساختمانی ب نام آوران مهندسی</t>
  </si>
  <si>
    <t>ثنام</t>
  </si>
  <si>
    <t>کاشی صدف سرام استقلال آباده</t>
  </si>
  <si>
    <t>کصدف</t>
  </si>
  <si>
    <t>شرکت‌ ساختمان‌ اصفهان‌</t>
  </si>
  <si>
    <t>ثاصفا</t>
  </si>
  <si>
    <t>کارخانه های صنعتی آزمایش</t>
  </si>
  <si>
    <t>لازما</t>
  </si>
  <si>
    <t>ایرانیت‌</t>
  </si>
  <si>
    <t>سایرا</t>
  </si>
  <si>
    <t>تولید سموم‌ علف‌ کش</t>
  </si>
  <si>
    <t>شسم</t>
  </si>
  <si>
    <t>لوازم‌ خانگی‌ پارس‌</t>
  </si>
  <si>
    <t>لخانه</t>
  </si>
  <si>
    <t>شرکت قند بیستون</t>
  </si>
  <si>
    <t>قیستو</t>
  </si>
  <si>
    <t>سرمایه گذاری وثوق امین</t>
  </si>
  <si>
    <t>وثوق</t>
  </si>
  <si>
    <t>گروه فن آوا</t>
  </si>
  <si>
    <t>فن آوا</t>
  </si>
  <si>
    <t>سرمایه گذاری معیار صنعت پارس</t>
  </si>
  <si>
    <t>معیار</t>
  </si>
  <si>
    <t>پتروشیمی‌ اصفهان‌</t>
  </si>
  <si>
    <t>شصفها</t>
  </si>
  <si>
    <t>بیمه سینا</t>
  </si>
  <si>
    <t>وسین</t>
  </si>
  <si>
    <t>بانک  آینده</t>
  </si>
  <si>
    <t>وآیند</t>
  </si>
  <si>
    <t>سرمایه گذاری و توسعه خوزستان</t>
  </si>
  <si>
    <t>وثخوز</t>
  </si>
  <si>
    <t>سرمایه گذاری کوه نور</t>
  </si>
  <si>
    <t>ثنور</t>
  </si>
  <si>
    <t>داروسازی تهران شیمی</t>
  </si>
  <si>
    <t>شتهران</t>
  </si>
  <si>
    <t>کشتیرانی آریا</t>
  </si>
  <si>
    <t>حاریا</t>
  </si>
  <si>
    <t>س.کارکنان صنعت برق زنجان وقزوی</t>
  </si>
  <si>
    <t>وبرق</t>
  </si>
  <si>
    <t>سرمایه گذاری توسعه عمران زاگرس</t>
  </si>
  <si>
    <t>ثزاگرس</t>
  </si>
  <si>
    <t>صنعت و تجارت آداک</t>
  </si>
  <si>
    <t>وآداک</t>
  </si>
  <si>
    <t>سایپا دیزل</t>
  </si>
  <si>
    <t>خکاوه</t>
  </si>
  <si>
    <t>سرمایه گذاری ملت</t>
  </si>
  <si>
    <t>وملت</t>
  </si>
  <si>
    <t>بانک ایران زمین</t>
  </si>
  <si>
    <t>وزمین</t>
  </si>
  <si>
    <t>پتروشیمی فارابی</t>
  </si>
  <si>
    <t>شفارا</t>
  </si>
  <si>
    <t>بازرسی مهندسی و صنعتی ایران</t>
  </si>
  <si>
    <t>خبازرس</t>
  </si>
  <si>
    <t>کشت و صنعت جوین</t>
  </si>
  <si>
    <t>جوین</t>
  </si>
  <si>
    <t>گسترش قطعه سازی کمند</t>
  </si>
  <si>
    <t>فکمند</t>
  </si>
  <si>
    <t>سرمایه گذاری افتخار سهام</t>
  </si>
  <si>
    <t>وفتخار</t>
  </si>
  <si>
    <t>بنیان دیزل</t>
  </si>
  <si>
    <t>خبنیان</t>
  </si>
  <si>
    <t>کارخانجات صنعتی وتولیدی اتمسفر</t>
  </si>
  <si>
    <t>تاتمس</t>
  </si>
  <si>
    <t>بیمه اتکایی تهران رواک50%تادیه</t>
  </si>
  <si>
    <t>بتهران</t>
  </si>
  <si>
    <t>بیمه هوشمند فردا 50% تادیه</t>
  </si>
  <si>
    <t>وفردا</t>
  </si>
  <si>
    <t>ایران ارقام</t>
  </si>
  <si>
    <t>مرقام</t>
  </si>
  <si>
    <t>بانک دی</t>
  </si>
  <si>
    <t>دی</t>
  </si>
  <si>
    <t>بیمه زندگی هامرز50%تادیه</t>
  </si>
  <si>
    <t>بهامرز</t>
  </si>
  <si>
    <t>پتروشیمی ممسنی</t>
  </si>
  <si>
    <t>ممسنی</t>
  </si>
  <si>
    <t>صنایع پتروشیمی دهدشت</t>
  </si>
  <si>
    <t>دهدشت</t>
  </si>
  <si>
    <t>ایتالران‌</t>
  </si>
  <si>
    <t>کایتا</t>
  </si>
  <si>
    <t>امور رفاهی کارگزاران پارس</t>
  </si>
  <si>
    <t>گپارس</t>
  </si>
  <si>
    <t>گروه توسعه هنر ایران</t>
  </si>
  <si>
    <t>وهنر</t>
  </si>
  <si>
    <t>صنعت</t>
  </si>
  <si>
    <t>نماد</t>
  </si>
  <si>
    <t>نام شرکت</t>
  </si>
  <si>
    <t>ارزش بازار دلاری (میلیون دلار)</t>
  </si>
  <si>
    <t>کل سود 1402 (میلیارد تومان)</t>
  </si>
  <si>
    <t>سود تابستان 1403 (میلیارد تومان)</t>
  </si>
  <si>
    <t>مقدار سود انباشته تابستان (میلیارد تومان)</t>
  </si>
  <si>
    <t>مقدار دلاری سود انباشته تابستان (میلیون دلار)</t>
  </si>
  <si>
    <t>دوره وصول مطالبات</t>
  </si>
  <si>
    <t>P/S</t>
  </si>
  <si>
    <t>P/E ttm</t>
  </si>
  <si>
    <t>توضیحات</t>
  </si>
  <si>
    <t>ارزش بازار (میلیارد تومان)</t>
  </si>
  <si>
    <t>دلار امروز</t>
  </si>
  <si>
    <t>سود پاییز 1402 (میلیارد تومان)</t>
  </si>
  <si>
    <t>سود پاییز 1403 (میلیارد تومان)</t>
  </si>
  <si>
    <t>رشد پاییز نسبت به تابستان</t>
  </si>
  <si>
    <t>رشد دلاری پاییز نسبت به تابستان</t>
  </si>
  <si>
    <t>رشد پاییز 1403 به پاییز 1402</t>
  </si>
  <si>
    <t>رشد دلاری پاییز 1403 به پاییز 1402</t>
  </si>
  <si>
    <t>دلار پاییز 1402</t>
  </si>
  <si>
    <t>دلار کل 1402</t>
  </si>
  <si>
    <t>دلار تابستان 1403</t>
  </si>
  <si>
    <t>دلار پاییز 1403</t>
  </si>
  <si>
    <t>سود دلاری پاییز 1402 (هزار دلار)</t>
  </si>
  <si>
    <t>کل سود دلاری 1402 (هزار دلار)</t>
  </si>
  <si>
    <t>سود دلاری تابستان 1403 (هزار دلار)</t>
  </si>
  <si>
    <t>سود دلاری پاییز 1403 (هزار دلار)</t>
  </si>
  <si>
    <t>PayoutRatio</t>
  </si>
  <si>
    <t>NP_Margin_MRQ_3qGR_Arith</t>
  </si>
  <si>
    <t>NI_3qGR_Arith</t>
  </si>
  <si>
    <t>Ret_3M</t>
  </si>
  <si>
    <t>گروه صنایع کاغذ پارس</t>
  </si>
  <si>
    <t>چکاپا</t>
  </si>
  <si>
    <t>سرمایه گذاری دانایان</t>
  </si>
  <si>
    <t>ودانا</t>
  </si>
  <si>
    <t>پتروشیمی داراب</t>
  </si>
  <si>
    <t>داراب</t>
  </si>
  <si>
    <t>پتروشیمی جهرم</t>
  </si>
  <si>
    <t>جهرم</t>
  </si>
  <si>
    <t>نورد و لوله اهواز</t>
  </si>
  <si>
    <t>فاهواز</t>
  </si>
  <si>
    <t>نساجی هدیه البرز مشهد</t>
  </si>
  <si>
    <t>محتشم</t>
  </si>
  <si>
    <t>استقلال</t>
  </si>
  <si>
    <t>پتروشیمی فسا</t>
  </si>
  <si>
    <t>فسا</t>
  </si>
  <si>
    <t>س. توسعه تجارت هیرمند</t>
  </si>
  <si>
    <t>بهیر</t>
  </si>
  <si>
    <t>تولی‌پرس‌</t>
  </si>
  <si>
    <t>شتولی</t>
  </si>
  <si>
    <t>کارخانه فارسیت درود</t>
  </si>
  <si>
    <t>سفارود</t>
  </si>
  <si>
    <t>کف</t>
  </si>
  <si>
    <t>شکف</t>
  </si>
  <si>
    <t>کارخانجات کابل سازی‌ تک‌</t>
  </si>
  <si>
    <t>بتک</t>
  </si>
  <si>
    <t>بازرگانی آینده سازان بهشت پارس</t>
  </si>
  <si>
    <t>آینده</t>
  </si>
  <si>
    <t>نساجی بروجرد</t>
  </si>
  <si>
    <t>نبروج</t>
  </si>
  <si>
    <t>تجهیزنیروی‌زنگان‌</t>
  </si>
  <si>
    <t>شزنگ</t>
  </si>
  <si>
    <t>گسترش صنایع انرژی آذرآب</t>
  </si>
  <si>
    <t>فنرژی</t>
  </si>
  <si>
    <t>مهندسی فیروزا</t>
  </si>
  <si>
    <t>تفیرو</t>
  </si>
  <si>
    <t>لوله‌وتجهیزات‌ سدید - ورشکسته</t>
  </si>
  <si>
    <t>فسدید</t>
  </si>
  <si>
    <t>کیوان</t>
  </si>
  <si>
    <t>غیوان</t>
  </si>
  <si>
    <t>شرکت س استان خراسان جنوبی</t>
  </si>
  <si>
    <t>وسخراج</t>
  </si>
  <si>
    <t>سرمایه گذاری استانی</t>
  </si>
  <si>
    <t>شرکت س استان قم</t>
  </si>
  <si>
    <t>وسقم</t>
  </si>
  <si>
    <t>شرکت س استان خراسان شمالی</t>
  </si>
  <si>
    <t>وسخراش</t>
  </si>
  <si>
    <t>شرکت س استان مرکزی</t>
  </si>
  <si>
    <t>وسمرکز</t>
  </si>
  <si>
    <t>شرکت س استان زنجان</t>
  </si>
  <si>
    <t>وسزنجان</t>
  </si>
  <si>
    <t>شرکت س استان اردبیل</t>
  </si>
  <si>
    <t>وساربیل</t>
  </si>
  <si>
    <t>س.سهام عدالت استان کرمانشاه</t>
  </si>
  <si>
    <t>وسکرشا</t>
  </si>
  <si>
    <t>شرکت س استان ایلام</t>
  </si>
  <si>
    <t>وسیلام</t>
  </si>
  <si>
    <t>شرکت س استان گلستان</t>
  </si>
  <si>
    <t>وسگلستا</t>
  </si>
  <si>
    <t>شرکت س استان بوشهر</t>
  </si>
  <si>
    <t>وسبوشهر</t>
  </si>
  <si>
    <t>شرکت س استان یزد</t>
  </si>
  <si>
    <t>وسیزد</t>
  </si>
  <si>
    <t>س.عدالت ا. کهگیلویه وبویراحمد</t>
  </si>
  <si>
    <t>وسکهبو</t>
  </si>
  <si>
    <t>شرکت س استان آذربایجان غربی</t>
  </si>
  <si>
    <t>وساغربی</t>
  </si>
  <si>
    <t>شرکت س استان گیلان</t>
  </si>
  <si>
    <t>وسگیلا</t>
  </si>
  <si>
    <t>شرکت س استان سیستان وبلوچستان</t>
  </si>
  <si>
    <t>وسیستا</t>
  </si>
  <si>
    <t>شرکت س استان کردستان</t>
  </si>
  <si>
    <t>وسکرد</t>
  </si>
  <si>
    <t>شرکت س استان لرستان</t>
  </si>
  <si>
    <t>وسلرستا</t>
  </si>
  <si>
    <t>شرکت س استان همدان</t>
  </si>
  <si>
    <t>وسهمدا</t>
  </si>
  <si>
    <t>شرکت س استان اصفهان</t>
  </si>
  <si>
    <t>وسصفا</t>
  </si>
  <si>
    <t>س.سهام عدالت استان کرمان</t>
  </si>
  <si>
    <t>وسکرمان</t>
  </si>
  <si>
    <t>شرکت س استان خوزستان</t>
  </si>
  <si>
    <t>وسخوز</t>
  </si>
  <si>
    <t>س.سهام عدالت استان مازندران</t>
  </si>
  <si>
    <t>وسمازن</t>
  </si>
  <si>
    <t>شرکت س استان فارس</t>
  </si>
  <si>
    <t>وسفارس</t>
  </si>
  <si>
    <t>س.سهام عدالت استان خراسان رضوی</t>
  </si>
  <si>
    <t>وسرضوی</t>
  </si>
  <si>
    <t>شرکت س استان آذربایجان شرقی</t>
  </si>
  <si>
    <t>وساشرقی</t>
  </si>
  <si>
    <t>شرکت س استان هرمزگان</t>
  </si>
  <si>
    <t>وسهرمز</t>
  </si>
  <si>
    <t>بانک الکترونیکی آرین</t>
  </si>
  <si>
    <t>حذف -آرین</t>
  </si>
  <si>
    <t>گروه توسعه هنر ایران-پذیره</t>
  </si>
  <si>
    <t>وهنر-پذیره</t>
  </si>
  <si>
    <t>گروه اقتصادی کرمان خودرو-پذیره</t>
  </si>
  <si>
    <t>کرمان خودرو</t>
  </si>
  <si>
    <t>بیمه زندگی باران50%تادیه-پذیره</t>
  </si>
  <si>
    <t>باران-پذیره</t>
  </si>
  <si>
    <t>ریل گردش ایرانیان-پذیره</t>
  </si>
  <si>
    <t>حگردش-پذیره</t>
  </si>
  <si>
    <t>بیمه  آوای پارس70%تادیه-پذیره</t>
  </si>
  <si>
    <t>آواپارس-پذیره</t>
  </si>
  <si>
    <t>تامین سرمایه خلیج فارس-پذیره</t>
  </si>
  <si>
    <t>تفارس-پذیره</t>
  </si>
  <si>
    <t>بیمه اتکایی تهران رواک50%تا-پذ</t>
  </si>
  <si>
    <t>بتهران-پذیره</t>
  </si>
  <si>
    <t>صنایع کاشی اصفهان</t>
  </si>
  <si>
    <t>کاصفا</t>
  </si>
  <si>
    <t>اعتباری توسعه</t>
  </si>
  <si>
    <t>توسعه</t>
  </si>
  <si>
    <t>بسته‌ بندی‌ پارس</t>
  </si>
  <si>
    <t>چبسپا</t>
  </si>
  <si>
    <t>ماشین‌آلات صنعتی تراکتورسازی‌</t>
  </si>
  <si>
    <t>تراک</t>
  </si>
  <si>
    <t>کارتن‌ مشهد</t>
  </si>
  <si>
    <t>چکارم</t>
  </si>
  <si>
    <t>شرکت فروشگاه زنجیره ای دیاکو</t>
  </si>
  <si>
    <t>بدکو</t>
  </si>
  <si>
    <t>سولیران‌</t>
  </si>
  <si>
    <t>فسلیر</t>
  </si>
  <si>
    <t>اعتباری نور</t>
  </si>
  <si>
    <t>ونور</t>
  </si>
  <si>
    <t>کاشی نیلو</t>
  </si>
  <si>
    <t>کنیلو</t>
  </si>
  <si>
    <t>داروسازی‌ تهران‌ دارو</t>
  </si>
  <si>
    <t>دتهران‌</t>
  </si>
  <si>
    <t>پرمیت‌</t>
  </si>
  <si>
    <t>سپرمی</t>
  </si>
  <si>
    <t>فروشگاه های زنجیره ای رفاه</t>
  </si>
  <si>
    <t>رفاه</t>
  </si>
  <si>
    <t>کارخانجات پشمبافی افشار یزد</t>
  </si>
  <si>
    <t>نشار</t>
  </si>
  <si>
    <t>سخت آژند</t>
  </si>
  <si>
    <t>ثاژن</t>
  </si>
  <si>
    <t>شرکت نفت جی</t>
  </si>
  <si>
    <t>شجی</t>
  </si>
  <si>
    <t>سرمایه گذاری توسعه معین ملت</t>
  </si>
  <si>
    <t>ومعین</t>
  </si>
  <si>
    <t>ترانسفورماتور توزیع زنگان</t>
  </si>
  <si>
    <t>برانسفو</t>
  </si>
  <si>
    <t>مالی و سرمایه گذاری سینا</t>
  </si>
  <si>
    <t>سینا</t>
  </si>
  <si>
    <t>توسعه صنعت نفت و گاز پرشیا</t>
  </si>
  <si>
    <t>پرشیا</t>
  </si>
  <si>
    <t>بین المللی ساختمان و صنعت ملی</t>
  </si>
  <si>
    <t>ثملی</t>
  </si>
  <si>
    <t>شرکت س استان تهران</t>
  </si>
  <si>
    <t>وستهران</t>
  </si>
  <si>
    <t>شرکت س.استان چهارمحال وبختیاری</t>
  </si>
  <si>
    <t>وسمحال</t>
  </si>
  <si>
    <t>سرمایه گذاری عدالت استان قزوین</t>
  </si>
  <si>
    <t>وسقزوین</t>
  </si>
  <si>
    <t>شرکت س استان سمنان</t>
  </si>
  <si>
    <t>وسمنان</t>
  </si>
  <si>
    <t>----</t>
  </si>
  <si>
    <t>تامین سرمایه تمدن</t>
  </si>
  <si>
    <t>تمدن</t>
  </si>
  <si>
    <t>س. مدیریت سرمایه مدار</t>
  </si>
  <si>
    <t>مدار</t>
  </si>
  <si>
    <t>لیزینگ اقتصاد نوین</t>
  </si>
  <si>
    <t>ولنوین</t>
  </si>
  <si>
    <t>مرغ اجداد زربال</t>
  </si>
  <si>
    <t>اجداد</t>
  </si>
  <si>
    <t>پتروشیمی اروند</t>
  </si>
  <si>
    <t>اروند</t>
  </si>
  <si>
    <t>گروه سرمایه گذاری تدبیر</t>
  </si>
  <si>
    <t>تدبیر</t>
  </si>
  <si>
    <t>گروه مالی کیان</t>
  </si>
  <si>
    <t>کیانا</t>
  </si>
  <si>
    <t>گروه ص. پژوهشی فرهیختگان زرنام</t>
  </si>
  <si>
    <t>زرنام</t>
  </si>
  <si>
    <t>آلومینای ایران</t>
  </si>
  <si>
    <t>آلومینا</t>
  </si>
  <si>
    <t>گسترش کشاورزی و دامپروری فردوس</t>
  </si>
  <si>
    <t>فردوس</t>
  </si>
  <si>
    <t>گروه مالی نماد غدیر(سهامی عام)</t>
  </si>
  <si>
    <t>مجتمع ذوب آهن بیستون</t>
  </si>
  <si>
    <t>فبیستون</t>
  </si>
  <si>
    <t>س. ساختمان ایران عمده1</t>
  </si>
  <si>
    <t>وساخت عمده1</t>
  </si>
  <si>
    <t>س. ساختمان ایران عمده2</t>
  </si>
  <si>
    <t>وساخت عمده2</t>
  </si>
  <si>
    <t>ایران ترانسفو ری</t>
  </si>
  <si>
    <t>برانس</t>
  </si>
  <si>
    <t>ماشین سازی تبریز</t>
  </si>
  <si>
    <t>تبریز</t>
  </si>
  <si>
    <t>پتروشیمی باختر</t>
  </si>
  <si>
    <t>پتروباختر</t>
  </si>
  <si>
    <t>پیرا حفاری ایران</t>
  </si>
  <si>
    <t>پیراحفاری</t>
  </si>
  <si>
    <t>پتروشیمی ممسنی-پذیره نویسی</t>
  </si>
  <si>
    <t>پتروممسنی</t>
  </si>
  <si>
    <t>پتروشیمی دهدشت-پذیره</t>
  </si>
  <si>
    <t>پترو دهدشت</t>
  </si>
  <si>
    <t>سپرده گذاری مرکزی اوراق بهادار</t>
  </si>
  <si>
    <t>سپرده گذاری</t>
  </si>
  <si>
    <t>تجهیزات صنعتی توربین جنوب</t>
  </si>
  <si>
    <t>توربین جنوب</t>
  </si>
  <si>
    <t>سپیده جام توس</t>
  </si>
  <si>
    <t>توس</t>
  </si>
  <si>
    <t>خدمات کشتیرانی ستاره قشم</t>
  </si>
  <si>
    <t>قشم</t>
  </si>
  <si>
    <t>نیمه هادی عماد</t>
  </si>
  <si>
    <t>عماد</t>
  </si>
  <si>
    <t>پتروشیمی کاویان</t>
  </si>
  <si>
    <t>پتروکاویان</t>
  </si>
  <si>
    <t>مجتمع آلومینیوم جنوب</t>
  </si>
  <si>
    <t>آلومینیوم جنوب</t>
  </si>
  <si>
    <t>بازرگانی معادن ایران</t>
  </si>
  <si>
    <t>بازرگانی معادن</t>
  </si>
  <si>
    <t>تجارت عمده فروشی به جز وسایل نقلیه موتور</t>
  </si>
  <si>
    <t>شماره گذاری کالا و خدمات</t>
  </si>
  <si>
    <t>شماره گذاری کالا</t>
  </si>
  <si>
    <t>صنایع شیر سرو بی خزان</t>
  </si>
  <si>
    <t>صنایع شیر</t>
  </si>
  <si>
    <t>توسعه صادرات فارس</t>
  </si>
  <si>
    <t>توسعه فارس</t>
  </si>
  <si>
    <t>پیمانکاری انرژی نوین</t>
  </si>
  <si>
    <t>پیمانکاری نوین</t>
  </si>
  <si>
    <t>تامین ماشین آلات ساختمانی نصب</t>
  </si>
  <si>
    <t>تامکو</t>
  </si>
  <si>
    <t>موج تامین ارتباطات پارس</t>
  </si>
  <si>
    <t>موج تامین</t>
  </si>
  <si>
    <t>گسترش سازه بناآفرین ایرانیان</t>
  </si>
  <si>
    <t>بناآفرین</t>
  </si>
  <si>
    <t>تهران بتون</t>
  </si>
  <si>
    <t>توکا بتن</t>
  </si>
  <si>
    <t>مدیریت پروژههای ساختمانی ایران</t>
  </si>
  <si>
    <t>مپسا</t>
  </si>
  <si>
    <t>پلی نار</t>
  </si>
  <si>
    <t>پلینار</t>
  </si>
  <si>
    <t>فرآورده های غذایی قندی یاسوج</t>
  </si>
  <si>
    <t>قند یاسوج</t>
  </si>
  <si>
    <t>بهره برداری نیروگاه عباسپور</t>
  </si>
  <si>
    <t>نیروگاه عباسپور</t>
  </si>
  <si>
    <t>نساجی قائمشهر</t>
  </si>
  <si>
    <t>مقره سازی ایران</t>
  </si>
  <si>
    <t>مقره سازی</t>
  </si>
  <si>
    <t>گسترش صنایع بلوچ</t>
  </si>
  <si>
    <t>صنایع بلوچ</t>
  </si>
  <si>
    <t>گسترش فن‌آوری‌های صنعت ساختمان</t>
  </si>
  <si>
    <t>صنعت ساختمان</t>
  </si>
  <si>
    <t>عمران و مسکن‌سازان منطقه شرق</t>
  </si>
  <si>
    <t>عمران شرق</t>
  </si>
  <si>
    <t>پتروشیمی ابن سینا همدان</t>
  </si>
  <si>
    <t>پتروشیمی همدان</t>
  </si>
  <si>
    <t>مهندسین مشاور نیرو</t>
  </si>
  <si>
    <t>مشاور نیرو</t>
  </si>
  <si>
    <t>دریایی و مهندسی کشتیرانی قشم</t>
  </si>
  <si>
    <t>حقشم</t>
  </si>
  <si>
    <t>سایر فعالیت های پشتیبانی و حمل و نقل</t>
  </si>
  <si>
    <t>شرکت لیزینگ امید</t>
  </si>
  <si>
    <t>ولامید</t>
  </si>
  <si>
    <t>کشت و صنعت نیشکر هفت تپه</t>
  </si>
  <si>
    <t>هفت تپه</t>
  </si>
  <si>
    <t>پرورش کرم ابریشم ایران</t>
  </si>
  <si>
    <t>ابریشم</t>
  </si>
  <si>
    <t>عمران و مسکن سازان ایران-یکجا</t>
  </si>
  <si>
    <t>مسکن ایران</t>
  </si>
  <si>
    <t>پتروشیمی دماوند</t>
  </si>
  <si>
    <t>آرد تجارت</t>
  </si>
  <si>
    <t>پارس متال</t>
  </si>
  <si>
    <t>شرکت چرم مشهد</t>
  </si>
  <si>
    <t>چرمش</t>
  </si>
  <si>
    <t>چرم</t>
  </si>
  <si>
    <t>کشتیرانی  والفجر</t>
  </si>
  <si>
    <t>حفجر</t>
  </si>
  <si>
    <t>پالایش نفت کرمانشاه</t>
  </si>
  <si>
    <t>شرمان</t>
  </si>
  <si>
    <t>تولید نیروی جنوب غرب صبا</t>
  </si>
  <si>
    <t>بصبا</t>
  </si>
  <si>
    <t>ارزش آفرینان پاسارگاد</t>
  </si>
  <si>
    <t>وارزش</t>
  </si>
  <si>
    <t>توربو کمپرسور نفت</t>
  </si>
  <si>
    <t>توربو</t>
  </si>
  <si>
    <t>سیمان سفید ارومیه</t>
  </si>
  <si>
    <t>سفاروم</t>
  </si>
  <si>
    <t>تولیدی آذر باتری ارومیه</t>
  </si>
  <si>
    <t>خاذر</t>
  </si>
  <si>
    <t>راه آهن حمل ونقل</t>
  </si>
  <si>
    <t>حرآهن</t>
  </si>
  <si>
    <t>کولاک‌ شرق‌</t>
  </si>
  <si>
    <t>غکولاک</t>
  </si>
  <si>
    <t>کنترل گاز اکباتان</t>
  </si>
  <si>
    <t>فکباتا</t>
  </si>
  <si>
    <t>وسایل اندازه گیری غیر از کنترل صنعتی</t>
  </si>
  <si>
    <t>ایران نارا</t>
  </si>
  <si>
    <t>منارا</t>
  </si>
  <si>
    <t>عمران و مسکن سازان ایران</t>
  </si>
  <si>
    <t>ثعمسا</t>
  </si>
  <si>
    <t>ایمن خودرو شرق</t>
  </si>
  <si>
    <t>خیمن</t>
  </si>
  <si>
    <t>فولاد زرند</t>
  </si>
  <si>
    <t>زرند</t>
  </si>
  <si>
    <t>فولاد سیرجان</t>
  </si>
  <si>
    <t>سیرجان</t>
  </si>
  <si>
    <t>سیماب رزین</t>
  </si>
  <si>
    <t>شسیماب</t>
  </si>
  <si>
    <t>ریل پرداز نوآفرین</t>
  </si>
  <si>
    <t>ریل پرداز</t>
  </si>
  <si>
    <t>صنعتی و معدنی ستبران</t>
  </si>
  <si>
    <t>ستبرا</t>
  </si>
  <si>
    <t>مرغ مادر دیزباد</t>
  </si>
  <si>
    <t>دیزباد</t>
  </si>
  <si>
    <t>کشت و صنعت امداد سپاهان گلدشت</t>
  </si>
  <si>
    <t>زسپاها</t>
  </si>
  <si>
    <t>خالص سازان روی زنجان</t>
  </si>
  <si>
    <t>فخالص</t>
  </si>
  <si>
    <t>پالایش قطران ذغالسنگ</t>
  </si>
  <si>
    <t>قطران</t>
  </si>
  <si>
    <t>فرمان خودرو سپاهان</t>
  </si>
  <si>
    <t>خفرمان</t>
  </si>
  <si>
    <t>شیمیایی رازی</t>
  </si>
  <si>
    <t>شرازی</t>
  </si>
  <si>
    <t>سیمان سفید شرق</t>
  </si>
  <si>
    <t>سفید</t>
  </si>
  <si>
    <t>گروه سرمایه گذاری امیر</t>
  </si>
  <si>
    <t>امیران</t>
  </si>
  <si>
    <t>فولاد توان آور آسیا</t>
  </si>
  <si>
    <t>فتوان</t>
  </si>
  <si>
    <t>شیمیایی بهداش</t>
  </si>
  <si>
    <t>بهداش</t>
  </si>
  <si>
    <t>صنایع سیمان نهاوند</t>
  </si>
  <si>
    <t>سناوند</t>
  </si>
  <si>
    <t>کشت و صنعت هلال</t>
  </si>
  <si>
    <t>زهلال</t>
  </si>
  <si>
    <t>اخشان خراسان</t>
  </si>
  <si>
    <t>اخشان</t>
  </si>
  <si>
    <t>س. و توسعه صنایع لاستیک</t>
  </si>
  <si>
    <t>پتوسعه</t>
  </si>
  <si>
    <t>رسام پلیمر نامی</t>
  </si>
  <si>
    <t>شنامی</t>
  </si>
  <si>
    <t>احیا استیل فولاد بافت</t>
  </si>
  <si>
    <t>احیا</t>
  </si>
  <si>
    <t>کشت وصنعت و دامپروری پگاه فارس</t>
  </si>
  <si>
    <t>زفارس</t>
  </si>
  <si>
    <t>صنایع غذایی رضوی</t>
  </si>
  <si>
    <t>نان</t>
  </si>
  <si>
    <t>آلیاژ گستر هامون</t>
  </si>
  <si>
    <t>فهامون</t>
  </si>
  <si>
    <t>مهرمام میهن</t>
  </si>
  <si>
    <t>مهرمام</t>
  </si>
  <si>
    <t>صنایع الکترونیک مادیران</t>
  </si>
  <si>
    <t>الکتروماد</t>
  </si>
  <si>
    <t>معدنکاران نسوز</t>
  </si>
  <si>
    <t>کانسار</t>
  </si>
  <si>
    <t>واسپاری عصراعتماد</t>
  </si>
  <si>
    <t>ولاعتماد</t>
  </si>
  <si>
    <t>سرمایه گذاری آوین</t>
  </si>
  <si>
    <t>وآوین</t>
  </si>
  <si>
    <t>شرکت سیمان خرم آباد</t>
  </si>
  <si>
    <t>سخرم</t>
  </si>
  <si>
    <t>سرمایه گذاری کشاورزی ایران</t>
  </si>
  <si>
    <t>کورزی</t>
  </si>
  <si>
    <t>اعتباری کاسپین</t>
  </si>
  <si>
    <t>وکاسپی</t>
  </si>
  <si>
    <t>کاشی و سرامیک نگار گستر جلگه</t>
  </si>
  <si>
    <t>کنگار</t>
  </si>
  <si>
    <t>چینی ایران</t>
  </si>
  <si>
    <t>کچینی</t>
  </si>
  <si>
    <t>پارس پامچال</t>
  </si>
  <si>
    <t>شپمچا</t>
  </si>
  <si>
    <t>مجتمع ترابری رهنورد</t>
  </si>
  <si>
    <t>حرهور</t>
  </si>
  <si>
    <t>بیمه زندگی آگاه</t>
  </si>
  <si>
    <t>بزندگی</t>
  </si>
  <si>
    <t>بیمه اتکایی رایا 50%تادیه</t>
  </si>
  <si>
    <t>رایا</t>
  </si>
  <si>
    <t>گلپخش اول</t>
  </si>
  <si>
    <t>پخش اول</t>
  </si>
  <si>
    <t>درصد رشد فروش 10 ماهه نسبت به سال قبل</t>
  </si>
  <si>
    <t>درصد پرداخت سود سال قبل</t>
  </si>
  <si>
    <t>ReceivableTurnoverDay</t>
  </si>
  <si>
    <t>نسبت هزینه مالی به سود خالص تابستان</t>
  </si>
  <si>
    <t>P/NAV</t>
  </si>
  <si>
    <t>بازده 3 ماهه</t>
  </si>
  <si>
    <t>طرح توسعه 53 میلیون یورویی نیازمند صبر زیاد</t>
  </si>
  <si>
    <t>ریسک تقسیم سود و p/e مقداری بالا</t>
  </si>
  <si>
    <t>پرریسک / درصورت تکرار ماه های اخر p/e 5.5</t>
  </si>
  <si>
    <t>پر ریسک همراه با بررسی چارت</t>
  </si>
  <si>
    <t>بهتر از شمشی‌ها، فروش خوب، پی بر ای خوب، بهترین اسفنجی و بعد فروش اپال باز هم خرید مواد اولیه مرتب و با قیمت خوب،</t>
  </si>
  <si>
    <t xml:space="preserve">درآمد عملیاتی خوب، کفایت سرمایه خوب </t>
  </si>
  <si>
    <t>با بررسی گزارشات ماهانه نگهداری شود ماهانه 250 میلیارد درآمد حد زیان تحریم‌های ترامپ</t>
  </si>
  <si>
    <t>بیمه‌ای خوب، روند بهتر فروش و سوسازی، تقسیم سود مناسب و پی بر ای پایین</t>
  </si>
  <si>
    <t>مشکلات گران فروشی خاک روی و بهبود فگستر و پی بر ای گرفتنش</t>
  </si>
  <si>
    <t>صنعت مس و پتانسل آن</t>
  </si>
  <si>
    <t>در صورت اصلاح تا 22000 ریال ارزنده است، پتانسیل کابل آلمینیومی و رشد آلمینیوم</t>
  </si>
  <si>
    <t>امکان اضافه کردن نماد</t>
  </si>
  <si>
    <t>پاییز خوب و در صورت تکرار بسیار عالی و موجود در پرتفوی صندوق ها با درصد خوب</t>
  </si>
  <si>
    <t>حمل و نقل روانکارها و پی بر ای خوب و سهم بهتر از درآمد ثابت (پ)</t>
  </si>
  <si>
    <t>p/nav پایین و مساله دادگاه حل شده است</t>
  </si>
  <si>
    <t>برقی کوچک و پتانسیل صنعت برق</t>
  </si>
  <si>
    <t>صاحب دفارا و هجرت و فروش مناسب و پتانسیل صنعت دارو</t>
  </si>
  <si>
    <t>p/s .2</t>
  </si>
  <si>
    <t>پیرشدن نسل در ایران</t>
  </si>
  <si>
    <t>پی بر ان ای وی 60٪</t>
  </si>
  <si>
    <t>واگذاری تودلی در صنعت خودرو</t>
  </si>
  <si>
    <t>گزارش ماهانه خوب</t>
  </si>
  <si>
    <t>پی بر ای زیر 7</t>
  </si>
  <si>
    <t>انتقال تورم به مصرف کننده</t>
  </si>
  <si>
    <t>بیسکویت و کیک و شیرینی</t>
  </si>
  <si>
    <t>فروش در زمستان بهتر(سود تابستان و پاییز مهم نیست) پی بر اس پاییین زیر .2</t>
  </si>
  <si>
    <t>شتران و شبریز بهتر از بقیه گروه</t>
  </si>
  <si>
    <t>تامین سرمایه خوب</t>
  </si>
  <si>
    <t>فراکاب خوب</t>
  </si>
  <si>
    <t>بهای تمام شده ریالی و بهتر از خموتور</t>
  </si>
  <si>
    <t>تلفیق خشرق خوب است و سود سازی مناسب</t>
  </si>
  <si>
    <t>ری برند و فروش و سودسازی خوب</t>
  </si>
  <si>
    <t>طلاییی با سود</t>
  </si>
  <si>
    <t>بالاترین نرخ گروه و بهتر از بقیه</t>
  </si>
  <si>
    <t>گزارش فصلی بد، فروش خوب است اما دریافتی در 1404 انجام میشود تلفیق مهم است</t>
  </si>
  <si>
    <t>داستان پارازایلین و افزایش نرخ و شکویا ک زیان داد</t>
  </si>
  <si>
    <t>صاحب 50 درصد آریا و صنعت تبدیل گاز</t>
  </si>
  <si>
    <t>پی بر اس پایین و افزایش نرخ اسفند خموتور و دعوای سیت هیت مدیره و مدیریت جدید ایرانخودرو</t>
  </si>
  <si>
    <t>پرداخت سود نود درصد، فروش مرتب، سودآوری رو به رشد، امکان عرضه زیر مجموعه‌ها، تلفیق مهم است.</t>
  </si>
  <si>
    <t>افزایش سرمایه 2143 درصدی و پتانسل این گروه</t>
  </si>
  <si>
    <t>رشد سودآوری، پتانسیل کسب سهم از بازار اسنپ، تلفیق با افق، سوپر اپلیکیشن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</si>
</sst>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8" x14ac:knownFonts="1">
    <font>
      <sz val="11"/>
      <color rgb="FF333333"/>
      <name val="Calibri"/>
    </font>
    <font>
      <sz val="12"/>
      <color rgb="FF333333"/>
      <name val="Calibri Bold"/>
    </font>
    <font>
      <sz val="12"/>
      <name val="Calibri Bold"/>
    </font>
    <font>
      <sz val="11"/>
      <name val="Calibri"/>
      <family val="2"/>
    </font>
    <font>
      <sz val="11"/>
      <color rgb="FF333333"/>
      <name val="Calibri"/>
      <family val="2"/>
    </font>
    <font>
      <sz val="11"/>
      <color rgb="FF333333"/>
      <name val="B Koodak"/>
      <charset val="178"/>
    </font>
    <font>
      <sz val="11"/>
      <color rgb="FF333333"/>
      <name val="Arial Rounded MT Bold"/>
      <family val="2"/>
    </font>
    <font>
      <sz val="11"/>
      <color rgb="FF333333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333333"/>
      </bottom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2"/>
    <xf numFmtId="9" fontId="4" fillId="0" borderId="2" applyFont="0" applyFill="0" applyBorder="0" applyAlignment="0" applyProtection="0"/>
    <xf numFmtId="9" fontId="7" fillId="0" borderId="0" applyFont="0" applyFill="0" applyBorder="0" applyAlignment="0" applyProtection="0"/>
  </cellStyleXfs>
  <cellXfs count="65">
    <xf numFmtId="0" fontId="0" fillId="0" borderId="0" xfId="0"/>
    <xf numFmtId="3" fontId="5" fillId="0" borderId="3" xfId="1" applyNumberFormat="1" applyFont="1" applyBorder="1" applyAlignment="1">
      <alignment horizontal="center" vertical="center" wrapText="1"/>
    </xf>
    <xf numFmtId="3" fontId="5" fillId="0" borderId="4" xfId="1" applyNumberFormat="1" applyFont="1" applyBorder="1" applyAlignment="1">
      <alignment horizontal="center" vertical="center" wrapText="1"/>
    </xf>
    <xf numFmtId="3" fontId="5" fillId="0" borderId="5" xfId="1" applyNumberFormat="1" applyFont="1" applyBorder="1" applyAlignment="1">
      <alignment horizontal="center" vertical="center" wrapText="1"/>
    </xf>
    <xf numFmtId="164" fontId="5" fillId="0" borderId="5" xfId="1" applyNumberFormat="1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 vertical="center" wrapText="1"/>
    </xf>
    <xf numFmtId="10" fontId="5" fillId="0" borderId="4" xfId="2" applyNumberFormat="1" applyFont="1" applyBorder="1" applyAlignment="1">
      <alignment horizontal="center" vertical="center" wrapText="1"/>
    </xf>
    <xf numFmtId="10" fontId="5" fillId="0" borderId="5" xfId="2" applyNumberFormat="1" applyFont="1" applyBorder="1" applyAlignment="1">
      <alignment horizontal="center" vertical="center" wrapText="1"/>
    </xf>
    <xf numFmtId="4" fontId="6" fillId="0" borderId="4" xfId="1" applyNumberFormat="1" applyFont="1" applyBorder="1" applyAlignment="1">
      <alignment horizontal="center" vertical="center" wrapText="1"/>
    </xf>
    <xf numFmtId="4" fontId="6" fillId="0" borderId="6" xfId="1" applyNumberFormat="1" applyFont="1" applyBorder="1" applyAlignment="1">
      <alignment horizontal="center" vertical="center" wrapText="1"/>
    </xf>
    <xf numFmtId="10" fontId="5" fillId="0" borderId="7" xfId="2" applyNumberFormat="1" applyFont="1" applyBorder="1" applyAlignment="1">
      <alignment horizontal="center" vertical="center" wrapText="1"/>
    </xf>
    <xf numFmtId="10" fontId="5" fillId="0" borderId="2" xfId="2" applyNumberFormat="1" applyFont="1" applyAlignment="1">
      <alignment horizontal="center" vertical="center" wrapText="1"/>
    </xf>
    <xf numFmtId="3" fontId="5" fillId="0" borderId="2" xfId="1" applyNumberFormat="1" applyFont="1" applyAlignment="1">
      <alignment horizontal="center" vertical="center" wrapText="1"/>
    </xf>
    <xf numFmtId="3" fontId="5" fillId="0" borderId="8" xfId="1" applyNumberFormat="1" applyFont="1" applyBorder="1" applyAlignment="1">
      <alignment horizontal="center" vertical="center"/>
    </xf>
    <xf numFmtId="3" fontId="5" fillId="0" borderId="2" xfId="1" applyNumberFormat="1" applyFont="1" applyAlignment="1">
      <alignment horizontal="center" vertical="center"/>
    </xf>
    <xf numFmtId="164" fontId="5" fillId="0" borderId="2" xfId="1" applyNumberFormat="1" applyFont="1" applyAlignment="1">
      <alignment horizontal="center" vertical="center"/>
    </xf>
    <xf numFmtId="10" fontId="5" fillId="0" borderId="2" xfId="2" applyNumberFormat="1" applyFont="1" applyFill="1" applyAlignment="1">
      <alignment horizontal="center" vertical="center"/>
    </xf>
    <xf numFmtId="10" fontId="5" fillId="0" borderId="2" xfId="2" applyNumberFormat="1" applyFont="1" applyFill="1" applyBorder="1" applyAlignment="1">
      <alignment horizontal="center" vertical="center"/>
    </xf>
    <xf numFmtId="4" fontId="5" fillId="0" borderId="2" xfId="1" applyNumberFormat="1" applyFont="1" applyAlignment="1">
      <alignment horizontal="center" vertical="center"/>
    </xf>
    <xf numFmtId="10" fontId="5" fillId="0" borderId="2" xfId="2" applyNumberFormat="1" applyFont="1" applyAlignment="1">
      <alignment horizontal="center" vertical="center"/>
    </xf>
    <xf numFmtId="3" fontId="5" fillId="0" borderId="10" xfId="1" applyNumberFormat="1" applyFont="1" applyBorder="1" applyAlignment="1">
      <alignment horizontal="center" vertical="center"/>
    </xf>
    <xf numFmtId="3" fontId="5" fillId="0" borderId="12" xfId="1" applyNumberFormat="1" applyFont="1" applyBorder="1" applyAlignment="1">
      <alignment horizontal="center" vertical="center"/>
    </xf>
    <xf numFmtId="10" fontId="5" fillId="0" borderId="13" xfId="2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" fontId="6" fillId="0" borderId="5" xfId="1" applyNumberFormat="1" applyFont="1" applyBorder="1" applyAlignment="1">
      <alignment horizontal="center" vertical="center" wrapText="1"/>
    </xf>
    <xf numFmtId="9" fontId="5" fillId="0" borderId="4" xfId="3" applyFont="1" applyBorder="1" applyAlignment="1">
      <alignment horizontal="center" vertical="center" wrapText="1"/>
    </xf>
    <xf numFmtId="9" fontId="5" fillId="0" borderId="2" xfId="3" applyFont="1" applyBorder="1" applyAlignment="1">
      <alignment horizontal="center" vertical="center"/>
    </xf>
    <xf numFmtId="9" fontId="5" fillId="0" borderId="2" xfId="3" applyFont="1" applyFill="1" applyBorder="1" applyAlignment="1">
      <alignment horizontal="center" vertical="center"/>
    </xf>
    <xf numFmtId="165" fontId="5" fillId="0" borderId="4" xfId="2" applyNumberFormat="1" applyFont="1" applyBorder="1" applyAlignment="1">
      <alignment horizontal="center" vertical="center" wrapText="1"/>
    </xf>
    <xf numFmtId="165" fontId="5" fillId="0" borderId="5" xfId="2" applyNumberFormat="1" applyFont="1" applyBorder="1" applyAlignment="1">
      <alignment horizontal="center" vertical="center" wrapText="1"/>
    </xf>
    <xf numFmtId="165" fontId="5" fillId="0" borderId="2" xfId="2" applyNumberFormat="1" applyFont="1" applyFill="1" applyAlignment="1">
      <alignment horizontal="center" vertical="center"/>
    </xf>
    <xf numFmtId="165" fontId="5" fillId="0" borderId="2" xfId="2" applyNumberFormat="1" applyFont="1" applyFill="1" applyBorder="1" applyAlignment="1">
      <alignment horizontal="center" vertical="center"/>
    </xf>
    <xf numFmtId="165" fontId="5" fillId="0" borderId="2" xfId="2" applyNumberFormat="1" applyFont="1" applyAlignment="1">
      <alignment horizontal="center" vertical="center"/>
    </xf>
    <xf numFmtId="9" fontId="5" fillId="0" borderId="5" xfId="3" applyFont="1" applyBorder="1" applyAlignment="1">
      <alignment horizontal="center" vertical="center" wrapText="1"/>
    </xf>
    <xf numFmtId="166" fontId="5" fillId="0" borderId="2" xfId="2" applyNumberFormat="1" applyFont="1" applyFill="1" applyAlignment="1">
      <alignment horizontal="center" vertical="center"/>
    </xf>
    <xf numFmtId="1" fontId="5" fillId="0" borderId="4" xfId="2" applyNumberFormat="1" applyFont="1" applyBorder="1" applyAlignment="1">
      <alignment horizontal="center" vertical="center" wrapText="1"/>
    </xf>
    <xf numFmtId="1" fontId="5" fillId="0" borderId="2" xfId="2" applyNumberFormat="1" applyFont="1" applyFill="1" applyAlignment="1">
      <alignment horizontal="center" vertical="center"/>
    </xf>
    <xf numFmtId="1" fontId="5" fillId="0" borderId="2" xfId="2" applyNumberFormat="1" applyFont="1" applyFill="1" applyBorder="1" applyAlignment="1">
      <alignment horizontal="center" vertical="center"/>
    </xf>
    <xf numFmtId="1" fontId="5" fillId="0" borderId="2" xfId="2" applyNumberFormat="1" applyFont="1" applyAlignment="1">
      <alignment horizontal="center" vertical="center"/>
    </xf>
    <xf numFmtId="1" fontId="5" fillId="0" borderId="5" xfId="2" applyNumberFormat="1" applyFont="1" applyBorder="1" applyAlignment="1">
      <alignment horizontal="center" vertical="center" wrapText="1"/>
    </xf>
    <xf numFmtId="2" fontId="5" fillId="0" borderId="4" xfId="1" applyNumberFormat="1" applyFont="1" applyBorder="1" applyAlignment="1">
      <alignment horizontal="center" vertical="center" wrapText="1"/>
    </xf>
    <xf numFmtId="166" fontId="5" fillId="0" borderId="4" xfId="1" applyNumberFormat="1" applyFont="1" applyBorder="1" applyAlignment="1">
      <alignment horizontal="center" vertical="center" wrapText="1"/>
    </xf>
    <xf numFmtId="166" fontId="5" fillId="0" borderId="2" xfId="1" applyNumberFormat="1" applyFont="1" applyAlignment="1">
      <alignment horizontal="center" vertical="center"/>
    </xf>
    <xf numFmtId="2" fontId="5" fillId="0" borderId="14" xfId="2" applyNumberFormat="1" applyFont="1" applyFill="1" applyBorder="1" applyAlignment="1">
      <alignment horizontal="center" vertical="center"/>
    </xf>
    <xf numFmtId="2" fontId="5" fillId="0" borderId="14" xfId="1" applyNumberFormat="1" applyFont="1" applyBorder="1" applyAlignment="1">
      <alignment horizontal="center" vertical="center"/>
    </xf>
    <xf numFmtId="10" fontId="5" fillId="0" borderId="2" xfId="2" applyNumberFormat="1" applyFont="1" applyBorder="1" applyAlignment="1">
      <alignment horizontal="center" vertical="center"/>
    </xf>
    <xf numFmtId="165" fontId="5" fillId="4" borderId="5" xfId="2" applyNumberFormat="1" applyFont="1" applyFill="1" applyBorder="1" applyAlignment="1">
      <alignment horizontal="center" vertical="center" wrapText="1"/>
    </xf>
    <xf numFmtId="165" fontId="5" fillId="4" borderId="2" xfId="2" applyNumberFormat="1" applyFont="1" applyFill="1" applyAlignment="1">
      <alignment horizontal="center" vertical="center"/>
    </xf>
    <xf numFmtId="165" fontId="5" fillId="4" borderId="4" xfId="2" applyNumberFormat="1" applyFont="1" applyFill="1" applyBorder="1" applyAlignment="1">
      <alignment horizontal="center" vertical="center" wrapText="1"/>
    </xf>
    <xf numFmtId="165" fontId="5" fillId="4" borderId="4" xfId="3" applyNumberFormat="1" applyFont="1" applyFill="1" applyBorder="1" applyAlignment="1">
      <alignment horizontal="center" vertical="center" wrapText="1"/>
    </xf>
    <xf numFmtId="165" fontId="5" fillId="4" borderId="2" xfId="3" applyNumberFormat="1" applyFont="1" applyFill="1" applyBorder="1" applyAlignment="1">
      <alignment horizontal="center" vertical="center"/>
    </xf>
    <xf numFmtId="3" fontId="5" fillId="5" borderId="2" xfId="1" applyNumberFormat="1" applyFont="1" applyFill="1" applyAlignment="1">
      <alignment horizontal="center" vertical="center"/>
    </xf>
    <xf numFmtId="4" fontId="5" fillId="5" borderId="2" xfId="1" applyNumberFormat="1" applyFont="1" applyFill="1" applyAlignment="1">
      <alignment horizontal="center" vertical="center"/>
    </xf>
    <xf numFmtId="3" fontId="5" fillId="5" borderId="12" xfId="1" applyNumberFormat="1" applyFont="1" applyFill="1" applyBorder="1" applyAlignment="1">
      <alignment horizontal="center" vertical="center"/>
    </xf>
    <xf numFmtId="3" fontId="5" fillId="5" borderId="11" xfId="1" applyNumberFormat="1" applyFont="1" applyFill="1" applyBorder="1" applyAlignment="1">
      <alignment horizontal="center" vertical="center"/>
    </xf>
    <xf numFmtId="3" fontId="5" fillId="5" borderId="9" xfId="1" applyNumberFormat="1" applyFont="1" applyFill="1" applyBorder="1" applyAlignment="1">
      <alignment horizontal="center" vertical="center"/>
    </xf>
    <xf numFmtId="3" fontId="5" fillId="5" borderId="10" xfId="1" applyNumberFormat="1" applyFont="1" applyFill="1" applyBorder="1" applyAlignment="1">
      <alignment horizontal="center" vertical="center"/>
    </xf>
    <xf numFmtId="10" fontId="5" fillId="0" borderId="2" xfId="3" applyNumberFormat="1" applyFont="1" applyFill="1" applyBorder="1" applyAlignment="1">
      <alignment horizontal="center" vertical="center"/>
    </xf>
    <xf numFmtId="166" fontId="5" fillId="0" borderId="2" xfId="1" applyNumberFormat="1" applyFont="1" applyFill="1" applyAlignment="1">
      <alignment horizontal="center" vertical="center"/>
    </xf>
    <xf numFmtId="2" fontId="5" fillId="0" borderId="14" xfId="1" applyNumberFormat="1" applyFont="1" applyFill="1" applyBorder="1" applyAlignment="1">
      <alignment horizontal="center" vertical="center"/>
    </xf>
    <xf numFmtId="10" fontId="5" fillId="6" borderId="2" xfId="2" applyNumberFormat="1" applyFont="1" applyFill="1" applyAlignment="1">
      <alignment horizontal="center" vertical="center"/>
    </xf>
  </cellXfs>
  <cellStyles count="4">
    <cellStyle name="Normal" xfId="0" builtinId="0"/>
    <cellStyle name="Normal 2" xfId="1" xr:uid="{34D71D82-8FD6-49D4-A5B1-5794D104AE9C}"/>
    <cellStyle name="Percent" xfId="3" builtinId="5"/>
    <cellStyle name="Percent 2" xfId="2" xr:uid="{24CB1D4E-10B4-4EA3-9A00-C69619B030FC}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B Koodak"/>
        <charset val="17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B Koodak"/>
        <charset val="178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B Koodak"/>
        <charset val="17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B Koodak"/>
        <charset val="17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B Koodak"/>
        <charset val="178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B Koodak"/>
        <charset val="178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B Koodak"/>
        <charset val="178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B Koodak"/>
        <charset val="17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B Koodak"/>
        <charset val="17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B Koodak"/>
        <charset val="178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B Koodak"/>
        <charset val="178"/>
        <scheme val="none"/>
      </font>
      <numFmt numFmtId="164" formatCode="#,##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B Koodak"/>
        <charset val="17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B Koodak"/>
        <charset val="17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B Koodak"/>
        <charset val="17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B Koodak"/>
        <charset val="17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B Koodak"/>
        <charset val="17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B Koodak"/>
        <charset val="178"/>
        <scheme val="none"/>
      </font>
      <numFmt numFmtId="164" formatCode="#,##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B Koodak"/>
        <charset val="178"/>
        <scheme val="none"/>
      </font>
      <numFmt numFmtId="164" formatCode="#,##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B Koodak"/>
        <charset val="178"/>
        <scheme val="none"/>
      </font>
      <numFmt numFmtId="164" formatCode="#,##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B Koodak"/>
        <charset val="178"/>
        <scheme val="none"/>
      </font>
      <numFmt numFmtId="164" formatCode="#,##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B Koodak"/>
        <charset val="178"/>
        <scheme val="none"/>
      </font>
      <numFmt numFmtId="164" formatCode="#,##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B Koodak"/>
        <charset val="178"/>
        <scheme val="none"/>
      </font>
      <numFmt numFmtId="164" formatCode="#,##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B Koodak"/>
        <charset val="178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B Koodak"/>
        <charset val="178"/>
        <scheme val="none"/>
      </font>
      <numFmt numFmtId="164" formatCode="#,##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B Koodak"/>
        <charset val="178"/>
        <scheme val="none"/>
      </font>
      <numFmt numFmtId="164" formatCode="#,##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B Koodak"/>
        <charset val="178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B Koodak"/>
        <charset val="17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B Koodak"/>
        <charset val="17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B Koodak"/>
        <charset val="17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B Koodak"/>
        <charset val="178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A9C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43F415-CCDB-407D-9570-1F71B9C87B80}" name="Table1" displayName="Table1" ref="A1:AC50" totalsRowShown="0" dataDxfId="31" headerRowBorderDxfId="29" tableBorderDxfId="30">
  <autoFilter ref="A1:AC50" xr:uid="{B5188754-390D-46B8-8282-229C09A8AF2B}"/>
  <sortState xmlns:xlrd2="http://schemas.microsoft.com/office/spreadsheetml/2017/richdata2" ref="A2:AC50">
    <sortCondition descending="1" ref="C1:C50"/>
  </sortState>
  <tableColumns count="29">
    <tableColumn id="1" xr3:uid="{7171F557-4862-40E5-9FCD-870EE05CBDF7}" name="نماد" dataDxfId="28"/>
    <tableColumn id="2" xr3:uid="{B6CE487C-4929-42BD-AD6D-25E4223B8D38}" name="نام شرکت" dataDxfId="27">
      <calculatedColumnFormula>VLOOKUP(Table1[[#This Row],[نماد]],'کل داده ها'!$A:$AC,2,0)</calculatedColumnFormula>
    </tableColumn>
    <tableColumn id="3" xr3:uid="{F6EDDC94-1B5B-42CB-BAD2-A4918C0AA93B}" name="صنعت" dataDxfId="26">
      <calculatedColumnFormula>VLOOKUP(Table1[[#This Row],[نماد]],'کل داده ها'!$A:$AC,3,0)</calculatedColumnFormula>
    </tableColumn>
    <tableColumn id="4" xr3:uid="{4C8A30D9-5395-4A3E-9E09-AAA97DA27C72}" name="ارزش بازار (میلیارد تومان)" dataDxfId="25">
      <calculatedColumnFormula>VLOOKUP(Table1[[#This Row],[نماد]],'کل داده ها'!$A:$AC,4,0)</calculatedColumnFormula>
    </tableColumn>
    <tableColumn id="5" xr3:uid="{113B7219-66AA-4F3C-9F59-76B3ABA0FF83}" name="ارزش بازار دلاری (میلیون دلار)" dataDxfId="24">
      <calculatedColumnFormula>VLOOKUP(Table1[[#This Row],[نماد]],'کل داده ها'!$A:$AC,5,0)</calculatedColumnFormula>
    </tableColumn>
    <tableColumn id="6" xr3:uid="{0F9C1132-DA06-4B8D-A2B6-6D595093D509}" name="سود پاییز 1402 (میلیارد تومان)" dataDxfId="23">
      <calculatedColumnFormula>VLOOKUP(Table1[[#This Row],[نماد]],'کل داده ها'!$A:$AC,6,0)</calculatedColumnFormula>
    </tableColumn>
    <tableColumn id="7" xr3:uid="{7693F45F-6A6E-413A-8619-69F11F529A1F}" name="سود دلاری پاییز 1402 (هزار دلار)" dataDxfId="22">
      <calculatedColumnFormula>VLOOKUP(Table1[[#This Row],[نماد]],'کل داده ها'!$A:$AC,7,0)</calculatedColumnFormula>
    </tableColumn>
    <tableColumn id="8" xr3:uid="{29DB8D4D-1378-4404-AA11-B7FAF76809D4}" name="کل سود 1402 (میلیارد تومان)" dataDxfId="21">
      <calculatedColumnFormula>VLOOKUP(Table1[[#This Row],[نماد]],'کل داده ها'!$A:$AC,8,0)</calculatedColumnFormula>
    </tableColumn>
    <tableColumn id="9" xr3:uid="{7993C852-22C0-4307-A56C-15B4D467C407}" name="کل سود دلاری 1402 (هزار دلار)" dataDxfId="20">
      <calculatedColumnFormula>VLOOKUP(Table1[[#This Row],[نماد]],'کل داده ها'!$A:$AC,9,0)</calculatedColumnFormula>
    </tableColumn>
    <tableColumn id="10" xr3:uid="{5A24CE04-7859-4A29-88AD-955179F1BA24}" name="سود تابستان 1403 (میلیارد تومان)" dataDxfId="19">
      <calculatedColumnFormula>VLOOKUP(Table1[[#This Row],[نماد]],'کل داده ها'!$A:$AC,10,0)</calculatedColumnFormula>
    </tableColumn>
    <tableColumn id="11" xr3:uid="{43CF7FE6-B166-408B-8F13-B684F0F3E4F8}" name="سود دلاری تابستان 1403 (هزار دلار)" dataDxfId="18">
      <calculatedColumnFormula>VLOOKUP(Table1[[#This Row],[نماد]],'کل داده ها'!$A:$AC,11,0)</calculatedColumnFormula>
    </tableColumn>
    <tableColumn id="12" xr3:uid="{F25F1155-3E7C-4354-846F-A538878B745D}" name="سود پاییز 1403 (میلیارد تومان)" dataDxfId="17">
      <calculatedColumnFormula>VLOOKUP(Table1[[#This Row],[نماد]],'کل داده ها'!$A:$AC,12,0)</calculatedColumnFormula>
    </tableColumn>
    <tableColumn id="13" xr3:uid="{4E66CC10-4A79-48EB-AD77-3D7B24B65BE2}" name="سود دلاری پاییز 1403 (هزار دلار)" dataDxfId="16">
      <calculatedColumnFormula>VLOOKUP(Table1[[#This Row],[نماد]],'کل داده ها'!$A:$AC,13,0)</calculatedColumnFormula>
    </tableColumn>
    <tableColumn id="14" xr3:uid="{3E3C7C62-02DE-433F-90F2-A5F5B5FE1B2B}" name="رشد پاییز نسبت به تابستان" dataDxfId="15" dataCellStyle="Percent">
      <calculatedColumnFormula>VLOOKUP(Table1[[#This Row],[نماد]],'کل داده ها'!$A:$AC,14,0)</calculatedColumnFormula>
    </tableColumn>
    <tableColumn id="15" xr3:uid="{92F9FDB1-61CD-46EF-A77B-DCBDD06E7E92}" name="رشد دلاری پاییز نسبت به تابستان" dataDxfId="14" dataCellStyle="Percent">
      <calculatedColumnFormula>VLOOKUP(Table1[[#This Row],[نماد]],'کل داده ها'!$A:$AC,15,0)</calculatedColumnFormula>
    </tableColumn>
    <tableColumn id="16" xr3:uid="{275E268C-8097-4DE2-8CB6-2178A93A249B}" name="رشد پاییز 1403 به پاییز 1402" dataDxfId="13" dataCellStyle="Percent">
      <calculatedColumnFormula>VLOOKUP(Table1[[#This Row],[نماد]],'کل داده ها'!$A:$AC,16,0)</calculatedColumnFormula>
    </tableColumn>
    <tableColumn id="17" xr3:uid="{1A2088D2-D36B-4EDE-8E6B-A76C44947234}" name="رشد دلاری پاییز 1403 به پاییز 1402" dataDxfId="12" dataCellStyle="Percent">
      <calculatedColumnFormula>VLOOKUP(Table1[[#This Row],[نماد]],'کل داده ها'!$A:$AC,17,0)</calculatedColumnFormula>
    </tableColumn>
    <tableColumn id="18" xr3:uid="{750F8664-F88C-414D-B16A-189A02FF2974}" name="درصد رشد فروش 10 ماهه نسبت به سال قبل" dataDxfId="11" dataCellStyle="Percent">
      <calculatedColumnFormula>VLOOKUP(Table1[[#This Row],[نماد]],'کل داده ها'!$A:$AC,18,0)</calculatedColumnFormula>
    </tableColumn>
    <tableColumn id="19" xr3:uid="{E217FCFF-7535-47C9-81E1-541F2EB344A8}" name="مقدار سود انباشته تابستان (میلیارد تومان)" dataDxfId="10">
      <calculatedColumnFormula>VLOOKUP(Table1[[#This Row],[نماد]],'کل داده ها'!$A:$AC,19,0)</calculatedColumnFormula>
    </tableColumn>
    <tableColumn id="20" xr3:uid="{EA5D85FE-A882-4182-83B2-1E15BD8439E8}" name="مقدار دلاری سود انباشته تابستان (میلیون دلار)" dataDxfId="9">
      <calculatedColumnFormula>VLOOKUP(Table1[[#This Row],[نماد]],'کل داده ها'!$A:$AC,20,0)</calculatedColumnFormula>
    </tableColumn>
    <tableColumn id="21" xr3:uid="{9D168B58-90E4-4FCD-AE77-B7B6F7660D4D}" name="درصد پرداخت سود سال قبل" dataDxfId="8" dataCellStyle="Percent">
      <calculatedColumnFormula>VLOOKUP(Table1[[#This Row],[نماد]],'کل داده ها'!$A:$AC,21,0)</calculatedColumnFormula>
    </tableColumn>
    <tableColumn id="22" xr3:uid="{EE5880C7-59AF-44B5-9B16-02623F1E34B7}" name="نسبت هزینه مالی به سود خالص تابستان" dataDxfId="7">
      <calculatedColumnFormula>VLOOKUP(Table1[[#This Row],[نماد]],'کل داده ها'!$A:$AC,22,0)</calculatedColumnFormula>
    </tableColumn>
    <tableColumn id="23" xr3:uid="{D44A9E52-9C7B-43EE-87ED-1A6D6264C396}" name="دوره وصول مطالبات" dataDxfId="6">
      <calculatedColumnFormula>VLOOKUP(Table1[[#This Row],[نماد]],'کل داده ها'!$A:$AC,23,0)</calculatedColumnFormula>
    </tableColumn>
    <tableColumn id="24" xr3:uid="{BD45ED8E-B986-46DA-8B3D-3CCAB246DDBD}" name="P/S" dataDxfId="5">
      <calculatedColumnFormula>VLOOKUP(Table1[[#This Row],[نماد]],'کل داده ها'!$A:$AC,24,0)</calculatedColumnFormula>
    </tableColumn>
    <tableColumn id="25" xr3:uid="{D96EF239-83BB-42A8-BC09-086A8F03680F}" name="P/E ttm" dataDxfId="4">
      <calculatedColumnFormula>VLOOKUP(Table1[[#This Row],[نماد]],'کل داده ها'!$A:$AC,25,0)</calculatedColumnFormula>
    </tableColumn>
    <tableColumn id="26" xr3:uid="{74A6D341-6FC9-4022-AACD-9E9D9674EA77}" name="P/NAV" dataDxfId="3" dataCellStyle="Percent">
      <calculatedColumnFormula>VLOOKUP(Table1[[#This Row],[نماد]],'کل داده ها'!$A:$AC,26,0)</calculatedColumnFormula>
    </tableColumn>
    <tableColumn id="27" xr3:uid="{4605F36D-CE67-44FB-96AC-3B315129D695}" name="بازده 3 ماهه" dataDxfId="2" dataCellStyle="Percent">
      <calculatedColumnFormula>VLOOKUP(Table1[[#This Row],[نماد]],'کل داده ها'!$A:$AC,27,0)</calculatedColumnFormula>
    </tableColumn>
    <tableColumn id="28" xr3:uid="{BAA9305B-0124-43D7-BF1E-37614236E77F}" name="Beta_36M" dataDxfId="1">
      <calculatedColumnFormula>VLOOKUP(Table1[[#This Row],[نماد]],'کل داده ها'!$A:$AC,28,0)</calculatedColumnFormula>
    </tableColumn>
    <tableColumn id="29" xr3:uid="{2C1B8A0C-FA9A-409E-81B4-407D979C2006}" name="توضیحات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923"/>
  <sheetViews>
    <sheetView rightToLeft="1" workbookViewId="0">
      <selection sqref="A1:A1048576"/>
    </sheetView>
  </sheetViews>
  <sheetFormatPr defaultRowHeight="14.5" x14ac:dyDescent="0.35"/>
  <cols>
    <col min="1" max="1" width="43" customWidth="1"/>
    <col min="2" max="2" width="25" customWidth="1"/>
    <col min="3" max="3" width="13" customWidth="1"/>
    <col min="4" max="4" width="9" customWidth="1"/>
    <col min="5" max="5" width="14" customWidth="1"/>
    <col min="6" max="6" width="17.54296875" customWidth="1"/>
    <col min="7" max="7" width="30" customWidth="1"/>
    <col min="8" max="8" width="15" customWidth="1"/>
    <col min="9" max="9" width="22" customWidth="1"/>
    <col min="10" max="41" width="22.26953125" customWidth="1"/>
  </cols>
  <sheetData>
    <row r="1" spans="1:45" ht="16" thickBot="1" x14ac:dyDescent="0.4">
      <c r="A1" s="25" t="s">
        <v>1</v>
      </c>
      <c r="B1" s="26" t="s">
        <v>0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26" t="s">
        <v>14</v>
      </c>
      <c r="P1" s="26" t="s">
        <v>15</v>
      </c>
      <c r="Q1" s="26" t="s">
        <v>16</v>
      </c>
      <c r="R1" s="26" t="s">
        <v>17</v>
      </c>
      <c r="S1" s="26" t="s">
        <v>18</v>
      </c>
      <c r="T1" s="26" t="s">
        <v>19</v>
      </c>
      <c r="U1" s="26" t="s">
        <v>20</v>
      </c>
      <c r="V1" s="26" t="s">
        <v>1584</v>
      </c>
      <c r="W1" s="26" t="s">
        <v>21</v>
      </c>
      <c r="X1" s="26" t="s">
        <v>22</v>
      </c>
      <c r="Y1" s="26" t="s">
        <v>23</v>
      </c>
      <c r="Z1" s="26" t="s">
        <v>24</v>
      </c>
      <c r="AA1" s="26" t="s">
        <v>1585</v>
      </c>
      <c r="AB1" s="26" t="s">
        <v>1586</v>
      </c>
      <c r="AC1" s="26" t="s">
        <v>25</v>
      </c>
      <c r="AD1" s="26" t="s">
        <v>26</v>
      </c>
      <c r="AE1" s="26" t="s">
        <v>27</v>
      </c>
      <c r="AF1" s="26" t="s">
        <v>28</v>
      </c>
      <c r="AG1" s="26" t="s">
        <v>29</v>
      </c>
      <c r="AH1" s="26" t="s">
        <v>30</v>
      </c>
      <c r="AI1" s="26" t="s">
        <v>31</v>
      </c>
      <c r="AJ1" s="27" t="s">
        <v>32</v>
      </c>
      <c r="AK1" s="27" t="s">
        <v>33</v>
      </c>
      <c r="AL1" s="27" t="s">
        <v>1587</v>
      </c>
      <c r="AM1" s="27" t="s">
        <v>34</v>
      </c>
      <c r="AN1" s="27" t="s">
        <v>1962</v>
      </c>
      <c r="AO1" s="27" t="s">
        <v>1569</v>
      </c>
      <c r="AP1" s="27" t="s">
        <v>1576</v>
      </c>
      <c r="AQ1" s="27" t="s">
        <v>1577</v>
      </c>
      <c r="AR1" s="27" t="s">
        <v>1578</v>
      </c>
      <c r="AS1" s="27" t="s">
        <v>1579</v>
      </c>
    </row>
    <row r="2" spans="1:45" x14ac:dyDescent="0.35">
      <c r="A2" s="23" t="s">
        <v>44</v>
      </c>
      <c r="B2" s="23" t="s">
        <v>43</v>
      </c>
      <c r="C2" s="23" t="s">
        <v>45</v>
      </c>
      <c r="D2" s="23">
        <v>488</v>
      </c>
      <c r="E2" s="23">
        <v>325537268125528</v>
      </c>
      <c r="F2" s="23">
        <v>486</v>
      </c>
      <c r="G2" s="23">
        <v>667084565831</v>
      </c>
      <c r="H2" s="23">
        <v>1229</v>
      </c>
      <c r="I2" s="23">
        <v>14030930</v>
      </c>
      <c r="J2" s="23">
        <v>-139</v>
      </c>
      <c r="K2" s="23">
        <v>576937798000000</v>
      </c>
      <c r="L2" s="23">
        <v>157684594000000</v>
      </c>
      <c r="M2" s="23">
        <v>573194876000000</v>
      </c>
      <c r="N2" s="23">
        <v>-92486063000000</v>
      </c>
      <c r="O2" s="23">
        <v>-31909709000000</v>
      </c>
      <c r="P2" s="23">
        <v>-41472175000000</v>
      </c>
      <c r="Q2" s="23">
        <v>-157379170000000</v>
      </c>
      <c r="R2" s="23">
        <v>-83208133000000</v>
      </c>
      <c r="S2" s="23">
        <v>29168627000000</v>
      </c>
      <c r="T2" s="23">
        <v>6107295000000</v>
      </c>
      <c r="U2" s="23">
        <v>25964798000000</v>
      </c>
      <c r="V2" s="23" t="s">
        <v>38</v>
      </c>
      <c r="W2" s="23">
        <v>0.56430000000000002</v>
      </c>
      <c r="X2" s="23" t="s">
        <v>38</v>
      </c>
      <c r="Y2" s="23" t="s">
        <v>38</v>
      </c>
      <c r="Z2" s="23">
        <v>0.54949999999999999</v>
      </c>
      <c r="AA2" s="23" t="s">
        <v>38</v>
      </c>
      <c r="AB2" s="23" t="s">
        <v>38</v>
      </c>
      <c r="AC2" s="23" t="s">
        <v>38</v>
      </c>
      <c r="AD2" s="23" t="s">
        <v>38</v>
      </c>
      <c r="AE2" s="23">
        <v>3.0200000000000001E-2</v>
      </c>
      <c r="AF2" s="23">
        <v>1.77E-2</v>
      </c>
      <c r="AG2" s="23">
        <v>0.25290000000000001</v>
      </c>
      <c r="AH2" s="23">
        <v>19.0975</v>
      </c>
      <c r="AI2" s="23" t="s">
        <v>38</v>
      </c>
      <c r="AJ2" s="23" t="s">
        <v>38</v>
      </c>
      <c r="AK2" s="23" t="s">
        <v>38</v>
      </c>
      <c r="AL2" s="23">
        <v>0.3135</v>
      </c>
      <c r="AM2" s="23">
        <v>1.5392999999999999</v>
      </c>
      <c r="AN2" s="23">
        <v>48.918399999999998</v>
      </c>
      <c r="AO2">
        <v>83800</v>
      </c>
      <c r="AP2">
        <v>50640</v>
      </c>
      <c r="AQ2" s="23">
        <v>51718</v>
      </c>
      <c r="AR2" s="23">
        <v>59697</v>
      </c>
      <c r="AS2" s="23">
        <v>67601</v>
      </c>
    </row>
    <row r="3" spans="1:45" x14ac:dyDescent="0.35">
      <c r="A3" s="24" t="s">
        <v>36</v>
      </c>
      <c r="B3" s="24" t="s">
        <v>35</v>
      </c>
      <c r="C3" s="24" t="s">
        <v>37</v>
      </c>
      <c r="D3" s="24">
        <v>3232</v>
      </c>
      <c r="E3" s="24">
        <v>2294720000000000</v>
      </c>
      <c r="F3" s="24">
        <v>3214</v>
      </c>
      <c r="G3" s="24">
        <v>710000000000</v>
      </c>
      <c r="H3" s="24">
        <v>1229</v>
      </c>
      <c r="I3" s="24">
        <v>14030930</v>
      </c>
      <c r="J3" s="24">
        <v>1933</v>
      </c>
      <c r="K3" s="24">
        <v>2112544892000000</v>
      </c>
      <c r="L3" s="24">
        <v>224500290000000</v>
      </c>
      <c r="M3" s="24">
        <v>1551024347000000</v>
      </c>
      <c r="N3" s="24">
        <v>1372241501000000</v>
      </c>
      <c r="O3" s="24">
        <v>89297474000000</v>
      </c>
      <c r="P3" s="24">
        <v>971647440000000</v>
      </c>
      <c r="Q3" s="24">
        <v>1172502081000000</v>
      </c>
      <c r="R3" s="24">
        <v>657238004000000</v>
      </c>
      <c r="S3" s="24">
        <v>98667494000000</v>
      </c>
      <c r="T3" s="24">
        <v>26504178000000</v>
      </c>
      <c r="U3" s="24">
        <v>60516335000000</v>
      </c>
      <c r="V3" s="24">
        <v>5.9900000000000002E-2</v>
      </c>
      <c r="W3" s="24">
        <v>1.0862000000000001</v>
      </c>
      <c r="X3" s="24">
        <v>1.6586000000000001</v>
      </c>
      <c r="Y3" s="24" t="s">
        <v>38</v>
      </c>
      <c r="Z3" s="24" t="s">
        <v>38</v>
      </c>
      <c r="AA3" s="24">
        <v>0.1091</v>
      </c>
      <c r="AB3" s="24">
        <v>1.2841</v>
      </c>
      <c r="AC3" s="24">
        <v>-0.44500000000000001</v>
      </c>
      <c r="AD3" s="24">
        <v>-0.1007</v>
      </c>
      <c r="AE3" s="24">
        <v>0.3165</v>
      </c>
      <c r="AF3" s="24">
        <v>-0.68330000000000002</v>
      </c>
      <c r="AG3" s="24">
        <v>7.4899999999999994E-2</v>
      </c>
      <c r="AH3" s="24" t="s">
        <v>38</v>
      </c>
      <c r="AI3" s="24" t="s">
        <v>38</v>
      </c>
      <c r="AJ3" s="24">
        <v>-0.82420000000000004</v>
      </c>
      <c r="AK3" s="24">
        <v>-3.3399999999999999E-2</v>
      </c>
      <c r="AL3" s="24">
        <v>0.62290000000000001</v>
      </c>
      <c r="AM3" s="24">
        <v>1.135</v>
      </c>
      <c r="AN3" s="24" t="s">
        <v>38</v>
      </c>
    </row>
    <row r="4" spans="1:45" x14ac:dyDescent="0.35">
      <c r="A4" s="24" t="s">
        <v>49</v>
      </c>
      <c r="B4" s="24" t="s">
        <v>48</v>
      </c>
      <c r="C4" s="24" t="s">
        <v>50</v>
      </c>
      <c r="D4" s="24">
        <v>1345</v>
      </c>
      <c r="E4" s="24">
        <v>2200438098320000</v>
      </c>
      <c r="F4" s="24">
        <v>1340</v>
      </c>
      <c r="G4" s="24">
        <v>1636013456000</v>
      </c>
      <c r="H4" s="24">
        <v>331</v>
      </c>
      <c r="I4" s="24">
        <v>14030930</v>
      </c>
      <c r="J4" s="24">
        <v>162</v>
      </c>
      <c r="K4" s="24">
        <v>294961455000000</v>
      </c>
      <c r="L4" s="24">
        <v>113864000000</v>
      </c>
      <c r="M4" s="24">
        <v>295303260000000</v>
      </c>
      <c r="N4" s="24">
        <v>264431276000000</v>
      </c>
      <c r="O4" s="24">
        <v>-7086910000000</v>
      </c>
      <c r="P4" s="24">
        <v>265901411000000</v>
      </c>
      <c r="Q4" s="24">
        <v>27623659000000</v>
      </c>
      <c r="R4" s="24">
        <v>287483954000000</v>
      </c>
      <c r="S4" s="24">
        <v>29017752000000</v>
      </c>
      <c r="T4" s="24">
        <v>6547455000000</v>
      </c>
      <c r="U4" s="24">
        <v>26423654000000</v>
      </c>
      <c r="V4" s="24">
        <v>0.92290000000000005</v>
      </c>
      <c r="W4" s="24">
        <v>7.4600999999999997</v>
      </c>
      <c r="X4" s="24">
        <v>8.2715999999999994</v>
      </c>
      <c r="Y4" s="24">
        <v>0.71730000000000005</v>
      </c>
      <c r="Z4" s="24" t="s">
        <v>38</v>
      </c>
      <c r="AA4" s="24" t="s">
        <v>38</v>
      </c>
      <c r="AB4" s="24" t="s">
        <v>38</v>
      </c>
      <c r="AC4" s="24" t="s">
        <v>38</v>
      </c>
      <c r="AD4" s="24" t="s">
        <v>38</v>
      </c>
      <c r="AE4" s="24" t="s">
        <v>38</v>
      </c>
      <c r="AF4" s="24" t="s">
        <v>38</v>
      </c>
      <c r="AG4" s="24" t="s">
        <v>38</v>
      </c>
      <c r="AH4" s="24" t="s">
        <v>38</v>
      </c>
      <c r="AI4" s="24" t="s">
        <v>38</v>
      </c>
      <c r="AJ4" s="24" t="s">
        <v>38</v>
      </c>
      <c r="AK4" s="24" t="s">
        <v>38</v>
      </c>
      <c r="AL4" s="24">
        <v>0.43669999999999998</v>
      </c>
      <c r="AM4" s="24">
        <v>1.1549</v>
      </c>
      <c r="AN4" s="24">
        <v>321.53899999999999</v>
      </c>
    </row>
    <row r="5" spans="1:45" x14ac:dyDescent="0.35">
      <c r="A5" s="24" t="s">
        <v>42</v>
      </c>
      <c r="B5" s="24" t="s">
        <v>41</v>
      </c>
      <c r="C5" s="24" t="s">
        <v>42</v>
      </c>
      <c r="D5" s="24">
        <v>3448</v>
      </c>
      <c r="E5" s="24">
        <v>1040110122464000</v>
      </c>
      <c r="F5" s="24">
        <v>3417</v>
      </c>
      <c r="G5" s="24">
        <v>301656068000</v>
      </c>
      <c r="H5" s="24">
        <v>1229</v>
      </c>
      <c r="I5" s="24">
        <v>14030930</v>
      </c>
      <c r="J5" s="24">
        <v>-784</v>
      </c>
      <c r="K5" s="24">
        <v>2915482085000000</v>
      </c>
      <c r="L5" s="24">
        <v>777776404000000</v>
      </c>
      <c r="M5" s="24">
        <v>2540145669000000</v>
      </c>
      <c r="N5" s="24">
        <v>-236495935000000</v>
      </c>
      <c r="O5" s="24">
        <v>-55323902000000</v>
      </c>
      <c r="P5" s="24">
        <v>-364540360000000</v>
      </c>
      <c r="Q5" s="24">
        <v>-1276925657000000</v>
      </c>
      <c r="R5" s="24">
        <v>-1103612635000000</v>
      </c>
      <c r="S5" s="24">
        <v>110611239000000</v>
      </c>
      <c r="T5" s="24">
        <v>24363718000000</v>
      </c>
      <c r="U5" s="24">
        <v>94241162000000</v>
      </c>
      <c r="V5" s="24" t="s">
        <v>38</v>
      </c>
      <c r="W5" s="24">
        <v>0.3569</v>
      </c>
      <c r="X5" s="24" t="s">
        <v>38</v>
      </c>
      <c r="Y5" s="24" t="s">
        <v>38</v>
      </c>
      <c r="Z5" s="24">
        <v>0.35020000000000001</v>
      </c>
      <c r="AA5" s="24" t="s">
        <v>38</v>
      </c>
      <c r="AB5" s="24" t="s">
        <v>38</v>
      </c>
      <c r="AC5" s="24" t="s">
        <v>38</v>
      </c>
      <c r="AD5" s="24" t="s">
        <v>38</v>
      </c>
      <c r="AE5" s="24">
        <v>0.20760000000000001</v>
      </c>
      <c r="AF5" s="24">
        <v>3.85E-2</v>
      </c>
      <c r="AG5" s="24">
        <v>0.1641</v>
      </c>
      <c r="AH5" s="24" t="s">
        <v>38</v>
      </c>
      <c r="AI5" s="24" t="s">
        <v>38</v>
      </c>
      <c r="AJ5" s="24" t="s">
        <v>38</v>
      </c>
      <c r="AK5" s="24" t="s">
        <v>38</v>
      </c>
      <c r="AL5" s="24">
        <v>0.5948</v>
      </c>
      <c r="AM5" s="24">
        <v>1.3449</v>
      </c>
      <c r="AN5" s="24">
        <v>24.448599999999999</v>
      </c>
    </row>
    <row r="6" spans="1:45" x14ac:dyDescent="0.35">
      <c r="A6" s="23" t="s">
        <v>55</v>
      </c>
      <c r="B6" s="23" t="s">
        <v>54</v>
      </c>
      <c r="C6" s="23" t="s">
        <v>37</v>
      </c>
      <c r="D6" s="23">
        <v>3433</v>
      </c>
      <c r="E6" s="23">
        <v>536715220000000</v>
      </c>
      <c r="F6" s="23">
        <v>3393</v>
      </c>
      <c r="G6" s="23">
        <v>156340000000</v>
      </c>
      <c r="H6" s="23">
        <v>1229</v>
      </c>
      <c r="I6" s="23">
        <v>14030930</v>
      </c>
      <c r="J6" s="23">
        <v>2934</v>
      </c>
      <c r="K6" s="23">
        <v>635709297000000</v>
      </c>
      <c r="L6" s="23">
        <v>480176129000000</v>
      </c>
      <c r="M6" s="23">
        <v>74628733000000</v>
      </c>
      <c r="N6" s="23">
        <v>458636192000000</v>
      </c>
      <c r="O6" s="23">
        <v>417889946000000</v>
      </c>
      <c r="P6" s="23">
        <v>-9124895000000</v>
      </c>
      <c r="Q6" s="23">
        <v>288781857000000</v>
      </c>
      <c r="R6" s="23">
        <v>-44764295000000</v>
      </c>
      <c r="S6" s="23">
        <v>20556381000000</v>
      </c>
      <c r="T6" s="23">
        <v>5819737000000</v>
      </c>
      <c r="U6" s="23">
        <v>20082491000000</v>
      </c>
      <c r="V6" s="23" t="s">
        <v>38</v>
      </c>
      <c r="W6" s="23">
        <v>0.84530000000000005</v>
      </c>
      <c r="X6" s="23">
        <v>1.1557999999999999</v>
      </c>
      <c r="Y6" s="23" t="s">
        <v>38</v>
      </c>
      <c r="Z6" s="23" t="s">
        <v>38</v>
      </c>
      <c r="AA6" s="23" t="s">
        <v>38</v>
      </c>
      <c r="AB6" s="23" t="s">
        <v>38</v>
      </c>
      <c r="AC6" s="23">
        <v>1.4692000000000001</v>
      </c>
      <c r="AD6" s="23" t="s">
        <v>38</v>
      </c>
      <c r="AE6" s="23">
        <v>3.2450000000000001</v>
      </c>
      <c r="AF6" s="23">
        <v>12.241400000000001</v>
      </c>
      <c r="AG6" s="23" t="s">
        <v>38</v>
      </c>
      <c r="AH6" s="23" t="s">
        <v>38</v>
      </c>
      <c r="AI6" s="23" t="s">
        <v>38</v>
      </c>
      <c r="AJ6" s="23">
        <v>31.695</v>
      </c>
      <c r="AK6" s="23" t="s">
        <v>38</v>
      </c>
      <c r="AL6" s="23">
        <v>0.58530000000000004</v>
      </c>
      <c r="AM6" s="23">
        <v>1.3449</v>
      </c>
      <c r="AN6" s="23" t="s">
        <v>38</v>
      </c>
    </row>
    <row r="7" spans="1:45" x14ac:dyDescent="0.35">
      <c r="A7" s="24" t="s">
        <v>71</v>
      </c>
      <c r="B7" s="24" t="s">
        <v>70</v>
      </c>
      <c r="C7" s="24" t="s">
        <v>50</v>
      </c>
      <c r="D7" s="24">
        <v>4782</v>
      </c>
      <c r="E7" s="24">
        <v>189391765134000</v>
      </c>
      <c r="F7" s="24">
        <v>4774</v>
      </c>
      <c r="G7" s="24">
        <v>39605137000</v>
      </c>
      <c r="H7" s="24">
        <v>1230</v>
      </c>
      <c r="I7" s="24">
        <v>14030930</v>
      </c>
      <c r="J7" s="24">
        <v>79</v>
      </c>
      <c r="K7" s="24">
        <v>3915238000000</v>
      </c>
      <c r="L7" s="24">
        <v>390774000000</v>
      </c>
      <c r="M7" s="24">
        <v>3142967000000</v>
      </c>
      <c r="N7" s="24">
        <v>3138298000000</v>
      </c>
      <c r="O7" s="24">
        <v>179137000000</v>
      </c>
      <c r="P7" s="24">
        <v>2097180000000</v>
      </c>
      <c r="Q7" s="24">
        <v>11322348000000</v>
      </c>
      <c r="R7" s="24">
        <v>10391762000000</v>
      </c>
      <c r="S7" s="24">
        <v>16286000000</v>
      </c>
      <c r="T7" s="24">
        <v>4402000000</v>
      </c>
      <c r="U7" s="24">
        <v>56702000000</v>
      </c>
      <c r="V7" s="24">
        <v>0.17</v>
      </c>
      <c r="W7" s="24">
        <v>48.372999999999998</v>
      </c>
      <c r="X7" s="24">
        <v>60.481000000000002</v>
      </c>
      <c r="Y7" s="24">
        <v>0.89049999999999996</v>
      </c>
      <c r="Z7" s="24" t="s">
        <v>38</v>
      </c>
      <c r="AA7" s="24" t="s">
        <v>38</v>
      </c>
      <c r="AB7" s="24" t="s">
        <v>38</v>
      </c>
      <c r="AC7" s="24">
        <v>-0.53610000000000002</v>
      </c>
      <c r="AD7" s="24" t="s">
        <v>38</v>
      </c>
      <c r="AE7" s="24" t="s">
        <v>38</v>
      </c>
      <c r="AF7" s="24">
        <v>-0.71660000000000001</v>
      </c>
      <c r="AG7" s="24">
        <v>1.2769999999999999</v>
      </c>
      <c r="AH7" s="24" t="s">
        <v>38</v>
      </c>
      <c r="AI7" s="24" t="s">
        <v>38</v>
      </c>
      <c r="AJ7" s="24">
        <v>-0.86850000000000005</v>
      </c>
      <c r="AK7" s="24" t="s">
        <v>38</v>
      </c>
      <c r="AL7" s="24">
        <v>0.45340000000000003</v>
      </c>
      <c r="AM7" s="24">
        <v>1.4783999999999999</v>
      </c>
      <c r="AN7" s="24">
        <v>604.85149999999999</v>
      </c>
    </row>
    <row r="8" spans="1:45" x14ac:dyDescent="0.35">
      <c r="A8" s="24" t="s">
        <v>57</v>
      </c>
      <c r="B8" s="24" t="s">
        <v>56</v>
      </c>
      <c r="C8" s="24" t="s">
        <v>50</v>
      </c>
      <c r="D8" s="24">
        <v>1064</v>
      </c>
      <c r="E8" s="24">
        <v>45347869392000</v>
      </c>
      <c r="F8" s="24">
        <v>1060</v>
      </c>
      <c r="G8" s="24">
        <v>42620178000</v>
      </c>
      <c r="H8" s="24">
        <v>331</v>
      </c>
      <c r="I8" s="24">
        <v>14030930</v>
      </c>
      <c r="J8" s="24">
        <v>39</v>
      </c>
      <c r="K8" s="24">
        <v>624362000000</v>
      </c>
      <c r="L8" s="24">
        <v>156595000000</v>
      </c>
      <c r="M8" s="24">
        <v>695882000000</v>
      </c>
      <c r="N8" s="24">
        <v>1643425000000</v>
      </c>
      <c r="O8" s="24">
        <v>146798000000</v>
      </c>
      <c r="P8" s="24">
        <v>1694270000000</v>
      </c>
      <c r="Q8" s="24">
        <v>4473115000000</v>
      </c>
      <c r="R8" s="24">
        <v>4342731000000</v>
      </c>
      <c r="S8" s="24" t="s">
        <v>38</v>
      </c>
      <c r="T8" s="24" t="s">
        <v>38</v>
      </c>
      <c r="U8" s="24" t="s">
        <v>38</v>
      </c>
      <c r="V8" s="24">
        <v>0.10059999999999999</v>
      </c>
      <c r="W8" s="24">
        <v>72.630700000000004</v>
      </c>
      <c r="X8" s="24">
        <v>27.307700000000001</v>
      </c>
      <c r="Y8" s="24">
        <v>0.95440000000000003</v>
      </c>
      <c r="Z8" s="24" t="s">
        <v>38</v>
      </c>
      <c r="AA8" s="24" t="s">
        <v>38</v>
      </c>
      <c r="AB8" s="24" t="s">
        <v>38</v>
      </c>
      <c r="AC8" s="24" t="s">
        <v>38</v>
      </c>
      <c r="AD8" s="24">
        <v>5.5300000000000002E-2</v>
      </c>
      <c r="AE8" s="24" t="s">
        <v>38</v>
      </c>
      <c r="AF8" s="24" t="s">
        <v>38</v>
      </c>
      <c r="AG8" s="24">
        <v>-0.3135</v>
      </c>
      <c r="AH8" s="24" t="s">
        <v>38</v>
      </c>
      <c r="AI8" s="24" t="s">
        <v>38</v>
      </c>
      <c r="AJ8" s="24" t="s">
        <v>38</v>
      </c>
      <c r="AK8" s="24">
        <v>-0.27550000000000002</v>
      </c>
      <c r="AL8" s="24">
        <v>0.3352</v>
      </c>
      <c r="AM8" s="24">
        <v>1.4663999999999999</v>
      </c>
      <c r="AN8" s="24">
        <v>2909.4983999999999</v>
      </c>
    </row>
    <row r="9" spans="1:45" x14ac:dyDescent="0.35">
      <c r="A9" s="24" t="s">
        <v>95</v>
      </c>
      <c r="B9" s="24" t="s">
        <v>94</v>
      </c>
      <c r="C9" s="24" t="s">
        <v>42</v>
      </c>
      <c r="D9" s="24">
        <v>877</v>
      </c>
      <c r="E9" s="24">
        <v>99599382829019</v>
      </c>
      <c r="F9" s="24">
        <v>875</v>
      </c>
      <c r="G9" s="24">
        <v>113568281447</v>
      </c>
      <c r="H9" s="24">
        <v>1230</v>
      </c>
      <c r="I9" s="24">
        <v>14030930</v>
      </c>
      <c r="J9" s="24">
        <v>-766</v>
      </c>
      <c r="K9" s="24">
        <v>272788559000000</v>
      </c>
      <c r="L9" s="24">
        <v>75590594000000</v>
      </c>
      <c r="M9" s="24">
        <v>228526598000000</v>
      </c>
      <c r="N9" s="24">
        <v>-86983997000000</v>
      </c>
      <c r="O9" s="24">
        <v>-16448197000000</v>
      </c>
      <c r="P9" s="24">
        <v>-86652798000000</v>
      </c>
      <c r="Q9" s="24">
        <v>-305262447000000</v>
      </c>
      <c r="R9" s="24">
        <v>-247686655000000</v>
      </c>
      <c r="S9" s="24">
        <v>11268828000000</v>
      </c>
      <c r="T9" s="24">
        <v>1222761000000</v>
      </c>
      <c r="U9" s="24">
        <v>7497694000000</v>
      </c>
      <c r="V9" s="24" t="s">
        <v>38</v>
      </c>
      <c r="W9" s="24">
        <v>0.36509999999999998</v>
      </c>
      <c r="X9" s="24" t="s">
        <v>38</v>
      </c>
      <c r="Y9" s="24" t="s">
        <v>38</v>
      </c>
      <c r="Z9" s="24">
        <v>0.36570000000000003</v>
      </c>
      <c r="AA9" s="24" t="s">
        <v>38</v>
      </c>
      <c r="AB9" s="24" t="s">
        <v>38</v>
      </c>
      <c r="AC9" s="24" t="s">
        <v>38</v>
      </c>
      <c r="AD9" s="24" t="s">
        <v>38</v>
      </c>
      <c r="AE9" s="24">
        <v>0.27839999999999998</v>
      </c>
      <c r="AF9" s="24">
        <v>-0.1479</v>
      </c>
      <c r="AG9" s="24">
        <v>0.28749999999999998</v>
      </c>
      <c r="AH9" s="24" t="s">
        <v>38</v>
      </c>
      <c r="AI9" s="24" t="s">
        <v>38</v>
      </c>
      <c r="AJ9" s="24" t="s">
        <v>38</v>
      </c>
      <c r="AK9" s="24" t="s">
        <v>38</v>
      </c>
      <c r="AL9" s="24">
        <v>0.13930000000000001</v>
      </c>
      <c r="AM9" s="24">
        <v>1.0144</v>
      </c>
      <c r="AN9" s="24">
        <v>17.2043</v>
      </c>
    </row>
    <row r="10" spans="1:45" x14ac:dyDescent="0.35">
      <c r="A10" s="23" t="s">
        <v>1449</v>
      </c>
      <c r="B10" s="23" t="s">
        <v>1448</v>
      </c>
      <c r="C10" s="23" t="s">
        <v>45</v>
      </c>
      <c r="D10" s="23">
        <v>3612</v>
      </c>
      <c r="E10" s="23">
        <v>307020000000000</v>
      </c>
      <c r="F10" s="23">
        <v>3611</v>
      </c>
      <c r="G10" s="23">
        <v>85000000000</v>
      </c>
      <c r="H10" s="23">
        <v>930</v>
      </c>
      <c r="I10" s="23">
        <v>14030631</v>
      </c>
      <c r="J10" s="23">
        <v>381</v>
      </c>
      <c r="K10" s="23">
        <v>221622364000000</v>
      </c>
      <c r="L10" s="23">
        <v>34523888000000</v>
      </c>
      <c r="M10" s="23">
        <v>209040403000000</v>
      </c>
      <c r="N10" s="23">
        <v>32348248000000</v>
      </c>
      <c r="O10" s="23">
        <v>3864920000000</v>
      </c>
      <c r="P10" s="23">
        <v>43107745000000</v>
      </c>
      <c r="Q10" s="23">
        <v>19251434000000</v>
      </c>
      <c r="R10" s="23">
        <v>43099396000000</v>
      </c>
      <c r="S10" s="23">
        <v>18649284000000</v>
      </c>
      <c r="T10" s="23">
        <v>5564035000000</v>
      </c>
      <c r="U10" s="23">
        <v>14219542000000</v>
      </c>
      <c r="V10" s="23" t="s">
        <v>38</v>
      </c>
      <c r="W10" s="23">
        <v>1.3853</v>
      </c>
      <c r="X10" s="23">
        <v>9.4777000000000005</v>
      </c>
      <c r="Y10" s="23" t="s">
        <v>38</v>
      </c>
      <c r="Z10" s="23">
        <v>1.3483000000000001</v>
      </c>
      <c r="AA10" s="23" t="s">
        <v>38</v>
      </c>
      <c r="AB10" s="23">
        <v>-0.19489999999999999</v>
      </c>
      <c r="AC10" s="23" t="s">
        <v>38</v>
      </c>
      <c r="AD10" s="23">
        <v>-0.46329999999999999</v>
      </c>
      <c r="AE10" s="23">
        <v>0.43759999999999999</v>
      </c>
      <c r="AF10" s="23">
        <v>-0.47849999999999998</v>
      </c>
      <c r="AG10" s="23">
        <v>-0.32019999999999998</v>
      </c>
      <c r="AH10" s="23">
        <v>-0.2545</v>
      </c>
      <c r="AI10" s="23">
        <v>-0.1797</v>
      </c>
      <c r="AJ10" s="23">
        <v>-0.57179999999999997</v>
      </c>
      <c r="AK10" s="23">
        <v>-0.6351</v>
      </c>
      <c r="AL10" s="23" t="s">
        <v>38</v>
      </c>
      <c r="AM10" s="23" t="s">
        <v>38</v>
      </c>
      <c r="AN10" s="23">
        <v>39.606299999999997</v>
      </c>
    </row>
    <row r="11" spans="1:45" x14ac:dyDescent="0.35">
      <c r="A11" s="24" t="s">
        <v>81</v>
      </c>
      <c r="B11" s="24" t="s">
        <v>80</v>
      </c>
      <c r="C11" s="24" t="s">
        <v>37</v>
      </c>
      <c r="D11" s="24">
        <v>1826</v>
      </c>
      <c r="E11" s="24">
        <v>613333661853000</v>
      </c>
      <c r="F11" s="24">
        <v>1812</v>
      </c>
      <c r="G11" s="24">
        <v>335889190500</v>
      </c>
      <c r="H11" s="24">
        <v>1229</v>
      </c>
      <c r="I11" s="24">
        <v>14030930</v>
      </c>
      <c r="J11" s="24">
        <v>970</v>
      </c>
      <c r="K11" s="24">
        <v>798461932000000</v>
      </c>
      <c r="L11" s="24">
        <v>77849428000000</v>
      </c>
      <c r="M11" s="24">
        <v>756627391000000</v>
      </c>
      <c r="N11" s="24">
        <v>325762217000000</v>
      </c>
      <c r="O11" s="24">
        <v>19655278000000</v>
      </c>
      <c r="P11" s="24">
        <v>305581749000000</v>
      </c>
      <c r="Q11" s="24">
        <v>269642411000000</v>
      </c>
      <c r="R11" s="24">
        <v>234902212000000</v>
      </c>
      <c r="S11" s="24">
        <v>14471256000000</v>
      </c>
      <c r="T11" s="24">
        <v>3083685000000</v>
      </c>
      <c r="U11" s="24">
        <v>8867136000000</v>
      </c>
      <c r="V11" s="24">
        <v>7.2499999999999995E-2</v>
      </c>
      <c r="W11" s="24">
        <v>0.7681</v>
      </c>
      <c r="X11" s="24">
        <v>1.8784000000000001</v>
      </c>
      <c r="Y11" s="24" t="s">
        <v>38</v>
      </c>
      <c r="Z11" s="24" t="s">
        <v>38</v>
      </c>
      <c r="AA11" s="24">
        <v>0.1447</v>
      </c>
      <c r="AB11" s="24">
        <v>0.45789999999999997</v>
      </c>
      <c r="AC11" s="24">
        <v>-0.23119999999999999</v>
      </c>
      <c r="AD11" s="24">
        <v>0.4173</v>
      </c>
      <c r="AE11" s="24">
        <v>0.25559999999999999</v>
      </c>
      <c r="AF11" s="24">
        <v>-0.42830000000000001</v>
      </c>
      <c r="AG11" s="24">
        <v>0.1668</v>
      </c>
      <c r="AH11" s="24" t="s">
        <v>38</v>
      </c>
      <c r="AI11" s="24" t="s">
        <v>38</v>
      </c>
      <c r="AJ11" s="24">
        <v>-0.5605</v>
      </c>
      <c r="AK11" s="24">
        <v>0.62429999999999997</v>
      </c>
      <c r="AL11" s="24">
        <v>0.3085</v>
      </c>
      <c r="AM11" s="24">
        <v>1.319</v>
      </c>
      <c r="AN11" s="24" t="s">
        <v>38</v>
      </c>
    </row>
    <row r="12" spans="1:45" x14ac:dyDescent="0.35">
      <c r="A12" s="24" t="s">
        <v>345</v>
      </c>
      <c r="B12" s="24" t="s">
        <v>344</v>
      </c>
      <c r="C12" s="24" t="s">
        <v>50</v>
      </c>
      <c r="D12" s="24">
        <v>2604</v>
      </c>
      <c r="E12" s="24">
        <v>41143200000000</v>
      </c>
      <c r="F12" s="24">
        <v>2573</v>
      </c>
      <c r="G12" s="24">
        <v>15800000000</v>
      </c>
      <c r="H12" s="24">
        <v>930</v>
      </c>
      <c r="I12" s="24">
        <v>14030631</v>
      </c>
      <c r="J12" s="24">
        <v>127</v>
      </c>
      <c r="K12" s="24">
        <v>3299238000000</v>
      </c>
      <c r="L12" s="24">
        <v>56158000000</v>
      </c>
      <c r="M12" s="24">
        <v>7696751000000</v>
      </c>
      <c r="N12" s="24">
        <v>2006402000000</v>
      </c>
      <c r="O12" s="24">
        <v>-215784000000</v>
      </c>
      <c r="P12" s="24">
        <v>6741911000000</v>
      </c>
      <c r="Q12" s="24">
        <v>615445000000</v>
      </c>
      <c r="R12" s="24">
        <v>2013477000000</v>
      </c>
      <c r="S12" s="24" t="s">
        <v>38</v>
      </c>
      <c r="T12" s="24" t="s">
        <v>38</v>
      </c>
      <c r="U12" s="24">
        <v>1607000000</v>
      </c>
      <c r="V12" s="24">
        <v>0.1</v>
      </c>
      <c r="W12" s="24">
        <v>12.470499999999999</v>
      </c>
      <c r="X12" s="24">
        <v>20.2441</v>
      </c>
      <c r="Y12" s="24">
        <v>0.36030000000000001</v>
      </c>
      <c r="Z12" s="24" t="s">
        <v>38</v>
      </c>
      <c r="AA12" s="24" t="s">
        <v>38</v>
      </c>
      <c r="AB12" s="24" t="s">
        <v>38</v>
      </c>
      <c r="AC12" s="24" t="s">
        <v>38</v>
      </c>
      <c r="AD12" s="24" t="s">
        <v>38</v>
      </c>
      <c r="AE12" s="24" t="s">
        <v>38</v>
      </c>
      <c r="AF12" s="24">
        <v>0.23130000000000001</v>
      </c>
      <c r="AG12" s="24">
        <v>-0.84299999999999997</v>
      </c>
      <c r="AH12" s="24" t="s">
        <v>38</v>
      </c>
      <c r="AI12" s="24" t="s">
        <v>38</v>
      </c>
      <c r="AJ12" s="24" t="s">
        <v>38</v>
      </c>
      <c r="AK12" s="24">
        <v>-2.5261999999999998</v>
      </c>
      <c r="AL12" s="24">
        <v>0.36990000000000001</v>
      </c>
      <c r="AM12" s="24">
        <v>1.4158999999999999</v>
      </c>
      <c r="AN12" s="24">
        <v>386.16370000000001</v>
      </c>
    </row>
    <row r="13" spans="1:45" x14ac:dyDescent="0.35">
      <c r="A13" s="24" t="s">
        <v>47</v>
      </c>
      <c r="B13" s="24" t="s">
        <v>46</v>
      </c>
      <c r="C13" s="24" t="s">
        <v>45</v>
      </c>
      <c r="D13" s="24">
        <v>5630</v>
      </c>
      <c r="E13" s="24">
        <v>6080400000000000</v>
      </c>
      <c r="F13" s="24">
        <v>5630</v>
      </c>
      <c r="G13" s="24">
        <v>1080000000000</v>
      </c>
      <c r="H13" s="24">
        <v>1229</v>
      </c>
      <c r="I13" s="24">
        <v>14030930</v>
      </c>
      <c r="J13" s="24">
        <v>883</v>
      </c>
      <c r="K13" s="24">
        <v>2637226038000000</v>
      </c>
      <c r="L13" s="24">
        <v>584603913000000</v>
      </c>
      <c r="M13" s="24">
        <v>2410860380000000</v>
      </c>
      <c r="N13" s="24">
        <v>953498337000000</v>
      </c>
      <c r="O13" s="24">
        <v>143982004000000</v>
      </c>
      <c r="P13" s="24">
        <v>925510397000000</v>
      </c>
      <c r="Q13" s="24">
        <v>1193891555000000</v>
      </c>
      <c r="R13" s="24">
        <v>937020058000000</v>
      </c>
      <c r="S13" s="24">
        <v>99491800000000</v>
      </c>
      <c r="T13" s="24">
        <v>27892030000000</v>
      </c>
      <c r="U13" s="24">
        <v>84815151000000</v>
      </c>
      <c r="V13" s="24">
        <v>0.46679999999999999</v>
      </c>
      <c r="W13" s="24">
        <v>2.3056000000000001</v>
      </c>
      <c r="X13" s="24">
        <v>6.3532999999999999</v>
      </c>
      <c r="Y13" s="24" t="s">
        <v>38</v>
      </c>
      <c r="Z13" s="24">
        <v>2.2690000000000001</v>
      </c>
      <c r="AA13" s="24">
        <v>-0.19</v>
      </c>
      <c r="AB13" s="24">
        <v>-0.1487</v>
      </c>
      <c r="AC13" s="24">
        <v>-0.46829999999999999</v>
      </c>
      <c r="AD13" s="24">
        <v>-0.28810000000000002</v>
      </c>
      <c r="AE13" s="24">
        <v>0.13750000000000001</v>
      </c>
      <c r="AF13" s="24">
        <v>-0.1726</v>
      </c>
      <c r="AG13" s="24">
        <v>2.8199999999999999E-2</v>
      </c>
      <c r="AH13" s="24">
        <v>-0.35759999999999997</v>
      </c>
      <c r="AI13" s="24">
        <v>-7.0099999999999996E-2</v>
      </c>
      <c r="AJ13" s="24">
        <v>-0.47639999999999999</v>
      </c>
      <c r="AK13" s="24">
        <v>-0.12889999999999999</v>
      </c>
      <c r="AL13" s="24">
        <v>0.38940000000000002</v>
      </c>
      <c r="AM13" s="24">
        <v>1.0807</v>
      </c>
      <c r="AN13" s="24">
        <v>128.18790000000001</v>
      </c>
    </row>
    <row r="14" spans="1:45" x14ac:dyDescent="0.35">
      <c r="A14" s="23" t="s">
        <v>85</v>
      </c>
      <c r="B14" s="23" t="s">
        <v>84</v>
      </c>
      <c r="C14" s="23" t="s">
        <v>42</v>
      </c>
      <c r="D14" s="23">
        <v>2865</v>
      </c>
      <c r="E14" s="23">
        <v>560137725750000</v>
      </c>
      <c r="F14" s="23">
        <v>2859</v>
      </c>
      <c r="G14" s="23">
        <v>195510550000</v>
      </c>
      <c r="H14" s="23">
        <v>1229</v>
      </c>
      <c r="I14" s="23">
        <v>14030930</v>
      </c>
      <c r="J14" s="23">
        <v>-863</v>
      </c>
      <c r="K14" s="23">
        <v>1042653523000000</v>
      </c>
      <c r="L14" s="23">
        <v>296120299000000</v>
      </c>
      <c r="M14" s="23">
        <v>862915884000000</v>
      </c>
      <c r="N14" s="23">
        <v>-168637719000000</v>
      </c>
      <c r="O14" s="23">
        <v>-64768331000000</v>
      </c>
      <c r="P14" s="23">
        <v>-129074295000000</v>
      </c>
      <c r="Q14" s="23">
        <v>-650882495000000</v>
      </c>
      <c r="R14" s="23">
        <v>-512843111000000</v>
      </c>
      <c r="S14" s="23">
        <v>107524574000000</v>
      </c>
      <c r="T14" s="23">
        <v>25360962000000</v>
      </c>
      <c r="U14" s="23">
        <v>70277092000000</v>
      </c>
      <c r="V14" s="23" t="s">
        <v>38</v>
      </c>
      <c r="W14" s="23">
        <v>0.53720000000000001</v>
      </c>
      <c r="X14" s="23" t="s">
        <v>38</v>
      </c>
      <c r="Y14" s="23" t="s">
        <v>38</v>
      </c>
      <c r="Z14" s="23">
        <v>0.52249999999999996</v>
      </c>
      <c r="AA14" s="23" t="s">
        <v>38</v>
      </c>
      <c r="AB14" s="23" t="s">
        <v>38</v>
      </c>
      <c r="AC14" s="23" t="s">
        <v>38</v>
      </c>
      <c r="AD14" s="23" t="s">
        <v>38</v>
      </c>
      <c r="AE14" s="23">
        <v>0.30919999999999997</v>
      </c>
      <c r="AF14" s="23">
        <v>0.1143</v>
      </c>
      <c r="AG14" s="23">
        <v>0.30570000000000003</v>
      </c>
      <c r="AH14" s="23">
        <v>-6.6875999999999998</v>
      </c>
      <c r="AI14" s="23">
        <v>-20.573799999999999</v>
      </c>
      <c r="AJ14" s="23" t="s">
        <v>38</v>
      </c>
      <c r="AK14" s="23" t="s">
        <v>38</v>
      </c>
      <c r="AL14" s="23">
        <v>0.38190000000000002</v>
      </c>
      <c r="AM14" s="23">
        <v>1.254</v>
      </c>
      <c r="AN14" s="23">
        <v>61.257300000000001</v>
      </c>
    </row>
    <row r="15" spans="1:45" x14ac:dyDescent="0.35">
      <c r="A15" s="23" t="s">
        <v>305</v>
      </c>
      <c r="B15" s="23" t="s">
        <v>304</v>
      </c>
      <c r="C15" s="23" t="s">
        <v>306</v>
      </c>
      <c r="D15" s="23">
        <v>1893</v>
      </c>
      <c r="E15" s="23">
        <v>290273761479000</v>
      </c>
      <c r="F15" s="23">
        <v>1891</v>
      </c>
      <c r="G15" s="23">
        <v>153340603000</v>
      </c>
      <c r="H15" s="23">
        <v>930</v>
      </c>
      <c r="I15" s="23">
        <v>14030631</v>
      </c>
      <c r="J15" s="23">
        <v>285</v>
      </c>
      <c r="K15" s="23">
        <v>181441227000000</v>
      </c>
      <c r="L15" s="23">
        <v>54579522000000</v>
      </c>
      <c r="M15" s="23">
        <v>164323108000000</v>
      </c>
      <c r="N15" s="23">
        <v>43773790000000</v>
      </c>
      <c r="O15" s="23">
        <v>6534934000000</v>
      </c>
      <c r="P15" s="23">
        <v>39027559000000</v>
      </c>
      <c r="Q15" s="23">
        <v>24092913000000</v>
      </c>
      <c r="R15" s="23">
        <v>45002961000000</v>
      </c>
      <c r="S15" s="23">
        <v>13898008000000</v>
      </c>
      <c r="T15" s="23">
        <v>5477064000000</v>
      </c>
      <c r="U15" s="23">
        <v>7894917000000</v>
      </c>
      <c r="V15" s="23">
        <v>0.89680000000000004</v>
      </c>
      <c r="W15" s="23">
        <v>1.5998000000000001</v>
      </c>
      <c r="X15" s="23">
        <v>6.6280999999999999</v>
      </c>
      <c r="Y15" s="23" t="s">
        <v>38</v>
      </c>
      <c r="Z15" s="23">
        <v>1.3756999999999999</v>
      </c>
      <c r="AA15" s="23">
        <v>-0.18959999999999999</v>
      </c>
      <c r="AB15" s="23">
        <v>-8.77E-2</v>
      </c>
      <c r="AC15" s="23">
        <v>0.62849999999999995</v>
      </c>
      <c r="AD15" s="23">
        <v>0.30399999999999999</v>
      </c>
      <c r="AE15" s="23">
        <v>0.99160000000000004</v>
      </c>
      <c r="AF15" s="23">
        <v>0.10059999999999999</v>
      </c>
      <c r="AG15" s="23">
        <v>9.4E-2</v>
      </c>
      <c r="AH15" s="23">
        <v>0.83860000000000001</v>
      </c>
      <c r="AI15" s="23">
        <v>0.4793</v>
      </c>
      <c r="AJ15" s="23">
        <v>0.79239999999999999</v>
      </c>
      <c r="AK15" s="23">
        <v>0.42659999999999998</v>
      </c>
      <c r="AL15" s="23">
        <v>0.56269999999999998</v>
      </c>
      <c r="AM15" s="23" t="s">
        <v>38</v>
      </c>
      <c r="AN15" s="23">
        <v>136.298</v>
      </c>
    </row>
    <row r="16" spans="1:45" x14ac:dyDescent="0.35">
      <c r="A16" s="23" t="s">
        <v>116</v>
      </c>
      <c r="B16" s="23" t="s">
        <v>115</v>
      </c>
      <c r="C16" s="23" t="s">
        <v>117</v>
      </c>
      <c r="D16" s="23">
        <v>8040</v>
      </c>
      <c r="E16" s="23">
        <v>6271200000000000</v>
      </c>
      <c r="F16" s="23">
        <v>8010</v>
      </c>
      <c r="G16" s="23">
        <v>780000000000</v>
      </c>
      <c r="H16" s="23">
        <v>1229</v>
      </c>
      <c r="I16" s="23">
        <v>14030930</v>
      </c>
      <c r="J16" s="23">
        <v>817</v>
      </c>
      <c r="K16" s="23">
        <v>1512932379000000</v>
      </c>
      <c r="L16" s="23">
        <v>505823697000000</v>
      </c>
      <c r="M16" s="23">
        <v>1239304780000000</v>
      </c>
      <c r="N16" s="23">
        <v>637071264000000</v>
      </c>
      <c r="O16" s="23">
        <v>193124902000000</v>
      </c>
      <c r="P16" s="23">
        <v>580062345000000</v>
      </c>
      <c r="Q16" s="23">
        <v>820078597000000</v>
      </c>
      <c r="R16" s="23">
        <v>578530325000000</v>
      </c>
      <c r="S16" s="23">
        <v>1178739000000</v>
      </c>
      <c r="T16" s="23">
        <v>693330000000</v>
      </c>
      <c r="U16" s="23">
        <v>408733000000</v>
      </c>
      <c r="V16" s="23">
        <v>0.4975</v>
      </c>
      <c r="W16" s="23">
        <v>4.1451000000000002</v>
      </c>
      <c r="X16" s="23">
        <v>9.7919</v>
      </c>
      <c r="Y16" s="23" t="s">
        <v>38</v>
      </c>
      <c r="Z16" s="23">
        <v>4.0586000000000002</v>
      </c>
      <c r="AA16" s="23">
        <v>0.1026</v>
      </c>
      <c r="AB16" s="23">
        <v>0.2379</v>
      </c>
      <c r="AC16" s="23">
        <v>-0.25879999999999997</v>
      </c>
      <c r="AD16" s="23">
        <v>-4.5600000000000002E-2</v>
      </c>
      <c r="AE16" s="23">
        <v>0.31950000000000001</v>
      </c>
      <c r="AF16" s="23">
        <v>0.52729999999999999</v>
      </c>
      <c r="AG16" s="23">
        <v>0.50849999999999995</v>
      </c>
      <c r="AH16" s="23">
        <v>0.50190000000000001</v>
      </c>
      <c r="AI16" s="23">
        <v>0.3458</v>
      </c>
      <c r="AJ16" s="23">
        <v>0.13200000000000001</v>
      </c>
      <c r="AK16" s="23">
        <v>0.43959999999999999</v>
      </c>
      <c r="AL16" s="23">
        <v>0.34910000000000002</v>
      </c>
      <c r="AM16" s="23">
        <v>1.0988</v>
      </c>
      <c r="AN16" s="23">
        <v>130.36529999999999</v>
      </c>
    </row>
    <row r="17" spans="1:40" x14ac:dyDescent="0.35">
      <c r="A17" s="24" t="s">
        <v>62</v>
      </c>
      <c r="B17" s="24" t="s">
        <v>61</v>
      </c>
      <c r="C17" s="24" t="s">
        <v>42</v>
      </c>
      <c r="D17" s="24">
        <v>1445</v>
      </c>
      <c r="E17" s="24">
        <v>161262000000000</v>
      </c>
      <c r="F17" s="24">
        <v>1441</v>
      </c>
      <c r="G17" s="24">
        <v>111600000000</v>
      </c>
      <c r="H17" s="24">
        <v>1229</v>
      </c>
      <c r="I17" s="24">
        <v>14030930</v>
      </c>
      <c r="J17" s="24">
        <v>126</v>
      </c>
      <c r="K17" s="24">
        <v>293773059000000</v>
      </c>
      <c r="L17" s="24">
        <v>80886799000000</v>
      </c>
      <c r="M17" s="24">
        <v>406162951000000</v>
      </c>
      <c r="N17" s="24">
        <v>14026014000000</v>
      </c>
      <c r="O17" s="24">
        <v>9019801000000</v>
      </c>
      <c r="P17" s="24">
        <v>54880516000000</v>
      </c>
      <c r="Q17" s="24">
        <v>60303172000000</v>
      </c>
      <c r="R17" s="24">
        <v>60823829000000</v>
      </c>
      <c r="S17" s="24">
        <v>23309664000000</v>
      </c>
      <c r="T17" s="24">
        <v>3104123000000</v>
      </c>
      <c r="U17" s="24">
        <v>13138534000000</v>
      </c>
      <c r="V17" s="24">
        <v>0.22370000000000001</v>
      </c>
      <c r="W17" s="24">
        <v>0.54890000000000005</v>
      </c>
      <c r="X17" s="24">
        <v>11.436500000000001</v>
      </c>
      <c r="Y17" s="24" t="s">
        <v>38</v>
      </c>
      <c r="Z17" s="24">
        <v>0.57979999999999998</v>
      </c>
      <c r="AA17" s="24">
        <v>4.5058999999999996</v>
      </c>
      <c r="AB17" s="24">
        <v>5.2602000000000002</v>
      </c>
      <c r="AC17" s="24">
        <v>11.465199999999999</v>
      </c>
      <c r="AD17" s="24">
        <v>-0.31879999999999997</v>
      </c>
      <c r="AE17" s="24">
        <v>-0.40550000000000003</v>
      </c>
      <c r="AF17" s="24">
        <v>0.35449999999999998</v>
      </c>
      <c r="AG17" s="24">
        <v>-0.42609999999999998</v>
      </c>
      <c r="AH17" s="24">
        <v>0.216</v>
      </c>
      <c r="AI17" s="24">
        <v>-0.32200000000000001</v>
      </c>
      <c r="AJ17" s="24">
        <v>15.8841</v>
      </c>
      <c r="AK17" s="24">
        <v>-0.60899999999999999</v>
      </c>
      <c r="AL17" s="24">
        <v>3.3700000000000001E-2</v>
      </c>
      <c r="AM17" s="24">
        <v>1.0244</v>
      </c>
      <c r="AN17" s="24">
        <v>110.8146</v>
      </c>
    </row>
    <row r="18" spans="1:40" x14ac:dyDescent="0.35">
      <c r="A18" s="23" t="s">
        <v>142</v>
      </c>
      <c r="B18" s="23" t="s">
        <v>141</v>
      </c>
      <c r="C18" s="23" t="s">
        <v>50</v>
      </c>
      <c r="D18" s="23">
        <v>2146</v>
      </c>
      <c r="E18" s="23">
        <v>288933077182000</v>
      </c>
      <c r="F18" s="23">
        <v>2134</v>
      </c>
      <c r="G18" s="23">
        <v>134637967000</v>
      </c>
      <c r="H18" s="23">
        <v>1230</v>
      </c>
      <c r="I18" s="23">
        <v>14030930</v>
      </c>
      <c r="J18" s="23">
        <v>593</v>
      </c>
      <c r="K18" s="23">
        <v>85665576000000</v>
      </c>
      <c r="L18" s="23">
        <v>47432343000000</v>
      </c>
      <c r="M18" s="23">
        <v>45616626000000</v>
      </c>
      <c r="N18" s="23">
        <v>79878039000000</v>
      </c>
      <c r="O18" s="23">
        <v>46309742000000</v>
      </c>
      <c r="P18" s="23">
        <v>62337342000000</v>
      </c>
      <c r="Q18" s="23">
        <v>38483581000000</v>
      </c>
      <c r="R18" s="23">
        <v>51178533000000</v>
      </c>
      <c r="S18" s="23">
        <v>5117937000000</v>
      </c>
      <c r="T18" s="23">
        <v>1085001000000</v>
      </c>
      <c r="U18" s="23">
        <v>3873708000000</v>
      </c>
      <c r="V18" s="23">
        <v>0.1512</v>
      </c>
      <c r="W18" s="23">
        <v>3.3727999999999998</v>
      </c>
      <c r="X18" s="23">
        <v>3.5987</v>
      </c>
      <c r="Y18" s="23">
        <v>0.76570000000000005</v>
      </c>
      <c r="Z18" s="23" t="s">
        <v>38</v>
      </c>
      <c r="AA18" s="23" t="s">
        <v>38</v>
      </c>
      <c r="AB18" s="23" t="s">
        <v>38</v>
      </c>
      <c r="AC18" s="23" t="s">
        <v>38</v>
      </c>
      <c r="AD18" s="23">
        <v>-0.3196</v>
      </c>
      <c r="AE18" s="23" t="s">
        <v>38</v>
      </c>
      <c r="AF18" s="23">
        <v>55.0931</v>
      </c>
      <c r="AG18" s="23">
        <v>14.9354</v>
      </c>
      <c r="AH18" s="23" t="s">
        <v>38</v>
      </c>
      <c r="AI18" s="23" t="s">
        <v>38</v>
      </c>
      <c r="AJ18" s="23" t="s">
        <v>38</v>
      </c>
      <c r="AK18" s="23">
        <v>9.8425999999999991</v>
      </c>
      <c r="AL18" s="23">
        <v>0.58150000000000002</v>
      </c>
      <c r="AM18" s="23">
        <v>1.2171000000000001</v>
      </c>
      <c r="AN18" s="23">
        <v>192.48609999999999</v>
      </c>
    </row>
    <row r="19" spans="1:40" x14ac:dyDescent="0.35">
      <c r="A19" s="23" t="s">
        <v>83</v>
      </c>
      <c r="B19" s="23" t="s">
        <v>82</v>
      </c>
      <c r="C19" s="23" t="s">
        <v>50</v>
      </c>
      <c r="D19" s="23">
        <v>11730</v>
      </c>
      <c r="E19" s="23">
        <v>8797500000000000</v>
      </c>
      <c r="F19" s="23">
        <v>11770</v>
      </c>
      <c r="G19" s="23">
        <v>750000000000</v>
      </c>
      <c r="H19" s="23">
        <v>331</v>
      </c>
      <c r="I19" s="23">
        <v>14030930</v>
      </c>
      <c r="J19" s="23">
        <v>1344</v>
      </c>
      <c r="K19" s="23">
        <v>669433675000000</v>
      </c>
      <c r="L19" s="23">
        <v>2817229000000</v>
      </c>
      <c r="M19" s="23">
        <v>670008205000000</v>
      </c>
      <c r="N19" s="23">
        <v>1007801406000000</v>
      </c>
      <c r="O19" s="23">
        <v>212303530000000</v>
      </c>
      <c r="P19" s="23">
        <v>772387641000000</v>
      </c>
      <c r="Q19" s="23">
        <v>943785924000000</v>
      </c>
      <c r="R19" s="23">
        <v>1095939651000000</v>
      </c>
      <c r="S19" s="23">
        <v>21153053000000</v>
      </c>
      <c r="T19" s="23">
        <v>4952333000000</v>
      </c>
      <c r="U19" s="23">
        <v>18121200000000</v>
      </c>
      <c r="V19" s="23">
        <v>0.52429999999999999</v>
      </c>
      <c r="W19" s="23">
        <v>13.1417</v>
      </c>
      <c r="X19" s="23">
        <v>8.7574000000000005</v>
      </c>
      <c r="Y19" s="23">
        <v>1.6306</v>
      </c>
      <c r="Z19" s="23" t="s">
        <v>38</v>
      </c>
      <c r="AA19" s="23" t="s">
        <v>38</v>
      </c>
      <c r="AB19" s="23" t="s">
        <v>38</v>
      </c>
      <c r="AC19" s="23">
        <v>-0.92090000000000005</v>
      </c>
      <c r="AD19" s="23">
        <v>11.2399</v>
      </c>
      <c r="AE19" s="23" t="s">
        <v>38</v>
      </c>
      <c r="AF19" s="23">
        <v>65.239400000000003</v>
      </c>
      <c r="AG19" s="23">
        <v>-0.14180000000000001</v>
      </c>
      <c r="AH19" s="23" t="s">
        <v>38</v>
      </c>
      <c r="AI19" s="23" t="s">
        <v>38</v>
      </c>
      <c r="AJ19" s="23">
        <v>4.2365000000000004</v>
      </c>
      <c r="AK19" s="23">
        <v>9.5042000000000009</v>
      </c>
      <c r="AL19" s="23">
        <v>0.91069999999999995</v>
      </c>
      <c r="AM19" s="23">
        <v>1.0611999999999999</v>
      </c>
      <c r="AN19" s="23">
        <v>849.25599999999997</v>
      </c>
    </row>
    <row r="20" spans="1:40" x14ac:dyDescent="0.35">
      <c r="A20" s="24" t="s">
        <v>67</v>
      </c>
      <c r="B20" s="24" t="s">
        <v>66</v>
      </c>
      <c r="C20" s="24" t="s">
        <v>53</v>
      </c>
      <c r="D20" s="24">
        <v>1415</v>
      </c>
      <c r="E20" s="24">
        <v>57993023930735</v>
      </c>
      <c r="F20" s="24">
        <v>1400</v>
      </c>
      <c r="G20" s="24">
        <v>40984469209</v>
      </c>
      <c r="H20" s="24">
        <v>1230</v>
      </c>
      <c r="I20" s="24">
        <v>14030930</v>
      </c>
      <c r="J20" s="24">
        <v>46</v>
      </c>
      <c r="K20" s="24">
        <v>849582000000</v>
      </c>
      <c r="L20" s="24">
        <v>849582000000</v>
      </c>
      <c r="M20" s="24" t="s">
        <v>38</v>
      </c>
      <c r="N20" s="24">
        <v>1895759000000</v>
      </c>
      <c r="O20" s="24">
        <v>664376000000</v>
      </c>
      <c r="P20" s="24">
        <v>1569320000000</v>
      </c>
      <c r="Q20" s="24">
        <v>2400540000000</v>
      </c>
      <c r="R20" s="24">
        <v>1387372000000</v>
      </c>
      <c r="S20" s="24" t="s">
        <v>38</v>
      </c>
      <c r="T20" s="24" t="s">
        <v>38</v>
      </c>
      <c r="U20" s="24" t="s">
        <v>38</v>
      </c>
      <c r="V20" s="24">
        <v>0.1</v>
      </c>
      <c r="W20" s="24">
        <v>68.308899999999994</v>
      </c>
      <c r="X20" s="24">
        <v>30.565200000000001</v>
      </c>
      <c r="Y20" s="24" t="s">
        <v>38</v>
      </c>
      <c r="Z20" s="24" t="s">
        <v>38</v>
      </c>
      <c r="AA20" s="24" t="s">
        <v>38</v>
      </c>
      <c r="AB20" s="24" t="s">
        <v>38</v>
      </c>
      <c r="AC20" s="24" t="s">
        <v>38</v>
      </c>
      <c r="AD20" s="24" t="s">
        <v>38</v>
      </c>
      <c r="AE20" s="24" t="s">
        <v>38</v>
      </c>
      <c r="AF20" s="24" t="s">
        <v>38</v>
      </c>
      <c r="AG20" s="24" t="s">
        <v>38</v>
      </c>
      <c r="AH20" s="24" t="s">
        <v>38</v>
      </c>
      <c r="AI20" s="24" t="s">
        <v>38</v>
      </c>
      <c r="AJ20" s="24">
        <v>2.9693000000000001</v>
      </c>
      <c r="AK20" s="24" t="s">
        <v>38</v>
      </c>
      <c r="AL20" s="24">
        <v>-0.17599999999999999</v>
      </c>
      <c r="AM20" s="24" t="s">
        <v>38</v>
      </c>
      <c r="AN20" s="24">
        <v>635.68110000000001</v>
      </c>
    </row>
    <row r="21" spans="1:40" x14ac:dyDescent="0.35">
      <c r="A21" s="23" t="s">
        <v>1426</v>
      </c>
      <c r="B21" s="23" t="s">
        <v>1425</v>
      </c>
      <c r="C21" s="23" t="s">
        <v>65</v>
      </c>
      <c r="D21" s="23">
        <v>9270</v>
      </c>
      <c r="E21" s="23">
        <v>1245349616940000</v>
      </c>
      <c r="F21" s="23">
        <v>9230</v>
      </c>
      <c r="G21" s="23">
        <v>134341922000</v>
      </c>
      <c r="H21" s="23">
        <v>1229</v>
      </c>
      <c r="I21" s="23">
        <v>14030930</v>
      </c>
      <c r="J21" s="23">
        <v>1037</v>
      </c>
      <c r="K21" s="23">
        <v>4072373137000000</v>
      </c>
      <c r="L21" s="23">
        <v>1023045326000000</v>
      </c>
      <c r="M21" s="23">
        <v>3346528439000000</v>
      </c>
      <c r="N21" s="23">
        <v>139342486000000</v>
      </c>
      <c r="O21" s="23">
        <v>53211673000000</v>
      </c>
      <c r="P21" s="23">
        <v>282200283000000</v>
      </c>
      <c r="Q21" s="23">
        <v>103887613000000</v>
      </c>
      <c r="R21" s="23">
        <v>318092608000000</v>
      </c>
      <c r="S21" s="23">
        <v>26062149000000</v>
      </c>
      <c r="T21" s="23">
        <v>4518693000000</v>
      </c>
      <c r="U21" s="23">
        <v>13649574000000</v>
      </c>
      <c r="V21" s="23">
        <v>0.71409999999999996</v>
      </c>
      <c r="W21" s="23">
        <v>0.30580000000000002</v>
      </c>
      <c r="X21" s="23">
        <v>8.9007000000000005</v>
      </c>
      <c r="Y21" s="23" t="s">
        <v>38</v>
      </c>
      <c r="Z21" s="23" t="s">
        <v>38</v>
      </c>
      <c r="AA21" s="23">
        <v>0.57120000000000004</v>
      </c>
      <c r="AB21" s="23">
        <v>0.5948</v>
      </c>
      <c r="AC21" s="23">
        <v>2.2482000000000002</v>
      </c>
      <c r="AD21" s="23">
        <v>-0.63160000000000005</v>
      </c>
      <c r="AE21" s="23" t="s">
        <v>38</v>
      </c>
      <c r="AF21" s="23">
        <v>7.5600000000000001E-2</v>
      </c>
      <c r="AG21" s="23">
        <v>0.21079999999999999</v>
      </c>
      <c r="AH21" s="23">
        <v>1.3063</v>
      </c>
      <c r="AI21" s="23">
        <v>-0.36720000000000003</v>
      </c>
      <c r="AJ21" s="23">
        <v>2.4937</v>
      </c>
      <c r="AK21" s="23">
        <v>-0.55400000000000005</v>
      </c>
      <c r="AL21" s="23">
        <v>0.34350000000000003</v>
      </c>
      <c r="AM21" s="23">
        <v>1.2183999999999999</v>
      </c>
      <c r="AN21" s="23">
        <v>35.555199999999999</v>
      </c>
    </row>
    <row r="22" spans="1:40" x14ac:dyDescent="0.35">
      <c r="A22" s="24" t="s">
        <v>624</v>
      </c>
      <c r="B22" s="24" t="s">
        <v>623</v>
      </c>
      <c r="C22" s="24" t="s">
        <v>155</v>
      </c>
      <c r="D22" s="24">
        <v>3234</v>
      </c>
      <c r="E22" s="24">
        <v>48510000000000</v>
      </c>
      <c r="F22" s="24">
        <v>3241</v>
      </c>
      <c r="G22" s="24">
        <v>15000000000</v>
      </c>
      <c r="H22" s="24">
        <v>1229</v>
      </c>
      <c r="I22" s="24">
        <v>14030930</v>
      </c>
      <c r="J22" s="24">
        <v>770</v>
      </c>
      <c r="K22" s="24">
        <v>18893167000000</v>
      </c>
      <c r="L22" s="24">
        <v>4537311000000</v>
      </c>
      <c r="M22" s="24">
        <v>17057326000000</v>
      </c>
      <c r="N22" s="24">
        <v>11544027000000</v>
      </c>
      <c r="O22" s="24">
        <v>6636951000000</v>
      </c>
      <c r="P22" s="24">
        <v>6263913000000</v>
      </c>
      <c r="Q22" s="24">
        <v>11271026000000</v>
      </c>
      <c r="R22" s="24">
        <v>5772658000000</v>
      </c>
      <c r="S22" s="24" t="s">
        <v>38</v>
      </c>
      <c r="T22" s="24" t="s">
        <v>38</v>
      </c>
      <c r="U22" s="24" t="s">
        <v>38</v>
      </c>
      <c r="V22" s="24">
        <v>0.45500000000000002</v>
      </c>
      <c r="W22" s="24">
        <v>2.5676000000000001</v>
      </c>
      <c r="X22" s="24">
        <v>4.2091000000000003</v>
      </c>
      <c r="Y22" s="24" t="s">
        <v>38</v>
      </c>
      <c r="Z22" s="24">
        <v>0.64170000000000005</v>
      </c>
      <c r="AA22" s="24">
        <v>0.30170000000000002</v>
      </c>
      <c r="AB22" s="24">
        <v>1.2383</v>
      </c>
      <c r="AC22" s="24">
        <v>-0.23949999999999999</v>
      </c>
      <c r="AD22" s="24">
        <v>1.1817</v>
      </c>
      <c r="AE22" s="24">
        <v>0.52959999999999996</v>
      </c>
      <c r="AF22" s="24">
        <v>-0.13689999999999999</v>
      </c>
      <c r="AG22" s="24">
        <v>0.67959999999999998</v>
      </c>
      <c r="AH22" s="24" t="s">
        <v>38</v>
      </c>
      <c r="AI22" s="24" t="s">
        <v>38</v>
      </c>
      <c r="AJ22" s="24">
        <v>3.9258000000000002</v>
      </c>
      <c r="AK22" s="24">
        <v>3.8759999999999999</v>
      </c>
      <c r="AL22" s="24">
        <v>0.1915</v>
      </c>
      <c r="AM22" s="24">
        <v>0.29609999999999997</v>
      </c>
      <c r="AN22" s="24" t="s">
        <v>38</v>
      </c>
    </row>
    <row r="23" spans="1:40" x14ac:dyDescent="0.35">
      <c r="A23" s="24" t="s">
        <v>64</v>
      </c>
      <c r="B23" s="24" t="s">
        <v>63</v>
      </c>
      <c r="C23" s="24" t="s">
        <v>65</v>
      </c>
      <c r="D23" s="24">
        <v>2922</v>
      </c>
      <c r="E23" s="24">
        <v>1139580000000000</v>
      </c>
      <c r="F23" s="24">
        <v>2900</v>
      </c>
      <c r="G23" s="24">
        <v>390000000000</v>
      </c>
      <c r="H23" s="24">
        <v>1229</v>
      </c>
      <c r="I23" s="24">
        <v>14030930</v>
      </c>
      <c r="J23" s="24">
        <v>583</v>
      </c>
      <c r="K23" s="24">
        <v>3050598093000000</v>
      </c>
      <c r="L23" s="24">
        <v>819797204000000</v>
      </c>
      <c r="M23" s="24">
        <v>2270208138000000</v>
      </c>
      <c r="N23" s="24">
        <v>227493762000000</v>
      </c>
      <c r="O23" s="24">
        <v>56234174000000</v>
      </c>
      <c r="P23" s="24">
        <v>252139570000000</v>
      </c>
      <c r="Q23" s="24">
        <v>186967015000000</v>
      </c>
      <c r="R23" s="24">
        <v>145756508000000</v>
      </c>
      <c r="S23" s="24" t="s">
        <v>38</v>
      </c>
      <c r="T23" s="24" t="s">
        <v>38</v>
      </c>
      <c r="U23" s="24">
        <v>5409689000000</v>
      </c>
      <c r="V23" s="24">
        <v>0.4022</v>
      </c>
      <c r="W23" s="24">
        <v>0.37359999999999999</v>
      </c>
      <c r="X23" s="24">
        <v>4.9776999999999996</v>
      </c>
      <c r="Y23" s="24" t="s">
        <v>38</v>
      </c>
      <c r="Z23" s="24" t="s">
        <v>38</v>
      </c>
      <c r="AA23" s="24">
        <v>2.6599999999999999E-2</v>
      </c>
      <c r="AB23" s="24">
        <v>8.77E-2</v>
      </c>
      <c r="AC23" s="24">
        <v>-6.4500000000000002E-2</v>
      </c>
      <c r="AD23" s="24">
        <v>-0.20860000000000001</v>
      </c>
      <c r="AE23" s="24" t="s">
        <v>38</v>
      </c>
      <c r="AF23" s="24">
        <v>6.6299999999999998E-2</v>
      </c>
      <c r="AG23" s="24">
        <v>0.3427</v>
      </c>
      <c r="AH23" s="24">
        <v>0.38379999999999997</v>
      </c>
      <c r="AI23" s="24">
        <v>0.57909999999999995</v>
      </c>
      <c r="AJ23" s="24">
        <v>-2.3999999999999998E-3</v>
      </c>
      <c r="AK23" s="24">
        <v>6.2600000000000003E-2</v>
      </c>
      <c r="AL23" s="24">
        <v>0.49509999999999998</v>
      </c>
      <c r="AM23" s="24">
        <v>1.242</v>
      </c>
      <c r="AN23" s="24">
        <v>22.203600000000002</v>
      </c>
    </row>
    <row r="24" spans="1:40" x14ac:dyDescent="0.35">
      <c r="A24" s="24" t="s">
        <v>73</v>
      </c>
      <c r="B24" s="24" t="s">
        <v>72</v>
      </c>
      <c r="C24" s="24" t="s">
        <v>74</v>
      </c>
      <c r="D24" s="24">
        <v>731</v>
      </c>
      <c r="E24" s="24">
        <v>43860000000000</v>
      </c>
      <c r="F24" s="24">
        <v>725</v>
      </c>
      <c r="G24" s="24">
        <v>60000000000</v>
      </c>
      <c r="H24" s="24">
        <v>1229</v>
      </c>
      <c r="I24" s="24">
        <v>14030930</v>
      </c>
      <c r="J24" s="24">
        <v>173</v>
      </c>
      <c r="K24" s="24">
        <v>23921166000000</v>
      </c>
      <c r="L24" s="24">
        <v>3974768000000</v>
      </c>
      <c r="M24" s="24">
        <v>25849383000000</v>
      </c>
      <c r="N24" s="24">
        <v>10392999000000</v>
      </c>
      <c r="O24" s="24">
        <v>1432383000000</v>
      </c>
      <c r="P24" s="24">
        <v>13041378000000</v>
      </c>
      <c r="Q24" s="24">
        <v>14375418000000</v>
      </c>
      <c r="R24" s="24">
        <v>12819937000000</v>
      </c>
      <c r="S24" s="24">
        <v>210180000000</v>
      </c>
      <c r="T24" s="24">
        <v>50270000000</v>
      </c>
      <c r="U24" s="24">
        <v>169454000000</v>
      </c>
      <c r="V24" s="24">
        <v>0.1012</v>
      </c>
      <c r="W24" s="24">
        <v>1.8334999999999999</v>
      </c>
      <c r="X24" s="24">
        <v>4.2023000000000001</v>
      </c>
      <c r="Y24" s="24" t="s">
        <v>38</v>
      </c>
      <c r="Z24" s="24">
        <v>1.8023</v>
      </c>
      <c r="AA24" s="24" t="s">
        <v>38</v>
      </c>
      <c r="AB24" s="24" t="s">
        <v>38</v>
      </c>
      <c r="AC24" s="24" t="s">
        <v>38</v>
      </c>
      <c r="AD24" s="24">
        <v>-0.36509999999999998</v>
      </c>
      <c r="AE24" s="24">
        <v>-0.1144</v>
      </c>
      <c r="AF24" s="24">
        <v>4.6899999999999997E-2</v>
      </c>
      <c r="AG24" s="24">
        <v>-0.41370000000000001</v>
      </c>
      <c r="AH24" s="24">
        <v>0.66220000000000001</v>
      </c>
      <c r="AI24" s="24">
        <v>-0.62419999999999998</v>
      </c>
      <c r="AJ24" s="24" t="s">
        <v>38</v>
      </c>
      <c r="AK24" s="24">
        <v>-0.62780000000000002</v>
      </c>
      <c r="AL24" s="24">
        <v>0.1183</v>
      </c>
      <c r="AM24" s="24">
        <v>1.0427999999999999</v>
      </c>
      <c r="AN24" s="24">
        <v>790.38459999999998</v>
      </c>
    </row>
    <row r="25" spans="1:40" x14ac:dyDescent="0.35">
      <c r="A25" s="23" t="s">
        <v>87</v>
      </c>
      <c r="B25" s="23" t="s">
        <v>86</v>
      </c>
      <c r="C25" s="23" t="s">
        <v>42</v>
      </c>
      <c r="D25" s="23">
        <v>4346</v>
      </c>
      <c r="E25" s="23">
        <v>159287157588100</v>
      </c>
      <c r="F25" s="23">
        <v>4345</v>
      </c>
      <c r="G25" s="23">
        <v>36651439850</v>
      </c>
      <c r="H25" s="23">
        <v>1229</v>
      </c>
      <c r="I25" s="23">
        <v>14030930</v>
      </c>
      <c r="J25" s="23">
        <v>1158</v>
      </c>
      <c r="K25" s="23">
        <v>349093588000000</v>
      </c>
      <c r="L25" s="23">
        <v>96212114000000</v>
      </c>
      <c r="M25" s="23">
        <v>278336026000000</v>
      </c>
      <c r="N25" s="23">
        <v>42434851000000</v>
      </c>
      <c r="O25" s="23">
        <v>6535224000000</v>
      </c>
      <c r="P25" s="23">
        <v>37445349000000</v>
      </c>
      <c r="Q25" s="23">
        <v>53520419000000</v>
      </c>
      <c r="R25" s="23">
        <v>36085194000000</v>
      </c>
      <c r="S25" s="23">
        <v>10392205000000</v>
      </c>
      <c r="T25" s="23">
        <v>4190973000000</v>
      </c>
      <c r="U25" s="23">
        <v>8888373000000</v>
      </c>
      <c r="V25" s="23">
        <v>0.1008</v>
      </c>
      <c r="W25" s="23">
        <v>0.45619999999999999</v>
      </c>
      <c r="X25" s="23">
        <v>3.7650999999999999</v>
      </c>
      <c r="Y25" s="23" t="s">
        <v>38</v>
      </c>
      <c r="Z25" s="23">
        <v>0.54310000000000003</v>
      </c>
      <c r="AA25" s="23">
        <v>-0.12139999999999999</v>
      </c>
      <c r="AB25" s="23">
        <v>-0.26910000000000001</v>
      </c>
      <c r="AC25" s="23">
        <v>-0.59830000000000005</v>
      </c>
      <c r="AD25" s="23">
        <v>-0.55759999999999998</v>
      </c>
      <c r="AE25" s="23">
        <v>0.35289999999999999</v>
      </c>
      <c r="AF25" s="23">
        <v>1.7522</v>
      </c>
      <c r="AG25" s="23">
        <v>1.4334</v>
      </c>
      <c r="AH25" s="23">
        <v>2.1032000000000002</v>
      </c>
      <c r="AI25" s="23">
        <v>0.18770000000000001</v>
      </c>
      <c r="AJ25" s="23">
        <v>0.1057</v>
      </c>
      <c r="AK25" s="23">
        <v>7.6499999999999999E-2</v>
      </c>
      <c r="AL25" s="23">
        <v>0.27829999999999999</v>
      </c>
      <c r="AM25" s="23">
        <v>1.2683</v>
      </c>
      <c r="AN25" s="23">
        <v>38.051200000000001</v>
      </c>
    </row>
    <row r="26" spans="1:40" x14ac:dyDescent="0.35">
      <c r="A26" s="23" t="s">
        <v>187</v>
      </c>
      <c r="B26" s="23" t="s">
        <v>186</v>
      </c>
      <c r="C26" s="23" t="s">
        <v>53</v>
      </c>
      <c r="D26" s="23">
        <v>1065</v>
      </c>
      <c r="E26" s="23">
        <v>29764328190000</v>
      </c>
      <c r="F26" s="23">
        <v>1068</v>
      </c>
      <c r="G26" s="23">
        <v>27947726000</v>
      </c>
      <c r="H26" s="23">
        <v>930</v>
      </c>
      <c r="I26" s="23">
        <v>14030631</v>
      </c>
      <c r="J26" s="23">
        <v>31</v>
      </c>
      <c r="K26" s="23">
        <v>36394142000000</v>
      </c>
      <c r="L26" s="23">
        <v>6559017000000</v>
      </c>
      <c r="M26" s="23">
        <v>39907894000000</v>
      </c>
      <c r="N26" s="23">
        <v>854945000000</v>
      </c>
      <c r="O26" s="23">
        <v>-239587000000</v>
      </c>
      <c r="P26" s="23">
        <v>2208494000000</v>
      </c>
      <c r="Q26" s="23">
        <v>-4983393000000</v>
      </c>
      <c r="R26" s="23">
        <v>-4743778000000</v>
      </c>
      <c r="S26" s="23">
        <v>537899000000</v>
      </c>
      <c r="T26" s="23">
        <v>43980000000</v>
      </c>
      <c r="U26" s="23">
        <v>742959000000</v>
      </c>
      <c r="V26" s="23" t="s">
        <v>38</v>
      </c>
      <c r="W26" s="23">
        <v>0.81779999999999997</v>
      </c>
      <c r="X26" s="23">
        <v>34.451599999999999</v>
      </c>
      <c r="Y26" s="23" t="s">
        <v>38</v>
      </c>
      <c r="Z26" s="23">
        <v>0.82799999999999996</v>
      </c>
      <c r="AA26" s="23" t="s">
        <v>38</v>
      </c>
      <c r="AB26" s="23" t="s">
        <v>38</v>
      </c>
      <c r="AC26" s="23" t="s">
        <v>38</v>
      </c>
      <c r="AD26" s="23" t="s">
        <v>38</v>
      </c>
      <c r="AE26" s="23">
        <v>0.36509999999999998</v>
      </c>
      <c r="AF26" s="23">
        <v>-0.17810000000000001</v>
      </c>
      <c r="AG26" s="23">
        <v>-0.29099999999999998</v>
      </c>
      <c r="AH26" s="23">
        <v>0.1903</v>
      </c>
      <c r="AI26" s="23">
        <v>-0.51780000000000004</v>
      </c>
      <c r="AJ26" s="23" t="s">
        <v>38</v>
      </c>
      <c r="AK26" s="23">
        <v>-1.5044</v>
      </c>
      <c r="AL26" s="23">
        <v>6.0600000000000001E-2</v>
      </c>
      <c r="AM26" s="23">
        <v>0.86439999999999995</v>
      </c>
      <c r="AN26" s="23">
        <v>73.1006</v>
      </c>
    </row>
    <row r="27" spans="1:40" x14ac:dyDescent="0.35">
      <c r="A27" s="24" t="s">
        <v>110</v>
      </c>
      <c r="B27" s="24" t="s">
        <v>109</v>
      </c>
      <c r="C27" s="24" t="s">
        <v>50</v>
      </c>
      <c r="D27" s="24">
        <v>1981</v>
      </c>
      <c r="E27" s="24">
        <v>198100000000000</v>
      </c>
      <c r="F27" s="24">
        <v>1981</v>
      </c>
      <c r="G27" s="24">
        <v>100000000000</v>
      </c>
      <c r="H27" s="24">
        <v>231</v>
      </c>
      <c r="I27" s="24">
        <v>14030830</v>
      </c>
      <c r="J27" s="24">
        <v>581</v>
      </c>
      <c r="K27" s="24">
        <v>58323798000000</v>
      </c>
      <c r="L27" s="24">
        <v>3811920000000</v>
      </c>
      <c r="M27" s="24">
        <v>55300858000000</v>
      </c>
      <c r="N27" s="24">
        <v>58139778000000</v>
      </c>
      <c r="O27" s="24">
        <v>6524935000000</v>
      </c>
      <c r="P27" s="24">
        <v>48767832000000</v>
      </c>
      <c r="Q27" s="24">
        <v>18508303000000</v>
      </c>
      <c r="R27" s="24">
        <v>21314599000000</v>
      </c>
      <c r="S27" s="24">
        <v>2586234000000</v>
      </c>
      <c r="T27" s="24">
        <v>467789000000</v>
      </c>
      <c r="U27" s="24">
        <v>2546827000000</v>
      </c>
      <c r="V27" s="24">
        <v>0.2051</v>
      </c>
      <c r="W27" s="24">
        <v>3.3965999999999998</v>
      </c>
      <c r="X27" s="24">
        <v>3.4045000000000001</v>
      </c>
      <c r="Y27" s="24">
        <v>0.54179999999999995</v>
      </c>
      <c r="Z27" s="24" t="s">
        <v>38</v>
      </c>
      <c r="AA27" s="24">
        <v>0.29339999999999999</v>
      </c>
      <c r="AB27" s="24">
        <v>2.3807999999999998</v>
      </c>
      <c r="AC27" s="24">
        <v>0.97609999999999997</v>
      </c>
      <c r="AD27" s="24" t="s">
        <v>38</v>
      </c>
      <c r="AE27" s="24" t="s">
        <v>38</v>
      </c>
      <c r="AF27" s="24">
        <v>-0.26129999999999998</v>
      </c>
      <c r="AG27" s="24">
        <v>3.7328999999999999</v>
      </c>
      <c r="AH27" s="24" t="s">
        <v>38</v>
      </c>
      <c r="AI27" s="24" t="s">
        <v>38</v>
      </c>
      <c r="AJ27" s="24">
        <v>0.4597</v>
      </c>
      <c r="AK27" s="24" t="s">
        <v>38</v>
      </c>
      <c r="AL27" s="24">
        <v>0.53490000000000004</v>
      </c>
      <c r="AM27" s="24">
        <v>1.5237000000000001</v>
      </c>
      <c r="AN27" s="24">
        <v>923.06910000000005</v>
      </c>
    </row>
    <row r="28" spans="1:40" x14ac:dyDescent="0.35">
      <c r="A28" s="23" t="s">
        <v>1543</v>
      </c>
      <c r="B28" s="23" t="s">
        <v>1542</v>
      </c>
      <c r="C28" s="23" t="s">
        <v>37</v>
      </c>
      <c r="D28" s="23">
        <v>730</v>
      </c>
      <c r="E28" s="23">
        <v>98550000000000</v>
      </c>
      <c r="F28" s="23">
        <v>730</v>
      </c>
      <c r="G28" s="23">
        <v>135000000000</v>
      </c>
      <c r="H28" s="23">
        <v>1229</v>
      </c>
      <c r="I28" s="23">
        <v>14030930</v>
      </c>
      <c r="J28" s="23">
        <v>-1019</v>
      </c>
      <c r="K28" s="23">
        <v>-75403191000000</v>
      </c>
      <c r="L28" s="23">
        <v>-24302091000000</v>
      </c>
      <c r="M28" s="23">
        <v>-43001399000000</v>
      </c>
      <c r="N28" s="23">
        <v>-137514236000000</v>
      </c>
      <c r="O28" s="23">
        <v>-59715245000000</v>
      </c>
      <c r="P28" s="23">
        <v>-112551657000000</v>
      </c>
      <c r="Q28" s="23">
        <v>-413594242000000</v>
      </c>
      <c r="R28" s="23">
        <v>-303383524000000</v>
      </c>
      <c r="S28" s="23">
        <v>37562490000000</v>
      </c>
      <c r="T28" s="23">
        <v>24001699000000</v>
      </c>
      <c r="U28" s="23">
        <v>55144685000000</v>
      </c>
      <c r="V28" s="23" t="s">
        <v>38</v>
      </c>
      <c r="W28" s="23" t="s">
        <v>38</v>
      </c>
      <c r="X28" s="23" t="s">
        <v>38</v>
      </c>
      <c r="Y28" s="23" t="s">
        <v>38</v>
      </c>
      <c r="Z28" s="23" t="s">
        <v>38</v>
      </c>
      <c r="AA28" s="23" t="s">
        <v>38</v>
      </c>
      <c r="AB28" s="23" t="s">
        <v>38</v>
      </c>
      <c r="AC28" s="23" t="s">
        <v>38</v>
      </c>
      <c r="AD28" s="23" t="s">
        <v>38</v>
      </c>
      <c r="AE28" s="23">
        <v>0.18110000000000001</v>
      </c>
      <c r="AF28" s="23" t="s">
        <v>38</v>
      </c>
      <c r="AG28" s="23" t="s">
        <v>38</v>
      </c>
      <c r="AH28" s="23" t="s">
        <v>38</v>
      </c>
      <c r="AI28" s="23" t="s">
        <v>38</v>
      </c>
      <c r="AJ28" s="23" t="s">
        <v>38</v>
      </c>
      <c r="AK28" s="23" t="s">
        <v>38</v>
      </c>
      <c r="AL28" s="23">
        <v>3.5499999999999997E-2</v>
      </c>
      <c r="AM28" s="23">
        <v>1.2183999999999999</v>
      </c>
      <c r="AN28" s="23" t="s">
        <v>38</v>
      </c>
    </row>
    <row r="29" spans="1:40" x14ac:dyDescent="0.35">
      <c r="A29" s="24" t="s">
        <v>152</v>
      </c>
      <c r="B29" s="24" t="s">
        <v>151</v>
      </c>
      <c r="C29" s="24" t="s">
        <v>45</v>
      </c>
      <c r="D29" s="24">
        <v>2583</v>
      </c>
      <c r="E29" s="24">
        <v>490770000000000</v>
      </c>
      <c r="F29" s="24">
        <v>2567</v>
      </c>
      <c r="G29" s="24">
        <v>190000000000</v>
      </c>
      <c r="H29" s="24">
        <v>1229</v>
      </c>
      <c r="I29" s="24">
        <v>14030930</v>
      </c>
      <c r="J29" s="24">
        <v>228</v>
      </c>
      <c r="K29" s="24">
        <v>749163368000000</v>
      </c>
      <c r="L29" s="24">
        <v>225526738000000</v>
      </c>
      <c r="M29" s="24">
        <v>739947191000000</v>
      </c>
      <c r="N29" s="24">
        <v>43307220000000</v>
      </c>
      <c r="O29" s="24">
        <v>12962768000000</v>
      </c>
      <c r="P29" s="24">
        <v>82641835000000</v>
      </c>
      <c r="Q29" s="24">
        <v>95305491000000</v>
      </c>
      <c r="R29" s="24">
        <v>108805343000000</v>
      </c>
      <c r="S29" s="24">
        <v>21129980000000</v>
      </c>
      <c r="T29" s="24">
        <v>6333773000000</v>
      </c>
      <c r="U29" s="24">
        <v>16636664000000</v>
      </c>
      <c r="V29" s="24">
        <v>0.58630000000000004</v>
      </c>
      <c r="W29" s="24">
        <v>0.65510000000000002</v>
      </c>
      <c r="X29" s="24">
        <v>11.258800000000001</v>
      </c>
      <c r="Y29" s="24" t="s">
        <v>38</v>
      </c>
      <c r="Z29" s="24">
        <v>0.65659999999999996</v>
      </c>
      <c r="AA29" s="24" t="s">
        <v>38</v>
      </c>
      <c r="AB29" s="24" t="s">
        <v>38</v>
      </c>
      <c r="AC29" s="24" t="s">
        <v>38</v>
      </c>
      <c r="AD29" s="24">
        <v>-0.51100000000000001</v>
      </c>
      <c r="AE29" s="24">
        <v>4.1000000000000002E-2</v>
      </c>
      <c r="AF29" s="24">
        <v>0.98570000000000002</v>
      </c>
      <c r="AG29" s="24">
        <v>0.1201</v>
      </c>
      <c r="AH29" s="24">
        <v>1.1475</v>
      </c>
      <c r="AI29" s="24">
        <v>0.16739999999999999</v>
      </c>
      <c r="AJ29" s="24" t="s">
        <v>38</v>
      </c>
      <c r="AK29" s="24">
        <v>-0.45219999999999999</v>
      </c>
      <c r="AL29" s="24">
        <v>0.11749999999999999</v>
      </c>
      <c r="AM29" s="24">
        <v>1.1107</v>
      </c>
      <c r="AN29" s="24">
        <v>69.275000000000006</v>
      </c>
    </row>
    <row r="30" spans="1:40" x14ac:dyDescent="0.35">
      <c r="A30" s="24" t="s">
        <v>333</v>
      </c>
      <c r="B30" s="24" t="s">
        <v>332</v>
      </c>
      <c r="C30" s="24" t="s">
        <v>53</v>
      </c>
      <c r="D30" s="24">
        <v>2457</v>
      </c>
      <c r="E30" s="24">
        <v>29975400000000</v>
      </c>
      <c r="F30" s="24">
        <v>2458</v>
      </c>
      <c r="G30" s="24">
        <v>12200000000</v>
      </c>
      <c r="H30" s="24">
        <v>1229</v>
      </c>
      <c r="I30" s="24">
        <v>14030930</v>
      </c>
      <c r="J30" s="24">
        <v>413</v>
      </c>
      <c r="K30" s="24">
        <v>39490813000000</v>
      </c>
      <c r="L30" s="24">
        <v>13735029000000</v>
      </c>
      <c r="M30" s="24">
        <v>37024611000000</v>
      </c>
      <c r="N30" s="24">
        <v>5040524000000</v>
      </c>
      <c r="O30" s="24">
        <v>925691000000</v>
      </c>
      <c r="P30" s="24">
        <v>5891035000000</v>
      </c>
      <c r="Q30" s="24">
        <v>3368763000000</v>
      </c>
      <c r="R30" s="24">
        <v>5608494000000</v>
      </c>
      <c r="S30" s="24">
        <v>3632768000000</v>
      </c>
      <c r="T30" s="24">
        <v>637239000000</v>
      </c>
      <c r="U30" s="24">
        <v>3017446000000</v>
      </c>
      <c r="V30" s="24">
        <v>0.10059999999999999</v>
      </c>
      <c r="W30" s="24">
        <v>0.75900000000000001</v>
      </c>
      <c r="X30" s="24">
        <v>5.9321999999999999</v>
      </c>
      <c r="Y30" s="24" t="s">
        <v>38</v>
      </c>
      <c r="Z30" s="24">
        <v>0.72860000000000003</v>
      </c>
      <c r="AA30" s="24">
        <v>-0.32619999999999999</v>
      </c>
      <c r="AB30" s="24">
        <v>-0.21010000000000001</v>
      </c>
      <c r="AC30" s="24">
        <v>-0.31879999999999997</v>
      </c>
      <c r="AD30" s="24">
        <v>-0.54590000000000005</v>
      </c>
      <c r="AE30" s="24">
        <v>0.13009999999999999</v>
      </c>
      <c r="AF30" s="24">
        <v>0.49399999999999999</v>
      </c>
      <c r="AG30" s="24">
        <v>0.42909999999999998</v>
      </c>
      <c r="AH30" s="24">
        <v>0.44</v>
      </c>
      <c r="AI30" s="24">
        <v>-6.08E-2</v>
      </c>
      <c r="AJ30" s="24">
        <v>1.77E-2</v>
      </c>
      <c r="AK30" s="24">
        <v>-0.35099999999999998</v>
      </c>
      <c r="AL30" s="24">
        <v>0.25750000000000001</v>
      </c>
      <c r="AM30" s="24">
        <v>1.3295999999999999</v>
      </c>
      <c r="AN30" s="24">
        <v>122.97239999999999</v>
      </c>
    </row>
    <row r="31" spans="1:40" x14ac:dyDescent="0.35">
      <c r="A31" s="23" t="s">
        <v>93</v>
      </c>
      <c r="B31" s="23" t="s">
        <v>92</v>
      </c>
      <c r="C31" s="23" t="s">
        <v>45</v>
      </c>
      <c r="D31" s="23">
        <v>1877</v>
      </c>
      <c r="E31" s="23">
        <v>118473311880000</v>
      </c>
      <c r="F31" s="23">
        <v>1901</v>
      </c>
      <c r="G31" s="23">
        <v>63118440000</v>
      </c>
      <c r="H31" s="23">
        <v>1229</v>
      </c>
      <c r="I31" s="23">
        <v>14030930</v>
      </c>
      <c r="J31" s="23">
        <v>170</v>
      </c>
      <c r="K31" s="23">
        <v>146170558000000</v>
      </c>
      <c r="L31" s="23">
        <v>41556053000000</v>
      </c>
      <c r="M31" s="23">
        <v>150417181000000</v>
      </c>
      <c r="N31" s="23">
        <v>10761512000000</v>
      </c>
      <c r="O31" s="23">
        <v>4602639000000</v>
      </c>
      <c r="P31" s="23">
        <v>13317829000000</v>
      </c>
      <c r="Q31" s="23">
        <v>17087620000000</v>
      </c>
      <c r="R31" s="23">
        <v>12694588000000</v>
      </c>
      <c r="S31" s="23">
        <v>6494742000000</v>
      </c>
      <c r="T31" s="23">
        <v>3627509000000</v>
      </c>
      <c r="U31" s="23">
        <v>3783692000000</v>
      </c>
      <c r="V31" s="23">
        <v>0.1018</v>
      </c>
      <c r="W31" s="23">
        <v>0.8105</v>
      </c>
      <c r="X31" s="23">
        <v>11.182399999999999</v>
      </c>
      <c r="Y31" s="23" t="s">
        <v>38</v>
      </c>
      <c r="Z31" s="23">
        <v>0.77370000000000005</v>
      </c>
      <c r="AA31" s="23" t="s">
        <v>38</v>
      </c>
      <c r="AB31" s="23" t="s">
        <v>38</v>
      </c>
      <c r="AC31" s="23" t="s">
        <v>38</v>
      </c>
      <c r="AD31" s="23">
        <v>5.1268000000000002</v>
      </c>
      <c r="AE31" s="23">
        <v>-1.3299999999999999E-2</v>
      </c>
      <c r="AF31" s="23">
        <v>0.37130000000000002</v>
      </c>
      <c r="AG31" s="23">
        <v>3.3399999999999999E-2</v>
      </c>
      <c r="AH31" s="23">
        <v>4.7853000000000003</v>
      </c>
      <c r="AI31" s="23">
        <v>10.8193</v>
      </c>
      <c r="AJ31" s="23" t="s">
        <v>38</v>
      </c>
      <c r="AK31" s="23">
        <v>5.3315000000000001</v>
      </c>
      <c r="AL31" s="23">
        <v>6.9599999999999995E-2</v>
      </c>
      <c r="AM31" s="23">
        <v>0.83640000000000003</v>
      </c>
      <c r="AN31" s="23">
        <v>62.424999999999997</v>
      </c>
    </row>
    <row r="32" spans="1:40" x14ac:dyDescent="0.35">
      <c r="A32" s="24" t="s">
        <v>144</v>
      </c>
      <c r="B32" s="24" t="s">
        <v>143</v>
      </c>
      <c r="C32" s="24" t="s">
        <v>145</v>
      </c>
      <c r="D32" s="24">
        <v>2977</v>
      </c>
      <c r="E32" s="24">
        <v>89310000000000</v>
      </c>
      <c r="F32" s="24">
        <v>2964</v>
      </c>
      <c r="G32" s="24">
        <v>30000000000</v>
      </c>
      <c r="H32" s="24">
        <v>1229</v>
      </c>
      <c r="I32" s="24">
        <v>14030930</v>
      </c>
      <c r="J32" s="24">
        <v>228</v>
      </c>
      <c r="K32" s="24">
        <v>9479711000000</v>
      </c>
      <c r="L32" s="24">
        <v>1014995000000</v>
      </c>
      <c r="M32" s="24">
        <v>9185636000000</v>
      </c>
      <c r="N32" s="24">
        <v>6831571000000</v>
      </c>
      <c r="O32" s="24">
        <v>2653819000000</v>
      </c>
      <c r="P32" s="24">
        <v>5772348000000</v>
      </c>
      <c r="Q32" s="24">
        <v>11170404000000</v>
      </c>
      <c r="R32" s="24">
        <v>7933951000000</v>
      </c>
      <c r="S32" s="24">
        <v>1315293000000</v>
      </c>
      <c r="T32" s="24">
        <v>402320000000</v>
      </c>
      <c r="U32" s="24">
        <v>911398000000</v>
      </c>
      <c r="V32" s="24">
        <v>0.1</v>
      </c>
      <c r="W32" s="24">
        <v>9.4212000000000007</v>
      </c>
      <c r="X32" s="24">
        <v>13</v>
      </c>
      <c r="Y32" s="24" t="s">
        <v>38</v>
      </c>
      <c r="Z32" s="24">
        <v>8.8291000000000004</v>
      </c>
      <c r="AA32" s="24" t="s">
        <v>38</v>
      </c>
      <c r="AB32" s="24" t="s">
        <v>38</v>
      </c>
      <c r="AC32" s="24">
        <v>8.0708000000000002</v>
      </c>
      <c r="AD32" s="24">
        <v>1.0079</v>
      </c>
      <c r="AE32" s="24">
        <v>0.17019999999999999</v>
      </c>
      <c r="AF32" s="24">
        <v>-0.75570000000000004</v>
      </c>
      <c r="AG32" s="24">
        <v>2.4582000000000002</v>
      </c>
      <c r="AH32" s="24">
        <v>-0.81010000000000004</v>
      </c>
      <c r="AI32" s="24" t="s">
        <v>38</v>
      </c>
      <c r="AJ32" s="24">
        <v>1.2162999999999999</v>
      </c>
      <c r="AK32" s="24">
        <v>5.9436</v>
      </c>
      <c r="AL32" s="24">
        <v>0.2475</v>
      </c>
      <c r="AM32" s="24">
        <v>1.8426</v>
      </c>
      <c r="AN32" s="24">
        <v>607.57619999999997</v>
      </c>
    </row>
    <row r="33" spans="1:40" x14ac:dyDescent="0.35">
      <c r="A33" s="24" t="s">
        <v>185</v>
      </c>
      <c r="B33" s="24" t="s">
        <v>184</v>
      </c>
      <c r="C33" s="24" t="s">
        <v>50</v>
      </c>
      <c r="D33" s="24">
        <v>2675</v>
      </c>
      <c r="E33" s="24">
        <v>88275000000000</v>
      </c>
      <c r="F33" s="24">
        <v>2700</v>
      </c>
      <c r="G33" s="24">
        <v>33000000000</v>
      </c>
      <c r="H33" s="24">
        <v>1230</v>
      </c>
      <c r="I33" s="24">
        <v>14030930</v>
      </c>
      <c r="J33" s="24">
        <v>563</v>
      </c>
      <c r="K33" s="24">
        <v>19243726000000</v>
      </c>
      <c r="L33" s="24">
        <v>11871401000000</v>
      </c>
      <c r="M33" s="24">
        <v>10786362000000</v>
      </c>
      <c r="N33" s="24">
        <v>18590629000000</v>
      </c>
      <c r="O33" s="24">
        <v>11454712000000</v>
      </c>
      <c r="P33" s="24">
        <v>10274387000000</v>
      </c>
      <c r="Q33" s="24">
        <v>28838773000000</v>
      </c>
      <c r="R33" s="24">
        <v>17234648000000</v>
      </c>
      <c r="S33" s="24">
        <v>922467000000</v>
      </c>
      <c r="T33" s="24">
        <v>247594000000</v>
      </c>
      <c r="U33" s="24">
        <v>967539000000</v>
      </c>
      <c r="V33" s="24">
        <v>0.16059999999999999</v>
      </c>
      <c r="W33" s="24">
        <v>4.5735000000000001</v>
      </c>
      <c r="X33" s="24">
        <v>4.7885999999999997</v>
      </c>
      <c r="Y33" s="24">
        <v>1.1129</v>
      </c>
      <c r="Z33" s="24" t="s">
        <v>38</v>
      </c>
      <c r="AA33" s="24">
        <v>7.3999999999999996E-2</v>
      </c>
      <c r="AB33" s="24">
        <v>2.9990999999999999</v>
      </c>
      <c r="AC33" s="24">
        <v>0.24729999999999999</v>
      </c>
      <c r="AD33" s="24">
        <v>0.25800000000000001</v>
      </c>
      <c r="AE33" s="24" t="s">
        <v>38</v>
      </c>
      <c r="AF33" s="24">
        <v>5.3948999999999998</v>
      </c>
      <c r="AG33" s="24">
        <v>7.5152000000000001</v>
      </c>
      <c r="AH33" s="24" t="s">
        <v>38</v>
      </c>
      <c r="AI33" s="24" t="s">
        <v>38</v>
      </c>
      <c r="AJ33" s="24">
        <v>6.9762000000000004</v>
      </c>
      <c r="AK33" s="24">
        <v>9.7120999999999995</v>
      </c>
      <c r="AL33" s="24">
        <v>0.42320000000000002</v>
      </c>
      <c r="AM33" s="24" t="s">
        <v>38</v>
      </c>
      <c r="AN33" s="24">
        <v>203.78819999999999</v>
      </c>
    </row>
    <row r="34" spans="1:40" x14ac:dyDescent="0.35">
      <c r="A34" s="23" t="s">
        <v>108</v>
      </c>
      <c r="B34" s="23" t="s">
        <v>107</v>
      </c>
      <c r="C34" s="23" t="s">
        <v>50</v>
      </c>
      <c r="D34" s="23">
        <v>1989</v>
      </c>
      <c r="E34" s="23">
        <v>119340000000000</v>
      </c>
      <c r="F34" s="23">
        <v>1973</v>
      </c>
      <c r="G34" s="23">
        <v>60000000000</v>
      </c>
      <c r="H34" s="23">
        <v>331</v>
      </c>
      <c r="I34" s="23">
        <v>14030930</v>
      </c>
      <c r="J34" s="23">
        <v>479</v>
      </c>
      <c r="K34" s="23">
        <v>31008625000000</v>
      </c>
      <c r="L34" s="23">
        <v>3056295000000</v>
      </c>
      <c r="M34" s="23">
        <v>37224643000000</v>
      </c>
      <c r="N34" s="23">
        <v>28753088000000</v>
      </c>
      <c r="O34" s="23">
        <v>2408241000000</v>
      </c>
      <c r="P34" s="23">
        <v>35189092000000</v>
      </c>
      <c r="Q34" s="23">
        <v>16713000000000</v>
      </c>
      <c r="R34" s="23">
        <v>33905454000000</v>
      </c>
      <c r="S34" s="23">
        <v>1283514000000</v>
      </c>
      <c r="T34" s="23">
        <v>254878000000</v>
      </c>
      <c r="U34" s="23">
        <v>1283490000000</v>
      </c>
      <c r="V34" s="23">
        <v>0.51149999999999995</v>
      </c>
      <c r="W34" s="23">
        <v>3.8485999999999998</v>
      </c>
      <c r="X34" s="23">
        <v>4.1336000000000004</v>
      </c>
      <c r="Y34" s="23">
        <v>0.75360000000000005</v>
      </c>
      <c r="Z34" s="23" t="s">
        <v>38</v>
      </c>
      <c r="AA34" s="23">
        <v>-1.6999999999999999E-3</v>
      </c>
      <c r="AB34" s="23">
        <v>2.8395999999999999</v>
      </c>
      <c r="AC34" s="23">
        <v>-0.1091</v>
      </c>
      <c r="AD34" s="23">
        <v>-7.2099999999999997E-2</v>
      </c>
      <c r="AE34" s="23" t="s">
        <v>38</v>
      </c>
      <c r="AF34" s="23">
        <v>-0.1384</v>
      </c>
      <c r="AG34" s="23">
        <v>3.9899999999999998E-2</v>
      </c>
      <c r="AH34" s="23" t="s">
        <v>38</v>
      </c>
      <c r="AI34" s="23" t="s">
        <v>38</v>
      </c>
      <c r="AJ34" s="23">
        <v>-0.2324</v>
      </c>
      <c r="AK34" s="23">
        <v>-3.5200000000000002E-2</v>
      </c>
      <c r="AL34" s="23">
        <v>0.3599</v>
      </c>
      <c r="AM34" s="23">
        <v>1.4338</v>
      </c>
      <c r="AN34" s="23">
        <v>576.58590000000004</v>
      </c>
    </row>
    <row r="35" spans="1:40" x14ac:dyDescent="0.35">
      <c r="A35" s="24" t="s">
        <v>52</v>
      </c>
      <c r="B35" s="24" t="s">
        <v>51</v>
      </c>
      <c r="C35" s="24" t="s">
        <v>53</v>
      </c>
      <c r="D35" s="24">
        <v>1769</v>
      </c>
      <c r="E35" s="24">
        <v>15478750000000</v>
      </c>
      <c r="F35" s="24">
        <v>1786</v>
      </c>
      <c r="G35" s="24">
        <v>8750000000</v>
      </c>
      <c r="H35" s="24">
        <v>1230</v>
      </c>
      <c r="I35" s="24">
        <v>14030930</v>
      </c>
      <c r="J35" s="24">
        <v>-1</v>
      </c>
      <c r="K35" s="24" t="s">
        <v>38</v>
      </c>
      <c r="L35" s="24" t="s">
        <v>38</v>
      </c>
      <c r="M35" s="24" t="s">
        <v>38</v>
      </c>
      <c r="N35" s="24">
        <v>-9309000000</v>
      </c>
      <c r="O35" s="24">
        <v>-11285000000</v>
      </c>
      <c r="P35" s="24">
        <v>91715000000</v>
      </c>
      <c r="Q35" s="24">
        <v>133591000000</v>
      </c>
      <c r="R35" s="24">
        <v>174262000000</v>
      </c>
      <c r="S35" s="24" t="s">
        <v>38</v>
      </c>
      <c r="T35" s="24" t="s">
        <v>38</v>
      </c>
      <c r="U35" s="24" t="s">
        <v>38</v>
      </c>
      <c r="V35" s="24">
        <v>0.1336</v>
      </c>
      <c r="W35" s="24" t="s">
        <v>38</v>
      </c>
      <c r="X35" s="24" t="s">
        <v>38</v>
      </c>
      <c r="Y35" s="24" t="s">
        <v>38</v>
      </c>
      <c r="Z35" s="24" t="s">
        <v>38</v>
      </c>
      <c r="AA35" s="24" t="s">
        <v>38</v>
      </c>
      <c r="AB35" s="24" t="s">
        <v>38</v>
      </c>
      <c r="AC35" s="24" t="s">
        <v>38</v>
      </c>
      <c r="AD35" s="24" t="s">
        <v>38</v>
      </c>
      <c r="AE35" s="24" t="s">
        <v>38</v>
      </c>
      <c r="AF35" s="24" t="s">
        <v>38</v>
      </c>
      <c r="AG35" s="24" t="s">
        <v>38</v>
      </c>
      <c r="AH35" s="24" t="s">
        <v>38</v>
      </c>
      <c r="AI35" s="24" t="s">
        <v>38</v>
      </c>
      <c r="AJ35" s="24" t="s">
        <v>38</v>
      </c>
      <c r="AK35" s="24">
        <v>-1.1420999999999999</v>
      </c>
      <c r="AL35" s="24">
        <v>9.9599999999999994E-2</v>
      </c>
      <c r="AM35" s="24">
        <v>0.79420000000000002</v>
      </c>
      <c r="AN35" s="24" t="s">
        <v>38</v>
      </c>
    </row>
    <row r="36" spans="1:40" x14ac:dyDescent="0.35">
      <c r="A36" s="23" t="s">
        <v>40</v>
      </c>
      <c r="B36" s="23" t="s">
        <v>39</v>
      </c>
      <c r="C36" s="23" t="s">
        <v>37</v>
      </c>
      <c r="D36" s="23">
        <v>2038</v>
      </c>
      <c r="E36" s="23">
        <v>224180000000000</v>
      </c>
      <c r="F36" s="23">
        <v>2028</v>
      </c>
      <c r="G36" s="23">
        <v>110000000000</v>
      </c>
      <c r="H36" s="23">
        <v>1229</v>
      </c>
      <c r="I36" s="23">
        <v>14030930</v>
      </c>
      <c r="J36" s="23">
        <v>505</v>
      </c>
      <c r="K36" s="23">
        <v>145105605000000</v>
      </c>
      <c r="L36" s="23">
        <v>30044280000000</v>
      </c>
      <c r="M36" s="23">
        <v>104243474000000</v>
      </c>
      <c r="N36" s="23">
        <v>55511994000000</v>
      </c>
      <c r="O36" s="23">
        <v>13330223000000</v>
      </c>
      <c r="P36" s="23">
        <v>40220041000000</v>
      </c>
      <c r="Q36" s="23">
        <v>57566618000000</v>
      </c>
      <c r="R36" s="23">
        <v>47279894000000</v>
      </c>
      <c r="S36" s="23" t="s">
        <v>38</v>
      </c>
      <c r="T36" s="23" t="s">
        <v>38</v>
      </c>
      <c r="U36" s="23" t="s">
        <v>38</v>
      </c>
      <c r="V36" s="23">
        <v>0.1201</v>
      </c>
      <c r="W36" s="23">
        <v>1.5448999999999999</v>
      </c>
      <c r="X36" s="23">
        <v>4.0157999999999996</v>
      </c>
      <c r="Y36" s="23" t="s">
        <v>38</v>
      </c>
      <c r="Z36" s="23" t="s">
        <v>38</v>
      </c>
      <c r="AA36" s="23">
        <v>2.1717</v>
      </c>
      <c r="AB36" s="23">
        <v>2.2435999999999998</v>
      </c>
      <c r="AC36" s="23">
        <v>-0.1454</v>
      </c>
      <c r="AD36" s="23">
        <v>-0.15079999999999999</v>
      </c>
      <c r="AE36" s="23">
        <v>0.46350000000000002</v>
      </c>
      <c r="AF36" s="23">
        <v>-0.52910000000000001</v>
      </c>
      <c r="AG36" s="23">
        <v>0.20469999999999999</v>
      </c>
      <c r="AH36" s="23" t="s">
        <v>38</v>
      </c>
      <c r="AI36" s="23" t="s">
        <v>38</v>
      </c>
      <c r="AJ36" s="23">
        <v>-0.59760000000000002</v>
      </c>
      <c r="AK36" s="23">
        <v>2.3E-2</v>
      </c>
      <c r="AL36" s="23">
        <v>0.42799999999999999</v>
      </c>
      <c r="AM36" s="23">
        <v>1.0164</v>
      </c>
      <c r="AN36" s="23" t="s">
        <v>38</v>
      </c>
    </row>
    <row r="37" spans="1:40" x14ac:dyDescent="0.35">
      <c r="A37" s="24" t="s">
        <v>356</v>
      </c>
      <c r="B37" s="24" t="s">
        <v>355</v>
      </c>
      <c r="C37" s="24" t="s">
        <v>50</v>
      </c>
      <c r="D37" s="24">
        <v>1443</v>
      </c>
      <c r="E37" s="24">
        <v>44506054124493</v>
      </c>
      <c r="F37" s="24">
        <v>1438</v>
      </c>
      <c r="G37" s="24">
        <v>30842726351</v>
      </c>
      <c r="H37" s="24">
        <v>631</v>
      </c>
      <c r="I37" s="24">
        <v>14030930</v>
      </c>
      <c r="J37" s="24">
        <v>145</v>
      </c>
      <c r="K37" s="24">
        <v>4840078000000</v>
      </c>
      <c r="L37" s="24">
        <v>685399000000</v>
      </c>
      <c r="M37" s="24">
        <v>4170796000000</v>
      </c>
      <c r="N37" s="24">
        <v>4479084000000</v>
      </c>
      <c r="O37" s="24">
        <v>624952000000</v>
      </c>
      <c r="P37" s="24">
        <v>3832922000000</v>
      </c>
      <c r="Q37" s="24">
        <v>1783176000000</v>
      </c>
      <c r="R37" s="24">
        <v>1158224000000</v>
      </c>
      <c r="S37" s="24" t="s">
        <v>38</v>
      </c>
      <c r="T37" s="24" t="s">
        <v>38</v>
      </c>
      <c r="U37" s="24" t="s">
        <v>38</v>
      </c>
      <c r="V37" s="24">
        <v>0.79659999999999997</v>
      </c>
      <c r="W37" s="24">
        <v>9.2017000000000007</v>
      </c>
      <c r="X37" s="24">
        <v>9.9171999999999993</v>
      </c>
      <c r="Y37" s="24">
        <v>0.6492</v>
      </c>
      <c r="Z37" s="24" t="s">
        <v>38</v>
      </c>
      <c r="AA37" s="24">
        <v>-1.89E-2</v>
      </c>
      <c r="AB37" s="24">
        <v>-6.1400000000000003E-2</v>
      </c>
      <c r="AC37" s="24">
        <v>5.8599999999999999E-2</v>
      </c>
      <c r="AD37" s="24" t="s">
        <v>38</v>
      </c>
      <c r="AE37" s="24" t="s">
        <v>38</v>
      </c>
      <c r="AF37" s="24">
        <v>-0.48870000000000002</v>
      </c>
      <c r="AG37" s="24">
        <v>41.526499999999999</v>
      </c>
      <c r="AH37" s="24" t="s">
        <v>38</v>
      </c>
      <c r="AI37" s="24" t="s">
        <v>38</v>
      </c>
      <c r="AJ37" s="24">
        <v>-0.4587</v>
      </c>
      <c r="AK37" s="24" t="s">
        <v>38</v>
      </c>
      <c r="AL37" s="24">
        <v>0.1036</v>
      </c>
      <c r="AM37" s="24">
        <v>0.82950000000000002</v>
      </c>
      <c r="AN37" s="24">
        <v>154.3989</v>
      </c>
    </row>
    <row r="38" spans="1:40" x14ac:dyDescent="0.35">
      <c r="A38" s="23" t="s">
        <v>579</v>
      </c>
      <c r="B38" s="23" t="s">
        <v>578</v>
      </c>
      <c r="C38" s="23" t="s">
        <v>37</v>
      </c>
      <c r="D38" s="23">
        <v>2229</v>
      </c>
      <c r="E38" s="23">
        <v>44580000000000</v>
      </c>
      <c r="F38" s="23">
        <v>2233</v>
      </c>
      <c r="G38" s="23">
        <v>20000000000</v>
      </c>
      <c r="H38" s="23">
        <v>1229</v>
      </c>
      <c r="I38" s="23">
        <v>14030930</v>
      </c>
      <c r="J38" s="23">
        <v>-6843</v>
      </c>
      <c r="K38" s="23">
        <v>-80272552000000</v>
      </c>
      <c r="L38" s="23">
        <v>-30832072000000</v>
      </c>
      <c r="M38" s="23">
        <v>-24204442000000</v>
      </c>
      <c r="N38" s="23">
        <v>-136855359000000</v>
      </c>
      <c r="O38" s="23">
        <v>-37425608000000</v>
      </c>
      <c r="P38" s="23">
        <v>-63502392000000</v>
      </c>
      <c r="Q38" s="23">
        <v>-224445090000000</v>
      </c>
      <c r="R38" s="23">
        <v>-136735860000000</v>
      </c>
      <c r="S38" s="23">
        <v>3198152000000</v>
      </c>
      <c r="T38" s="23">
        <v>463530000000</v>
      </c>
      <c r="U38" s="23">
        <v>4388751000000</v>
      </c>
      <c r="V38" s="23" t="s">
        <v>38</v>
      </c>
      <c r="W38" s="23" t="s">
        <v>38</v>
      </c>
      <c r="X38" s="23" t="s">
        <v>38</v>
      </c>
      <c r="Y38" s="23" t="s">
        <v>38</v>
      </c>
      <c r="Z38" s="23" t="s">
        <v>38</v>
      </c>
      <c r="AA38" s="23" t="s">
        <v>38</v>
      </c>
      <c r="AB38" s="23" t="s">
        <v>38</v>
      </c>
      <c r="AC38" s="23" t="s">
        <v>38</v>
      </c>
      <c r="AD38" s="23" t="s">
        <v>38</v>
      </c>
      <c r="AE38" s="23">
        <v>1.5699999999999999E-2</v>
      </c>
      <c r="AF38" s="23" t="s">
        <v>38</v>
      </c>
      <c r="AG38" s="23" t="s">
        <v>38</v>
      </c>
      <c r="AH38" s="23">
        <v>-0.88829999999999998</v>
      </c>
      <c r="AI38" s="23" t="s">
        <v>38</v>
      </c>
      <c r="AJ38" s="23" t="s">
        <v>38</v>
      </c>
      <c r="AK38" s="23" t="s">
        <v>38</v>
      </c>
      <c r="AL38" s="23">
        <v>0.1636</v>
      </c>
      <c r="AM38" s="23">
        <v>1.0298</v>
      </c>
      <c r="AN38" s="23" t="s">
        <v>38</v>
      </c>
    </row>
    <row r="39" spans="1:40" x14ac:dyDescent="0.35">
      <c r="A39" s="24" t="s">
        <v>140</v>
      </c>
      <c r="B39" s="24" t="s">
        <v>139</v>
      </c>
      <c r="C39" s="24" t="s">
        <v>50</v>
      </c>
      <c r="D39" s="24">
        <v>3593</v>
      </c>
      <c r="E39" s="24">
        <v>62302620000000</v>
      </c>
      <c r="F39" s="24">
        <v>3632</v>
      </c>
      <c r="G39" s="24">
        <v>17340000000</v>
      </c>
      <c r="H39" s="24">
        <v>1230</v>
      </c>
      <c r="I39" s="24">
        <v>14030930</v>
      </c>
      <c r="J39" s="24">
        <v>116</v>
      </c>
      <c r="K39" s="24">
        <v>3111033000000</v>
      </c>
      <c r="L39" s="24">
        <v>174927000000</v>
      </c>
      <c r="M39" s="24">
        <v>2929819000000</v>
      </c>
      <c r="N39" s="24">
        <v>2011521000000</v>
      </c>
      <c r="O39" s="24">
        <v>34825000000</v>
      </c>
      <c r="P39" s="24">
        <v>6738518000000</v>
      </c>
      <c r="Q39" s="24">
        <v>3149424000000</v>
      </c>
      <c r="R39" s="24">
        <v>5526033000000</v>
      </c>
      <c r="S39" s="24">
        <v>577756000000</v>
      </c>
      <c r="T39" s="24">
        <v>192716000000</v>
      </c>
      <c r="U39" s="24">
        <v>533129000000</v>
      </c>
      <c r="V39" s="24">
        <v>0.2702</v>
      </c>
      <c r="W39" s="24">
        <v>20.026299999999999</v>
      </c>
      <c r="X39" s="24">
        <v>31.3017</v>
      </c>
      <c r="Y39" s="24">
        <v>1.0951</v>
      </c>
      <c r="Z39" s="24" t="s">
        <v>38</v>
      </c>
      <c r="AA39" s="24" t="s">
        <v>38</v>
      </c>
      <c r="AB39" s="24" t="s">
        <v>38</v>
      </c>
      <c r="AC39" s="24" t="s">
        <v>38</v>
      </c>
      <c r="AD39" s="24">
        <v>-1</v>
      </c>
      <c r="AE39" s="24" t="s">
        <v>38</v>
      </c>
      <c r="AF39" s="24">
        <v>28.922499999999999</v>
      </c>
      <c r="AG39" s="24">
        <v>1421.1706999999999</v>
      </c>
      <c r="AH39" s="24" t="s">
        <v>38</v>
      </c>
      <c r="AI39" s="24" t="s">
        <v>38</v>
      </c>
      <c r="AJ39" s="24" t="s">
        <v>38</v>
      </c>
      <c r="AK39" s="24">
        <v>-0.99250000000000005</v>
      </c>
      <c r="AL39" s="24">
        <v>0.17169999999999999</v>
      </c>
      <c r="AM39" s="24">
        <v>1.4799</v>
      </c>
      <c r="AN39" s="24">
        <v>2023.7327</v>
      </c>
    </row>
    <row r="40" spans="1:40" x14ac:dyDescent="0.35">
      <c r="A40" s="24" t="s">
        <v>234</v>
      </c>
      <c r="B40" s="24" t="s">
        <v>233</v>
      </c>
      <c r="C40" s="24" t="s">
        <v>183</v>
      </c>
      <c r="D40" s="24">
        <v>1021</v>
      </c>
      <c r="E40" s="24">
        <v>25930754589000</v>
      </c>
      <c r="F40" s="24">
        <v>1019</v>
      </c>
      <c r="G40" s="24">
        <v>25397409000</v>
      </c>
      <c r="H40" s="24">
        <v>1230</v>
      </c>
      <c r="I40" s="24">
        <v>14030930</v>
      </c>
      <c r="J40" s="24">
        <v>219</v>
      </c>
      <c r="K40" s="24">
        <v>19877044000000</v>
      </c>
      <c r="L40" s="24">
        <v>4628718000000</v>
      </c>
      <c r="M40" s="24">
        <v>21452300000000</v>
      </c>
      <c r="N40" s="24">
        <v>5564359000000</v>
      </c>
      <c r="O40" s="24">
        <v>448510000000</v>
      </c>
      <c r="P40" s="24">
        <v>7392571000000</v>
      </c>
      <c r="Q40" s="24">
        <v>10263955000000</v>
      </c>
      <c r="R40" s="24">
        <v>8509115000000</v>
      </c>
      <c r="S40" s="24">
        <v>41788000000</v>
      </c>
      <c r="T40" s="24">
        <v>6230000000</v>
      </c>
      <c r="U40" s="24">
        <v>90951000000</v>
      </c>
      <c r="V40" s="24">
        <v>0.15459999999999999</v>
      </c>
      <c r="W40" s="24">
        <v>1.3046</v>
      </c>
      <c r="X40" s="24">
        <v>4.6529999999999996</v>
      </c>
      <c r="Y40" s="24" t="s">
        <v>38</v>
      </c>
      <c r="Z40" s="24">
        <v>1.3186</v>
      </c>
      <c r="AA40" s="24">
        <v>-0.1784</v>
      </c>
      <c r="AB40" s="24">
        <v>-0.2382</v>
      </c>
      <c r="AC40" s="24">
        <v>-0.7298</v>
      </c>
      <c r="AD40" s="24">
        <v>-0.57010000000000005</v>
      </c>
      <c r="AE40" s="24">
        <v>-0.10150000000000001</v>
      </c>
      <c r="AF40" s="24">
        <v>2.0400000000000001E-2</v>
      </c>
      <c r="AG40" s="24">
        <v>-0.22259999999999999</v>
      </c>
      <c r="AH40" s="24">
        <v>-0.12720000000000001</v>
      </c>
      <c r="AI40" s="24">
        <v>-0.37290000000000001</v>
      </c>
      <c r="AJ40" s="24">
        <v>-0.72430000000000005</v>
      </c>
      <c r="AK40" s="24">
        <v>-0.66579999999999995</v>
      </c>
      <c r="AL40" s="24">
        <v>-6.4199999999999993E-2</v>
      </c>
      <c r="AM40" s="24">
        <v>0.82809999999999995</v>
      </c>
      <c r="AN40" s="24">
        <v>63.666600000000003</v>
      </c>
    </row>
    <row r="41" spans="1:40" x14ac:dyDescent="0.35">
      <c r="A41" s="24" t="s">
        <v>105</v>
      </c>
      <c r="B41" s="24" t="s">
        <v>104</v>
      </c>
      <c r="C41" s="24" t="s">
        <v>106</v>
      </c>
      <c r="D41" s="24">
        <v>1904</v>
      </c>
      <c r="E41" s="24">
        <v>37602741456000</v>
      </c>
      <c r="F41" s="24">
        <v>1903</v>
      </c>
      <c r="G41" s="24">
        <v>19749339000</v>
      </c>
      <c r="H41" s="24">
        <v>1229</v>
      </c>
      <c r="I41" s="24">
        <v>14030930</v>
      </c>
      <c r="J41" s="24">
        <v>67</v>
      </c>
      <c r="K41" s="24">
        <v>22163354000000</v>
      </c>
      <c r="L41" s="24">
        <v>4542364000000</v>
      </c>
      <c r="M41" s="24">
        <v>14278830000000</v>
      </c>
      <c r="N41" s="24">
        <v>1324046000000</v>
      </c>
      <c r="O41" s="24">
        <v>890647000000</v>
      </c>
      <c r="P41" s="24">
        <v>1362552000000</v>
      </c>
      <c r="Q41" s="24">
        <v>1023268000000</v>
      </c>
      <c r="R41" s="24">
        <v>34648000000</v>
      </c>
      <c r="S41" s="24">
        <v>197266000000</v>
      </c>
      <c r="T41" s="24">
        <v>34141000000</v>
      </c>
      <c r="U41" s="24">
        <v>180870000000</v>
      </c>
      <c r="V41" s="24">
        <v>1.4500000000000001E-2</v>
      </c>
      <c r="W41" s="24">
        <v>1.6966000000000001</v>
      </c>
      <c r="X41" s="24">
        <v>28.417899999999999</v>
      </c>
      <c r="Y41" s="24" t="s">
        <v>38</v>
      </c>
      <c r="Z41" s="24">
        <v>1.6247</v>
      </c>
      <c r="AA41" s="24">
        <v>5.2877999999999998</v>
      </c>
      <c r="AB41" s="24">
        <v>4.5585000000000004</v>
      </c>
      <c r="AC41" s="24">
        <v>12.6303</v>
      </c>
      <c r="AD41" s="24" t="s">
        <v>38</v>
      </c>
      <c r="AE41" s="24">
        <v>0.74790000000000001</v>
      </c>
      <c r="AF41" s="24">
        <v>-0.47660000000000002</v>
      </c>
      <c r="AG41" s="24">
        <v>0.4047</v>
      </c>
      <c r="AH41" s="24">
        <v>-0.94220000000000004</v>
      </c>
      <c r="AI41" s="24" t="s">
        <v>38</v>
      </c>
      <c r="AJ41" s="24">
        <v>6.1337000000000002</v>
      </c>
      <c r="AK41" s="24" t="s">
        <v>38</v>
      </c>
      <c r="AL41" s="24">
        <v>-8.8999999999999996E-2</v>
      </c>
      <c r="AM41" s="24">
        <v>0.61560000000000004</v>
      </c>
      <c r="AN41" s="24">
        <v>58.947699999999998</v>
      </c>
    </row>
    <row r="42" spans="1:40" x14ac:dyDescent="0.35">
      <c r="A42" s="23" t="s">
        <v>76</v>
      </c>
      <c r="B42" s="23" t="s">
        <v>75</v>
      </c>
      <c r="C42" s="23" t="s">
        <v>65</v>
      </c>
      <c r="D42" s="23">
        <v>4740</v>
      </c>
      <c r="E42" s="23">
        <v>1758540000000000</v>
      </c>
      <c r="F42" s="23">
        <v>4697</v>
      </c>
      <c r="G42" s="23">
        <v>371000000000</v>
      </c>
      <c r="H42" s="23">
        <v>1229</v>
      </c>
      <c r="I42" s="23">
        <v>14030930</v>
      </c>
      <c r="J42" s="23">
        <v>633</v>
      </c>
      <c r="K42" s="23">
        <v>4941864609000000</v>
      </c>
      <c r="L42" s="23">
        <v>1310203721000000</v>
      </c>
      <c r="M42" s="23">
        <v>4095428097000000</v>
      </c>
      <c r="N42" s="23">
        <v>234716892000000</v>
      </c>
      <c r="O42" s="23">
        <v>85071733000000</v>
      </c>
      <c r="P42" s="23">
        <v>388252088000000</v>
      </c>
      <c r="Q42" s="23">
        <v>321439963000000</v>
      </c>
      <c r="R42" s="23">
        <v>382735393000000</v>
      </c>
      <c r="S42" s="23">
        <v>27877341000000</v>
      </c>
      <c r="T42" s="23">
        <v>6983663000000</v>
      </c>
      <c r="U42" s="23">
        <v>24136496000000</v>
      </c>
      <c r="V42" s="23">
        <v>0.58289999999999997</v>
      </c>
      <c r="W42" s="23">
        <v>0.35589999999999999</v>
      </c>
      <c r="X42" s="23">
        <v>7.4280999999999997</v>
      </c>
      <c r="Y42" s="23" t="s">
        <v>38</v>
      </c>
      <c r="Z42" s="23" t="s">
        <v>38</v>
      </c>
      <c r="AA42" s="23">
        <v>0.2273</v>
      </c>
      <c r="AB42" s="23">
        <v>0.23319999999999999</v>
      </c>
      <c r="AC42" s="23">
        <v>0.62070000000000003</v>
      </c>
      <c r="AD42" s="23">
        <v>-0.17430000000000001</v>
      </c>
      <c r="AE42" s="23" t="s">
        <v>38</v>
      </c>
      <c r="AF42" s="23">
        <v>0.129</v>
      </c>
      <c r="AG42" s="23">
        <v>0.21990000000000001</v>
      </c>
      <c r="AH42" s="23">
        <v>1.4990000000000001</v>
      </c>
      <c r="AI42" s="23">
        <v>0.43509999999999999</v>
      </c>
      <c r="AJ42" s="23">
        <v>0.82979999999999998</v>
      </c>
      <c r="AK42" s="23">
        <v>7.3000000000000001E-3</v>
      </c>
      <c r="AL42" s="23">
        <v>0.45219999999999999</v>
      </c>
      <c r="AM42" s="23">
        <v>1.3704000000000001</v>
      </c>
      <c r="AN42" s="23">
        <v>26.7088</v>
      </c>
    </row>
    <row r="43" spans="1:40" x14ac:dyDescent="0.35">
      <c r="A43" s="24" t="s">
        <v>112</v>
      </c>
      <c r="B43" s="24" t="s">
        <v>111</v>
      </c>
      <c r="C43" s="24" t="s">
        <v>37</v>
      </c>
      <c r="D43" s="24">
        <v>4687</v>
      </c>
      <c r="E43" s="24">
        <v>285210830516000</v>
      </c>
      <c r="F43" s="24">
        <v>4665</v>
      </c>
      <c r="G43" s="24">
        <v>60851468000</v>
      </c>
      <c r="H43" s="24">
        <v>1229</v>
      </c>
      <c r="I43" s="24">
        <v>14030930</v>
      </c>
      <c r="J43" s="24">
        <v>1822</v>
      </c>
      <c r="K43" s="24">
        <v>242703350000000</v>
      </c>
      <c r="L43" s="24">
        <v>57310733000000</v>
      </c>
      <c r="M43" s="24">
        <v>180495021000000</v>
      </c>
      <c r="N43" s="24">
        <v>110889434000000</v>
      </c>
      <c r="O43" s="24">
        <v>28456752000000</v>
      </c>
      <c r="P43" s="24">
        <v>87834096000000</v>
      </c>
      <c r="Q43" s="24">
        <v>105606494000000</v>
      </c>
      <c r="R43" s="24">
        <v>55715445000000</v>
      </c>
      <c r="S43" s="24">
        <v>18139961000000</v>
      </c>
      <c r="T43" s="24">
        <v>4100784000000</v>
      </c>
      <c r="U43" s="24">
        <v>15645787000000</v>
      </c>
      <c r="V43" s="24">
        <v>5.6800000000000003E-2</v>
      </c>
      <c r="W43" s="24">
        <v>1.1754</v>
      </c>
      <c r="X43" s="24">
        <v>2.5467</v>
      </c>
      <c r="Y43" s="24" t="s">
        <v>38</v>
      </c>
      <c r="Z43" s="24" t="s">
        <v>38</v>
      </c>
      <c r="AA43" s="24">
        <v>0.11799999999999999</v>
      </c>
      <c r="AB43" s="24">
        <v>2.4299999999999999E-2</v>
      </c>
      <c r="AC43" s="24">
        <v>0.85409999999999997</v>
      </c>
      <c r="AD43" s="24">
        <v>4.0800000000000003E-2</v>
      </c>
      <c r="AE43" s="24">
        <v>0.3034</v>
      </c>
      <c r="AF43" s="24">
        <v>-4.1099999999999998E-2</v>
      </c>
      <c r="AG43" s="24">
        <v>0.45579999999999998</v>
      </c>
      <c r="AH43" s="24" t="s">
        <v>38</v>
      </c>
      <c r="AI43" s="24" t="s">
        <v>38</v>
      </c>
      <c r="AJ43" s="24">
        <v>0.77790000000000004</v>
      </c>
      <c r="AK43" s="24">
        <v>0.51519999999999999</v>
      </c>
      <c r="AL43" s="24">
        <v>0.2737</v>
      </c>
      <c r="AM43" s="24">
        <v>0.76190000000000002</v>
      </c>
      <c r="AN43" s="24" t="s">
        <v>38</v>
      </c>
    </row>
    <row r="44" spans="1:40" x14ac:dyDescent="0.35">
      <c r="A44" s="24" t="s">
        <v>200</v>
      </c>
      <c r="B44" s="24" t="s">
        <v>199</v>
      </c>
      <c r="C44" s="24" t="s">
        <v>145</v>
      </c>
      <c r="D44" s="24">
        <v>3528</v>
      </c>
      <c r="E44" s="24">
        <v>1310652000000000</v>
      </c>
      <c r="F44" s="24">
        <v>3501</v>
      </c>
      <c r="G44" s="24">
        <v>371500000000</v>
      </c>
      <c r="H44" s="24">
        <v>1229</v>
      </c>
      <c r="I44" s="24">
        <v>14030930</v>
      </c>
      <c r="J44" s="24">
        <v>623</v>
      </c>
      <c r="K44" s="24">
        <v>566501622000000</v>
      </c>
      <c r="L44" s="24">
        <v>133244943000000</v>
      </c>
      <c r="M44" s="24">
        <v>603740669000000</v>
      </c>
      <c r="N44" s="24">
        <v>231475216000000</v>
      </c>
      <c r="O44" s="24">
        <v>51177060000000</v>
      </c>
      <c r="P44" s="24">
        <v>254174590000000</v>
      </c>
      <c r="Q44" s="24">
        <v>177911649000000</v>
      </c>
      <c r="R44" s="24">
        <v>242053222000000</v>
      </c>
      <c r="S44" s="24">
        <v>1235451000000</v>
      </c>
      <c r="T44" s="24">
        <v>69011000000</v>
      </c>
      <c r="U44" s="24">
        <v>262229000000</v>
      </c>
      <c r="V44" s="24">
        <v>0.7903</v>
      </c>
      <c r="W44" s="24">
        <v>2.3136000000000001</v>
      </c>
      <c r="X44" s="24">
        <v>5.6196000000000002</v>
      </c>
      <c r="Y44" s="24" t="s">
        <v>38</v>
      </c>
      <c r="Z44" s="24">
        <v>2.2709999999999999</v>
      </c>
      <c r="AA44" s="24">
        <v>-3.6299999999999999E-2</v>
      </c>
      <c r="AB44" s="24">
        <v>-6.3100000000000003E-2</v>
      </c>
      <c r="AC44" s="24">
        <v>0.3407</v>
      </c>
      <c r="AD44" s="24">
        <v>5.3999999999999999E-2</v>
      </c>
      <c r="AE44" s="24">
        <v>-4.2200000000000001E-2</v>
      </c>
      <c r="AF44" s="24">
        <v>0.20860000000000001</v>
      </c>
      <c r="AG44" s="24">
        <v>-8.8900000000000007E-2</v>
      </c>
      <c r="AH44" s="24">
        <v>0.33979999999999999</v>
      </c>
      <c r="AI44" s="24">
        <v>-0.34939999999999999</v>
      </c>
      <c r="AJ44" s="24">
        <v>0.62039999999999995</v>
      </c>
      <c r="AK44" s="24">
        <v>-3.9699999999999999E-2</v>
      </c>
      <c r="AL44" s="24">
        <v>0.18679999999999999</v>
      </c>
      <c r="AM44" s="24">
        <v>0.96279999999999999</v>
      </c>
      <c r="AN44" s="24">
        <v>134.3108</v>
      </c>
    </row>
    <row r="45" spans="1:40" x14ac:dyDescent="0.35">
      <c r="A45" s="23" t="s">
        <v>1533</v>
      </c>
      <c r="B45" s="23" t="s">
        <v>1532</v>
      </c>
      <c r="C45" s="23" t="s">
        <v>260</v>
      </c>
      <c r="D45" s="23">
        <v>1921</v>
      </c>
      <c r="E45" s="23">
        <v>18925686237000</v>
      </c>
      <c r="F45" s="23">
        <v>1921</v>
      </c>
      <c r="G45" s="23">
        <v>9851997000</v>
      </c>
      <c r="H45" s="23">
        <v>1230</v>
      </c>
      <c r="I45" s="23">
        <v>14030930</v>
      </c>
      <c r="J45" s="23">
        <v>56</v>
      </c>
      <c r="K45" s="23">
        <v>873729000000</v>
      </c>
      <c r="L45" s="23">
        <v>305400000000</v>
      </c>
      <c r="M45" s="23">
        <v>758465000000</v>
      </c>
      <c r="N45" s="23">
        <v>555684000000</v>
      </c>
      <c r="O45" s="23">
        <v>115670000000</v>
      </c>
      <c r="P45" s="23">
        <v>466774000000</v>
      </c>
      <c r="Q45" s="23">
        <v>1046478000000</v>
      </c>
      <c r="R45" s="23">
        <v>683037000000</v>
      </c>
      <c r="S45" s="23" t="s">
        <v>38</v>
      </c>
      <c r="T45" s="23" t="s">
        <v>38</v>
      </c>
      <c r="U45" s="23" t="s">
        <v>38</v>
      </c>
      <c r="V45" s="23">
        <v>0.1055</v>
      </c>
      <c r="W45" s="23">
        <v>21.660799999999998</v>
      </c>
      <c r="X45" s="23">
        <v>34.303600000000003</v>
      </c>
      <c r="Y45" s="23" t="s">
        <v>38</v>
      </c>
      <c r="Z45" s="23" t="s">
        <v>38</v>
      </c>
      <c r="AA45" s="23">
        <v>1.8406</v>
      </c>
      <c r="AB45" s="23">
        <v>1.6176999999999999</v>
      </c>
      <c r="AC45" s="23">
        <v>-0.7833</v>
      </c>
      <c r="AD45" s="23" t="s">
        <v>38</v>
      </c>
      <c r="AE45" s="23" t="s">
        <v>38</v>
      </c>
      <c r="AF45" s="23">
        <v>0.90949999999999998</v>
      </c>
      <c r="AG45" s="23">
        <v>0.40660000000000002</v>
      </c>
      <c r="AH45" s="23">
        <v>1.5435000000000001</v>
      </c>
      <c r="AI45" s="23">
        <v>0.32790000000000002</v>
      </c>
      <c r="AJ45" s="23">
        <v>-0.58609999999999995</v>
      </c>
      <c r="AK45" s="23" t="s">
        <v>38</v>
      </c>
      <c r="AL45" s="23">
        <v>0.2082</v>
      </c>
      <c r="AM45" s="23">
        <v>0.17030000000000001</v>
      </c>
      <c r="AN45" s="23">
        <v>211.75360000000001</v>
      </c>
    </row>
    <row r="46" spans="1:40" x14ac:dyDescent="0.35">
      <c r="A46" s="23" t="s">
        <v>129</v>
      </c>
      <c r="B46" s="23" t="s">
        <v>128</v>
      </c>
      <c r="C46" s="23" t="s">
        <v>130</v>
      </c>
      <c r="D46" s="23">
        <v>4834</v>
      </c>
      <c r="E46" s="23">
        <v>113115600000000</v>
      </c>
      <c r="F46" s="23">
        <v>4831</v>
      </c>
      <c r="G46" s="23">
        <v>23400000000</v>
      </c>
      <c r="H46" s="23">
        <v>331</v>
      </c>
      <c r="I46" s="23">
        <v>14030930</v>
      </c>
      <c r="J46" s="23" t="s">
        <v>38</v>
      </c>
      <c r="K46" s="23" t="s">
        <v>38</v>
      </c>
      <c r="L46" s="23" t="s">
        <v>38</v>
      </c>
      <c r="M46" s="23" t="s">
        <v>38</v>
      </c>
      <c r="N46" s="23">
        <v>4675044000000</v>
      </c>
      <c r="O46" s="23">
        <v>271752000000</v>
      </c>
      <c r="P46" s="23">
        <v>4568531000000</v>
      </c>
      <c r="Q46" s="23">
        <v>6310221000000</v>
      </c>
      <c r="R46" s="23">
        <v>7646466000000</v>
      </c>
      <c r="S46" s="23" t="s">
        <v>38</v>
      </c>
      <c r="T46" s="23" t="s">
        <v>38</v>
      </c>
      <c r="U46" s="23" t="s">
        <v>38</v>
      </c>
      <c r="V46" s="23" t="s">
        <v>38</v>
      </c>
      <c r="W46" s="23" t="s">
        <v>38</v>
      </c>
      <c r="X46" s="23" t="s">
        <v>38</v>
      </c>
      <c r="Y46" s="23" t="s">
        <v>38</v>
      </c>
      <c r="Z46" s="23" t="s">
        <v>38</v>
      </c>
      <c r="AA46" s="23" t="s">
        <v>38</v>
      </c>
      <c r="AB46" s="23" t="s">
        <v>38</v>
      </c>
      <c r="AC46" s="23" t="s">
        <v>38</v>
      </c>
      <c r="AD46" s="23" t="s">
        <v>38</v>
      </c>
      <c r="AE46" s="23">
        <v>-0.96360000000000001</v>
      </c>
      <c r="AF46" s="23" t="s">
        <v>38</v>
      </c>
      <c r="AG46" s="23" t="s">
        <v>38</v>
      </c>
      <c r="AH46" s="23" t="s">
        <v>38</v>
      </c>
      <c r="AI46" s="23" t="s">
        <v>38</v>
      </c>
      <c r="AJ46" s="23">
        <v>1.1278999999999999</v>
      </c>
      <c r="AK46" s="23" t="s">
        <v>38</v>
      </c>
      <c r="AL46" s="23">
        <v>0.70379999999999998</v>
      </c>
      <c r="AM46" s="23">
        <v>1.4287000000000001</v>
      </c>
      <c r="AN46" s="23">
        <v>33035845.072900001</v>
      </c>
    </row>
    <row r="47" spans="1:40" x14ac:dyDescent="0.35">
      <c r="A47" s="23" t="s">
        <v>161</v>
      </c>
      <c r="B47" s="23" t="s">
        <v>160</v>
      </c>
      <c r="C47" s="23" t="s">
        <v>127</v>
      </c>
      <c r="D47" s="23">
        <v>1585</v>
      </c>
      <c r="E47" s="23">
        <v>32710798296720</v>
      </c>
      <c r="F47" s="23">
        <v>1571</v>
      </c>
      <c r="G47" s="23">
        <v>20637727632</v>
      </c>
      <c r="H47" s="23">
        <v>631</v>
      </c>
      <c r="I47" s="23">
        <v>14030930</v>
      </c>
      <c r="J47" s="23">
        <v>207</v>
      </c>
      <c r="K47" s="23">
        <v>41072863000000</v>
      </c>
      <c r="L47" s="23">
        <v>12336931000000</v>
      </c>
      <c r="M47" s="23">
        <v>34183038000000</v>
      </c>
      <c r="N47" s="23">
        <v>4281803000000</v>
      </c>
      <c r="O47" s="23">
        <v>745269000000</v>
      </c>
      <c r="P47" s="23">
        <v>4122217000000</v>
      </c>
      <c r="Q47" s="23">
        <v>8790502000000</v>
      </c>
      <c r="R47" s="23">
        <v>8045233000000</v>
      </c>
      <c r="S47" s="23">
        <v>870199000000</v>
      </c>
      <c r="T47" s="23">
        <v>242265000000</v>
      </c>
      <c r="U47" s="23">
        <v>784630000000</v>
      </c>
      <c r="V47" s="23">
        <v>0.1502</v>
      </c>
      <c r="W47" s="23">
        <v>0.7964</v>
      </c>
      <c r="X47" s="23">
        <v>7.6039000000000003</v>
      </c>
      <c r="Y47" s="23" t="s">
        <v>38</v>
      </c>
      <c r="Z47" s="23">
        <v>0.81289999999999996</v>
      </c>
      <c r="AA47" s="23">
        <v>0.4622</v>
      </c>
      <c r="AB47" s="23">
        <v>1.2003999999999999</v>
      </c>
      <c r="AC47" s="23">
        <v>-0.6865</v>
      </c>
      <c r="AD47" s="23">
        <v>-0.43819999999999998</v>
      </c>
      <c r="AE47" s="23">
        <v>1.0085999999999999</v>
      </c>
      <c r="AF47" s="23">
        <v>-8.7599999999999997E-2</v>
      </c>
      <c r="AG47" s="23">
        <v>1.2648999999999999</v>
      </c>
      <c r="AH47" s="23">
        <v>-0.51870000000000005</v>
      </c>
      <c r="AI47" s="23">
        <v>0.1893</v>
      </c>
      <c r="AJ47" s="23">
        <v>-0.71399999999999997</v>
      </c>
      <c r="AK47" s="23">
        <v>0.27250000000000002</v>
      </c>
      <c r="AL47" s="23">
        <v>0.4002</v>
      </c>
      <c r="AM47" s="23">
        <v>1.6458999999999999</v>
      </c>
      <c r="AN47" s="23">
        <v>267.93079999999998</v>
      </c>
    </row>
    <row r="48" spans="1:40" x14ac:dyDescent="0.35">
      <c r="A48" s="24" t="s">
        <v>174</v>
      </c>
      <c r="B48" s="24" t="s">
        <v>173</v>
      </c>
      <c r="C48" s="24" t="s">
        <v>50</v>
      </c>
      <c r="D48" s="24">
        <v>2132</v>
      </c>
      <c r="E48" s="24">
        <v>63936923347128</v>
      </c>
      <c r="F48" s="24">
        <v>2130</v>
      </c>
      <c r="G48" s="24">
        <v>29989176054</v>
      </c>
      <c r="H48" s="24">
        <v>1230</v>
      </c>
      <c r="I48" s="24">
        <v>14030930</v>
      </c>
      <c r="J48" s="24">
        <v>29</v>
      </c>
      <c r="K48" s="24">
        <v>1469373000000</v>
      </c>
      <c r="L48" s="24" t="s">
        <v>38</v>
      </c>
      <c r="M48" s="24">
        <v>1443600000000</v>
      </c>
      <c r="N48" s="24">
        <v>881598000000</v>
      </c>
      <c r="O48" s="24">
        <v>-102500000000</v>
      </c>
      <c r="P48" s="24">
        <v>807669000000</v>
      </c>
      <c r="Q48" s="24">
        <v>2854469000000</v>
      </c>
      <c r="R48" s="24">
        <v>3314184000000</v>
      </c>
      <c r="S48" s="24">
        <v>333769000000</v>
      </c>
      <c r="T48" s="24">
        <v>71790000000</v>
      </c>
      <c r="U48" s="24">
        <v>379214000000</v>
      </c>
      <c r="V48" s="24">
        <v>0.1114</v>
      </c>
      <c r="W48" s="24">
        <v>43.513100000000001</v>
      </c>
      <c r="X48" s="24">
        <v>72.930999999999997</v>
      </c>
      <c r="Y48" s="24">
        <v>1.6981999999999999</v>
      </c>
      <c r="Z48" s="24" t="s">
        <v>38</v>
      </c>
      <c r="AA48" s="24" t="s">
        <v>38</v>
      </c>
      <c r="AB48" s="24" t="s">
        <v>38</v>
      </c>
      <c r="AC48" s="24" t="s">
        <v>38</v>
      </c>
      <c r="AD48" s="24" t="s">
        <v>38</v>
      </c>
      <c r="AE48" s="24" t="s">
        <v>38</v>
      </c>
      <c r="AF48" s="24">
        <v>-1</v>
      </c>
      <c r="AG48" s="24" t="s">
        <v>38</v>
      </c>
      <c r="AH48" s="24" t="s">
        <v>38</v>
      </c>
      <c r="AI48" s="24" t="s">
        <v>38</v>
      </c>
      <c r="AJ48" s="24" t="s">
        <v>38</v>
      </c>
      <c r="AK48" s="24" t="s">
        <v>38</v>
      </c>
      <c r="AL48" s="24">
        <v>5.8400000000000001E-2</v>
      </c>
      <c r="AM48" s="24">
        <v>0.61660000000000004</v>
      </c>
      <c r="AN48" s="24">
        <v>1893.8783000000001</v>
      </c>
    </row>
    <row r="49" spans="1:40" x14ac:dyDescent="0.35">
      <c r="A49" s="24" t="s">
        <v>267</v>
      </c>
      <c r="B49" s="24" t="s">
        <v>266</v>
      </c>
      <c r="C49" s="24" t="s">
        <v>241</v>
      </c>
      <c r="D49" s="24">
        <v>5920</v>
      </c>
      <c r="E49" s="24">
        <v>78144000000000</v>
      </c>
      <c r="F49" s="24">
        <v>5890</v>
      </c>
      <c r="G49" s="24">
        <v>13200000000</v>
      </c>
      <c r="H49" s="24">
        <v>1229</v>
      </c>
      <c r="I49" s="24">
        <v>14030930</v>
      </c>
      <c r="J49" s="24">
        <v>263</v>
      </c>
      <c r="K49" s="24">
        <v>3174794000000</v>
      </c>
      <c r="L49" s="24">
        <v>973492000000</v>
      </c>
      <c r="M49" s="24">
        <v>4126647000000</v>
      </c>
      <c r="N49" s="24">
        <v>3477659000000</v>
      </c>
      <c r="O49" s="24">
        <v>1108899000000</v>
      </c>
      <c r="P49" s="24">
        <v>3724384000000</v>
      </c>
      <c r="Q49" s="24">
        <v>1998545000000</v>
      </c>
      <c r="R49" s="24">
        <v>2606255000000</v>
      </c>
      <c r="S49" s="24" t="s">
        <v>38</v>
      </c>
      <c r="T49" s="24" t="s">
        <v>38</v>
      </c>
      <c r="U49" s="24" t="s">
        <v>38</v>
      </c>
      <c r="V49" s="24">
        <v>0.14099999999999999</v>
      </c>
      <c r="W49" s="24">
        <v>24.613900000000001</v>
      </c>
      <c r="X49" s="24">
        <v>22.433499999999999</v>
      </c>
      <c r="Y49" s="24" t="s">
        <v>38</v>
      </c>
      <c r="Z49" s="24">
        <v>24.1951</v>
      </c>
      <c r="AA49" s="24">
        <v>0.1178</v>
      </c>
      <c r="AB49" s="24">
        <v>0.1154</v>
      </c>
      <c r="AC49" s="24">
        <v>-0.19889999999999999</v>
      </c>
      <c r="AD49" s="24">
        <v>0.64570000000000005</v>
      </c>
      <c r="AE49" s="24">
        <v>-0.2389</v>
      </c>
      <c r="AF49" s="24">
        <v>1.2156</v>
      </c>
      <c r="AG49" s="24">
        <v>0.19769999999999999</v>
      </c>
      <c r="AH49" s="24">
        <v>1.2156</v>
      </c>
      <c r="AI49" s="24">
        <v>0.19769999999999999</v>
      </c>
      <c r="AJ49" s="24">
        <v>0.77490000000000003</v>
      </c>
      <c r="AK49" s="24">
        <v>0.97109999999999996</v>
      </c>
      <c r="AL49" s="24">
        <v>0.29459999999999997</v>
      </c>
      <c r="AM49" s="24">
        <v>1.8815</v>
      </c>
      <c r="AN49" s="24">
        <v>90.2898</v>
      </c>
    </row>
    <row r="50" spans="1:40" x14ac:dyDescent="0.35">
      <c r="A50" s="24" t="s">
        <v>99</v>
      </c>
      <c r="B50" s="24" t="s">
        <v>98</v>
      </c>
      <c r="C50" s="24" t="s">
        <v>100</v>
      </c>
      <c r="D50" s="24">
        <v>2282</v>
      </c>
      <c r="E50" s="24">
        <v>59836452074000</v>
      </c>
      <c r="F50" s="24">
        <v>2232</v>
      </c>
      <c r="G50" s="24">
        <v>26221057000</v>
      </c>
      <c r="H50" s="24">
        <v>1229</v>
      </c>
      <c r="I50" s="24">
        <v>14030930</v>
      </c>
      <c r="J50" s="24">
        <v>76</v>
      </c>
      <c r="K50" s="24">
        <v>16966364000000</v>
      </c>
      <c r="L50" s="24">
        <v>6281274000000</v>
      </c>
      <c r="M50" s="24">
        <v>16181681000000</v>
      </c>
      <c r="N50" s="24">
        <v>1569548000000</v>
      </c>
      <c r="O50" s="24">
        <v>24877000000</v>
      </c>
      <c r="P50" s="24">
        <v>1452342000000</v>
      </c>
      <c r="Q50" s="24">
        <v>522467000000</v>
      </c>
      <c r="R50" s="24">
        <v>-571458000000</v>
      </c>
      <c r="S50" s="24" t="s">
        <v>38</v>
      </c>
      <c r="T50" s="24" t="s">
        <v>38</v>
      </c>
      <c r="U50" s="24" t="s">
        <v>38</v>
      </c>
      <c r="V50" s="24" t="s">
        <v>38</v>
      </c>
      <c r="W50" s="24">
        <v>3.5268000000000002</v>
      </c>
      <c r="X50" s="24">
        <v>29.368400000000001</v>
      </c>
      <c r="Y50" s="24" t="s">
        <v>38</v>
      </c>
      <c r="Z50" s="24" t="s">
        <v>38</v>
      </c>
      <c r="AA50" s="24" t="s">
        <v>38</v>
      </c>
      <c r="AB50" s="24" t="s">
        <v>38</v>
      </c>
      <c r="AC50" s="24">
        <v>-0.99170000000000003</v>
      </c>
      <c r="AD50" s="24" t="s">
        <v>38</v>
      </c>
      <c r="AE50" s="24" t="s">
        <v>38</v>
      </c>
      <c r="AF50" s="24">
        <v>1.7924</v>
      </c>
      <c r="AG50" s="24">
        <v>0.43540000000000001</v>
      </c>
      <c r="AH50" s="24">
        <v>-1.7412000000000001</v>
      </c>
      <c r="AI50" s="24">
        <v>-32.762700000000002</v>
      </c>
      <c r="AJ50" s="24">
        <v>-0.97670000000000001</v>
      </c>
      <c r="AK50" s="24" t="s">
        <v>38</v>
      </c>
      <c r="AL50" s="24">
        <v>0.32619999999999999</v>
      </c>
      <c r="AM50" s="24">
        <v>0.96599999999999997</v>
      </c>
      <c r="AN50" s="24">
        <v>1782.8154999999999</v>
      </c>
    </row>
    <row r="51" spans="1:40" x14ac:dyDescent="0.35">
      <c r="A51" s="23" t="s">
        <v>147</v>
      </c>
      <c r="B51" s="23" t="s">
        <v>146</v>
      </c>
      <c r="C51" s="23" t="s">
        <v>148</v>
      </c>
      <c r="D51" s="23">
        <v>1223</v>
      </c>
      <c r="E51" s="23">
        <v>36923564571365</v>
      </c>
      <c r="F51" s="23">
        <v>1213</v>
      </c>
      <c r="G51" s="23">
        <v>30190976755</v>
      </c>
      <c r="H51" s="23">
        <v>1229</v>
      </c>
      <c r="I51" s="23">
        <v>14030930</v>
      </c>
      <c r="J51" s="23">
        <v>126</v>
      </c>
      <c r="K51" s="23">
        <v>26906976000000</v>
      </c>
      <c r="L51" s="23">
        <v>13301330000000</v>
      </c>
      <c r="M51" s="23">
        <v>18334292000000</v>
      </c>
      <c r="N51" s="23">
        <v>3793260000000</v>
      </c>
      <c r="O51" s="23">
        <v>1210786000000</v>
      </c>
      <c r="P51" s="23">
        <v>2667276000000</v>
      </c>
      <c r="Q51" s="23">
        <v>3834749000000</v>
      </c>
      <c r="R51" s="23">
        <v>2722784000000</v>
      </c>
      <c r="S51" s="23">
        <v>218800000000</v>
      </c>
      <c r="T51" s="23">
        <v>49180000000</v>
      </c>
      <c r="U51" s="23">
        <v>139771000000</v>
      </c>
      <c r="V51" s="23">
        <v>0.8</v>
      </c>
      <c r="W51" s="23">
        <v>1.3723000000000001</v>
      </c>
      <c r="X51" s="23">
        <v>9.6270000000000007</v>
      </c>
      <c r="Y51" s="23" t="s">
        <v>38</v>
      </c>
      <c r="Z51" s="23">
        <v>1.2982</v>
      </c>
      <c r="AA51" s="23">
        <v>0.22819999999999999</v>
      </c>
      <c r="AB51" s="23">
        <v>0.3478</v>
      </c>
      <c r="AC51" s="23">
        <v>-0.7228</v>
      </c>
      <c r="AD51" s="23">
        <v>-0.46229999999999999</v>
      </c>
      <c r="AE51" s="23">
        <v>0.67879999999999996</v>
      </c>
      <c r="AF51" s="23">
        <v>2.5853999999999999</v>
      </c>
      <c r="AG51" s="23">
        <v>0.43609999999999999</v>
      </c>
      <c r="AH51" s="23">
        <v>9.5399999999999999E-2</v>
      </c>
      <c r="AI51" s="23">
        <v>-0.14449999999999999</v>
      </c>
      <c r="AJ51" s="23">
        <v>-6.3E-3</v>
      </c>
      <c r="AK51" s="23">
        <v>-0.2278</v>
      </c>
      <c r="AL51" s="23">
        <v>0.32029999999999997</v>
      </c>
      <c r="AM51" s="23">
        <v>1.5242</v>
      </c>
      <c r="AN51" s="23">
        <v>44.146000000000001</v>
      </c>
    </row>
    <row r="52" spans="1:40" x14ac:dyDescent="0.35">
      <c r="A52" s="24" t="s">
        <v>204</v>
      </c>
      <c r="B52" s="24" t="s">
        <v>203</v>
      </c>
      <c r="C52" s="24" t="s">
        <v>50</v>
      </c>
      <c r="D52" s="24">
        <v>2291</v>
      </c>
      <c r="E52" s="24">
        <v>18557100000000</v>
      </c>
      <c r="F52" s="24">
        <v>2288</v>
      </c>
      <c r="G52" s="24">
        <v>8100000000</v>
      </c>
      <c r="H52" s="24">
        <v>930</v>
      </c>
      <c r="I52" s="24">
        <v>14030930</v>
      </c>
      <c r="J52" s="24">
        <v>634</v>
      </c>
      <c r="K52" s="24">
        <v>5295481000000</v>
      </c>
      <c r="L52" s="24">
        <v>960412000000</v>
      </c>
      <c r="M52" s="24">
        <v>5295481000000</v>
      </c>
      <c r="N52" s="24">
        <v>5135615000000</v>
      </c>
      <c r="O52" s="24">
        <v>909420000000</v>
      </c>
      <c r="P52" s="24">
        <v>5135615000000</v>
      </c>
      <c r="Q52" s="24">
        <v>5333775000000</v>
      </c>
      <c r="R52" s="24">
        <v>5333775000000</v>
      </c>
      <c r="S52" s="24">
        <v>13233000000</v>
      </c>
      <c r="T52" s="24">
        <v>84000000</v>
      </c>
      <c r="U52" s="24">
        <v>22816000000</v>
      </c>
      <c r="V52" s="24">
        <v>0.84179999999999999</v>
      </c>
      <c r="W52" s="24">
        <v>3.5059</v>
      </c>
      <c r="X52" s="24">
        <v>3.6040999999999999</v>
      </c>
      <c r="Y52" s="24">
        <v>0.92759999999999998</v>
      </c>
      <c r="Z52" s="24" t="s">
        <v>38</v>
      </c>
      <c r="AA52" s="24">
        <v>-6.7000000000000002E-3</v>
      </c>
      <c r="AB52" s="24">
        <v>0.44180000000000003</v>
      </c>
      <c r="AC52" s="24">
        <v>-3.9699999999999999E-2</v>
      </c>
      <c r="AD52" s="24">
        <v>0.72589999999999999</v>
      </c>
      <c r="AE52" s="24" t="s">
        <v>38</v>
      </c>
      <c r="AF52" s="24">
        <v>-0.62160000000000004</v>
      </c>
      <c r="AG52" s="24">
        <v>10.2841</v>
      </c>
      <c r="AH52" s="24" t="s">
        <v>38</v>
      </c>
      <c r="AI52" s="24" t="s">
        <v>38</v>
      </c>
      <c r="AJ52" s="24">
        <v>-0.63660000000000005</v>
      </c>
      <c r="AK52" s="24">
        <v>18.475300000000001</v>
      </c>
      <c r="AL52" s="24">
        <v>0.58340000000000003</v>
      </c>
      <c r="AM52" s="24">
        <v>1.3625</v>
      </c>
      <c r="AN52" s="24">
        <v>32.154400000000003</v>
      </c>
    </row>
    <row r="53" spans="1:40" x14ac:dyDescent="0.35">
      <c r="A53" s="23" t="s">
        <v>335</v>
      </c>
      <c r="B53" s="23" t="s">
        <v>334</v>
      </c>
      <c r="C53" s="23" t="s">
        <v>50</v>
      </c>
      <c r="D53" s="23">
        <v>5350</v>
      </c>
      <c r="E53" s="23">
        <v>84262500000000</v>
      </c>
      <c r="F53" s="23">
        <v>5370</v>
      </c>
      <c r="G53" s="23">
        <v>15750000000</v>
      </c>
      <c r="H53" s="23">
        <v>1229</v>
      </c>
      <c r="I53" s="23">
        <v>14030930</v>
      </c>
      <c r="J53" s="23">
        <v>239</v>
      </c>
      <c r="K53" s="23">
        <v>4366987000000</v>
      </c>
      <c r="L53" s="23">
        <v>12032000000</v>
      </c>
      <c r="M53" s="23">
        <v>4744478000000</v>
      </c>
      <c r="N53" s="23">
        <v>3771201000000</v>
      </c>
      <c r="O53" s="23">
        <v>-90071000000</v>
      </c>
      <c r="P53" s="23">
        <v>5732166000000</v>
      </c>
      <c r="Q53" s="23">
        <v>4198821000000</v>
      </c>
      <c r="R53" s="23">
        <v>5343287000000</v>
      </c>
      <c r="S53" s="23">
        <v>12752000000</v>
      </c>
      <c r="T53" s="23">
        <v>12338000000</v>
      </c>
      <c r="U53" s="23">
        <v>414000000</v>
      </c>
      <c r="V53" s="23">
        <v>0.1099</v>
      </c>
      <c r="W53" s="23">
        <v>19.295300000000001</v>
      </c>
      <c r="X53" s="23">
        <v>22.468599999999999</v>
      </c>
      <c r="Y53" s="23">
        <v>3.5110000000000001</v>
      </c>
      <c r="Z53" s="23" t="s">
        <v>38</v>
      </c>
      <c r="AA53" s="23" t="s">
        <v>38</v>
      </c>
      <c r="AB53" s="23" t="s">
        <v>38</v>
      </c>
      <c r="AC53" s="23" t="s">
        <v>38</v>
      </c>
      <c r="AD53" s="23" t="s">
        <v>38</v>
      </c>
      <c r="AE53" s="23" t="s">
        <v>38</v>
      </c>
      <c r="AF53" s="23" t="s">
        <v>38</v>
      </c>
      <c r="AG53" s="23">
        <v>-0.78890000000000005</v>
      </c>
      <c r="AH53" s="23" t="s">
        <v>38</v>
      </c>
      <c r="AI53" s="23" t="s">
        <v>38</v>
      </c>
      <c r="AJ53" s="23" t="s">
        <v>38</v>
      </c>
      <c r="AK53" s="23">
        <v>-1.0647</v>
      </c>
      <c r="AL53" s="23">
        <v>2.6800000000000001E-2</v>
      </c>
      <c r="AM53" s="23">
        <v>1.294</v>
      </c>
      <c r="AN53" s="23">
        <v>891.59439999999995</v>
      </c>
    </row>
    <row r="54" spans="1:40" x14ac:dyDescent="0.35">
      <c r="A54" s="24" t="s">
        <v>387</v>
      </c>
      <c r="B54" s="24" t="s">
        <v>386</v>
      </c>
      <c r="C54" s="24" t="s">
        <v>74</v>
      </c>
      <c r="D54" s="24">
        <v>8570</v>
      </c>
      <c r="E54" s="24">
        <v>514200000000000</v>
      </c>
      <c r="F54" s="24">
        <v>8520</v>
      </c>
      <c r="G54" s="24">
        <v>60000000000</v>
      </c>
      <c r="H54" s="24">
        <v>1229</v>
      </c>
      <c r="I54" s="24">
        <v>14030930</v>
      </c>
      <c r="J54" s="24">
        <v>980</v>
      </c>
      <c r="K54" s="24">
        <v>165485393000000</v>
      </c>
      <c r="L54" s="24">
        <v>33089741000000</v>
      </c>
      <c r="M54" s="24">
        <v>152064289000000</v>
      </c>
      <c r="N54" s="24">
        <v>58815425000000</v>
      </c>
      <c r="O54" s="24">
        <v>46358000000</v>
      </c>
      <c r="P54" s="24">
        <v>43201857000000</v>
      </c>
      <c r="Q54" s="24">
        <v>5345948000000</v>
      </c>
      <c r="R54" s="24">
        <v>26565329000000</v>
      </c>
      <c r="S54" s="24">
        <v>16565987000000</v>
      </c>
      <c r="T54" s="24">
        <v>3925017000000</v>
      </c>
      <c r="U54" s="24">
        <v>14280854000000</v>
      </c>
      <c r="V54" s="24">
        <v>0.49159999999999998</v>
      </c>
      <c r="W54" s="24">
        <v>3.1072000000000002</v>
      </c>
      <c r="X54" s="24">
        <v>8.6938999999999993</v>
      </c>
      <c r="Y54" s="24" t="s">
        <v>38</v>
      </c>
      <c r="Z54" s="24">
        <v>4.3775000000000004</v>
      </c>
      <c r="AA54" s="24" t="s">
        <v>38</v>
      </c>
      <c r="AB54" s="24" t="s">
        <v>38</v>
      </c>
      <c r="AC54" s="24" t="s">
        <v>38</v>
      </c>
      <c r="AD54" s="24" t="s">
        <v>38</v>
      </c>
      <c r="AE54" s="24">
        <v>0.1234</v>
      </c>
      <c r="AF54" s="24">
        <v>-1.18E-2</v>
      </c>
      <c r="AG54" s="24">
        <v>0.26469999999999999</v>
      </c>
      <c r="AH54" s="24" t="s">
        <v>38</v>
      </c>
      <c r="AI54" s="24" t="s">
        <v>38</v>
      </c>
      <c r="AJ54" s="24" t="s">
        <v>38</v>
      </c>
      <c r="AK54" s="24" t="s">
        <v>38</v>
      </c>
      <c r="AL54" s="24">
        <v>0.16389999999999999</v>
      </c>
      <c r="AM54" s="24">
        <v>1.6415</v>
      </c>
      <c r="AN54" s="24">
        <v>329.74630000000002</v>
      </c>
    </row>
    <row r="55" spans="1:40" x14ac:dyDescent="0.35">
      <c r="A55" s="24" t="s">
        <v>212</v>
      </c>
      <c r="B55" s="24" t="s">
        <v>211</v>
      </c>
      <c r="C55" s="24" t="s">
        <v>37</v>
      </c>
      <c r="D55" s="24">
        <v>3032</v>
      </c>
      <c r="E55" s="24">
        <v>121280000000000</v>
      </c>
      <c r="F55" s="24">
        <v>3000</v>
      </c>
      <c r="G55" s="24">
        <v>40000000000</v>
      </c>
      <c r="H55" s="24">
        <v>1229</v>
      </c>
      <c r="I55" s="24">
        <v>14030930</v>
      </c>
      <c r="J55" s="24">
        <v>647</v>
      </c>
      <c r="K55" s="24">
        <v>70022209000000</v>
      </c>
      <c r="L55" s="24">
        <v>20449117000000</v>
      </c>
      <c r="M55" s="24">
        <v>56726393000000</v>
      </c>
      <c r="N55" s="24">
        <v>21901659000000</v>
      </c>
      <c r="O55" s="24">
        <v>6524270000000</v>
      </c>
      <c r="P55" s="24">
        <v>18886316000000</v>
      </c>
      <c r="Q55" s="24">
        <v>23672483000000</v>
      </c>
      <c r="R55" s="24">
        <v>16738927000000</v>
      </c>
      <c r="S55" s="24" t="s">
        <v>38</v>
      </c>
      <c r="T55" s="24" t="s">
        <v>38</v>
      </c>
      <c r="U55" s="24" t="s">
        <v>38</v>
      </c>
      <c r="V55" s="24">
        <v>0.1017</v>
      </c>
      <c r="W55" s="24">
        <v>1.732</v>
      </c>
      <c r="X55" s="24">
        <v>4.6368</v>
      </c>
      <c r="Y55" s="24" t="s">
        <v>38</v>
      </c>
      <c r="Z55" s="24" t="s">
        <v>38</v>
      </c>
      <c r="AA55" s="24">
        <v>-2.7099999999999999E-2</v>
      </c>
      <c r="AB55" s="24">
        <v>9.2299999999999993E-2</v>
      </c>
      <c r="AC55" s="24">
        <v>5.0799999999999998E-2</v>
      </c>
      <c r="AD55" s="24">
        <v>-6.3700000000000007E-2</v>
      </c>
      <c r="AE55" s="24">
        <v>0.49220000000000003</v>
      </c>
      <c r="AF55" s="24">
        <v>8.5800000000000001E-2</v>
      </c>
      <c r="AG55" s="24">
        <v>0.44869999999999999</v>
      </c>
      <c r="AH55" s="24" t="s">
        <v>38</v>
      </c>
      <c r="AI55" s="24" t="s">
        <v>38</v>
      </c>
      <c r="AJ55" s="24">
        <v>0.14099999999999999</v>
      </c>
      <c r="AK55" s="24">
        <v>0.35649999999999998</v>
      </c>
      <c r="AL55" s="24">
        <v>0.55840000000000001</v>
      </c>
      <c r="AM55" s="24">
        <v>1.1564000000000001</v>
      </c>
      <c r="AN55" s="24" t="s">
        <v>38</v>
      </c>
    </row>
    <row r="56" spans="1:40" x14ac:dyDescent="0.35">
      <c r="A56" s="24" t="s">
        <v>126</v>
      </c>
      <c r="B56" s="24" t="s">
        <v>125</v>
      </c>
      <c r="C56" s="24" t="s">
        <v>127</v>
      </c>
      <c r="D56" s="24">
        <v>1244</v>
      </c>
      <c r="E56" s="24">
        <v>22549334900000</v>
      </c>
      <c r="F56" s="24">
        <v>1237</v>
      </c>
      <c r="G56" s="24">
        <v>18126475000</v>
      </c>
      <c r="H56" s="24">
        <v>1229</v>
      </c>
      <c r="I56" s="24">
        <v>14030930</v>
      </c>
      <c r="J56" s="24">
        <v>20</v>
      </c>
      <c r="K56" s="24">
        <v>16143757000000</v>
      </c>
      <c r="L56" s="24">
        <v>4224367000000</v>
      </c>
      <c r="M56" s="24">
        <v>10092179000000</v>
      </c>
      <c r="N56" s="24">
        <v>366255000000</v>
      </c>
      <c r="O56" s="24">
        <v>232860000000</v>
      </c>
      <c r="P56" s="24">
        <v>-307452000000</v>
      </c>
      <c r="Q56" s="24">
        <v>-214125000000</v>
      </c>
      <c r="R56" s="24">
        <v>-478769000000</v>
      </c>
      <c r="S56" s="24">
        <v>475689000000</v>
      </c>
      <c r="T56" s="24">
        <v>134118000000</v>
      </c>
      <c r="U56" s="24">
        <v>410288000000</v>
      </c>
      <c r="V56" s="24" t="s">
        <v>38</v>
      </c>
      <c r="W56" s="24">
        <v>1.3968</v>
      </c>
      <c r="X56" s="24">
        <v>61.9</v>
      </c>
      <c r="Y56" s="24" t="s">
        <v>38</v>
      </c>
      <c r="Z56" s="24">
        <v>1.3624000000000001</v>
      </c>
      <c r="AA56" s="24" t="s">
        <v>38</v>
      </c>
      <c r="AB56" s="24" t="s">
        <v>38</v>
      </c>
      <c r="AC56" s="24">
        <v>-0.45989999999999998</v>
      </c>
      <c r="AD56" s="24" t="s">
        <v>38</v>
      </c>
      <c r="AE56" s="24">
        <v>1.1026</v>
      </c>
      <c r="AF56" s="24">
        <v>3.1099999999999999E-2</v>
      </c>
      <c r="AG56" s="24">
        <v>3.1532</v>
      </c>
      <c r="AH56" s="24">
        <v>-0.155</v>
      </c>
      <c r="AI56" s="24">
        <v>4.0705999999999998</v>
      </c>
      <c r="AJ56" s="24">
        <v>-0.44309999999999999</v>
      </c>
      <c r="AK56" s="24" t="s">
        <v>38</v>
      </c>
      <c r="AL56" s="24">
        <v>0.27660000000000001</v>
      </c>
      <c r="AM56" s="24">
        <v>1.5967</v>
      </c>
      <c r="AN56" s="24">
        <v>428.47620000000001</v>
      </c>
    </row>
    <row r="57" spans="1:40" x14ac:dyDescent="0.35">
      <c r="A57" s="23" t="s">
        <v>299</v>
      </c>
      <c r="B57" s="23" t="s">
        <v>298</v>
      </c>
      <c r="C57" s="23" t="s">
        <v>53</v>
      </c>
      <c r="D57" s="23">
        <v>5150</v>
      </c>
      <c r="E57" s="23">
        <v>280333297500000</v>
      </c>
      <c r="F57" s="23">
        <v>5130</v>
      </c>
      <c r="G57" s="23">
        <v>54433650000</v>
      </c>
      <c r="H57" s="23">
        <v>930</v>
      </c>
      <c r="I57" s="23">
        <v>14030631</v>
      </c>
      <c r="J57" s="23">
        <v>447</v>
      </c>
      <c r="K57" s="23">
        <v>119542947000000</v>
      </c>
      <c r="L57" s="23">
        <v>35193146000000</v>
      </c>
      <c r="M57" s="23">
        <v>86987515000000</v>
      </c>
      <c r="N57" s="23">
        <v>24352432000000</v>
      </c>
      <c r="O57" s="23">
        <v>4488340000000</v>
      </c>
      <c r="P57" s="23">
        <v>33031921000000</v>
      </c>
      <c r="Q57" s="23">
        <v>30478072000000</v>
      </c>
      <c r="R57" s="23">
        <v>40310658000000</v>
      </c>
      <c r="S57" s="23">
        <v>2118221000000</v>
      </c>
      <c r="T57" s="23">
        <v>548973000000</v>
      </c>
      <c r="U57" s="23">
        <v>1319007000000</v>
      </c>
      <c r="V57" s="23">
        <v>0.77449999999999997</v>
      </c>
      <c r="W57" s="23">
        <v>2.3450000000000002</v>
      </c>
      <c r="X57" s="23">
        <v>11.4765</v>
      </c>
      <c r="Y57" s="23" t="s">
        <v>38</v>
      </c>
      <c r="Z57" s="23">
        <v>2.1372</v>
      </c>
      <c r="AA57" s="23">
        <v>-0.24879999999999999</v>
      </c>
      <c r="AB57" s="23">
        <v>-0.1399</v>
      </c>
      <c r="AC57" s="23">
        <v>-0.1865</v>
      </c>
      <c r="AD57" s="23">
        <v>-0.57530000000000003</v>
      </c>
      <c r="AE57" s="23">
        <v>0.70050000000000001</v>
      </c>
      <c r="AF57" s="23">
        <v>3.27E-2</v>
      </c>
      <c r="AG57" s="23">
        <v>1.1719999999999999</v>
      </c>
      <c r="AH57" s="23">
        <v>-7.3700000000000002E-2</v>
      </c>
      <c r="AI57" s="23">
        <v>-0.26450000000000001</v>
      </c>
      <c r="AJ57" s="23">
        <v>-0.16</v>
      </c>
      <c r="AK57" s="23">
        <v>-0.34739999999999999</v>
      </c>
      <c r="AL57" s="23">
        <v>0.222</v>
      </c>
      <c r="AM57" s="23">
        <v>1.1979</v>
      </c>
      <c r="AN57" s="23">
        <v>71.986500000000007</v>
      </c>
    </row>
    <row r="58" spans="1:40" x14ac:dyDescent="0.35">
      <c r="A58" s="24" t="s">
        <v>444</v>
      </c>
      <c r="B58" s="24" t="s">
        <v>443</v>
      </c>
      <c r="C58" s="24" t="s">
        <v>45</v>
      </c>
      <c r="D58" s="24">
        <v>4002</v>
      </c>
      <c r="E58" s="24">
        <v>20010000000000</v>
      </c>
      <c r="F58" s="24">
        <v>4003</v>
      </c>
      <c r="G58" s="24">
        <v>5000000000</v>
      </c>
      <c r="H58" s="24">
        <v>1229</v>
      </c>
      <c r="I58" s="24">
        <v>14030930</v>
      </c>
      <c r="J58" s="24">
        <v>584</v>
      </c>
      <c r="K58" s="24">
        <v>60213796000000</v>
      </c>
      <c r="L58" s="24">
        <v>16578259000000</v>
      </c>
      <c r="M58" s="24">
        <v>56001655000000</v>
      </c>
      <c r="N58" s="24">
        <v>2920020000000</v>
      </c>
      <c r="O58" s="24">
        <v>1200732000000</v>
      </c>
      <c r="P58" s="24">
        <v>3015562000000</v>
      </c>
      <c r="Q58" s="24">
        <v>4854446000000</v>
      </c>
      <c r="R58" s="24">
        <v>4053581000000</v>
      </c>
      <c r="S58" s="24">
        <v>1126899000000</v>
      </c>
      <c r="T58" s="24">
        <v>289681000000</v>
      </c>
      <c r="U58" s="24">
        <v>1138296000000</v>
      </c>
      <c r="V58" s="24">
        <v>0.39789999999999998</v>
      </c>
      <c r="W58" s="24">
        <v>0.33229999999999998</v>
      </c>
      <c r="X58" s="24">
        <v>6.9332000000000003</v>
      </c>
      <c r="Y58" s="24" t="s">
        <v>38</v>
      </c>
      <c r="Z58" s="24">
        <v>0.3483</v>
      </c>
      <c r="AA58" s="24" t="s">
        <v>38</v>
      </c>
      <c r="AB58" s="24" t="s">
        <v>38</v>
      </c>
      <c r="AC58" s="24">
        <v>-6.2700000000000006E-2</v>
      </c>
      <c r="AD58" s="24">
        <v>7.2373000000000003</v>
      </c>
      <c r="AE58" s="24">
        <v>6.7400000000000002E-2</v>
      </c>
      <c r="AF58" s="24">
        <v>0.26910000000000001</v>
      </c>
      <c r="AG58" s="24">
        <v>0.4516</v>
      </c>
      <c r="AH58" s="24">
        <v>0.11070000000000001</v>
      </c>
      <c r="AI58" s="24">
        <v>1.4752000000000001</v>
      </c>
      <c r="AJ58" s="24">
        <v>0.1895</v>
      </c>
      <c r="AK58" s="24">
        <v>10.956899999999999</v>
      </c>
      <c r="AL58" s="24">
        <v>0.62450000000000006</v>
      </c>
      <c r="AM58" s="24">
        <v>1.4165000000000001</v>
      </c>
      <c r="AN58" s="24">
        <v>29.6966</v>
      </c>
    </row>
    <row r="59" spans="1:40" x14ac:dyDescent="0.35">
      <c r="A59" s="23" t="s">
        <v>362</v>
      </c>
      <c r="B59" s="23" t="s">
        <v>361</v>
      </c>
      <c r="C59" s="23" t="s">
        <v>50</v>
      </c>
      <c r="D59" s="23">
        <v>4970</v>
      </c>
      <c r="E59" s="23">
        <v>24850000000000</v>
      </c>
      <c r="F59" s="23">
        <v>5000</v>
      </c>
      <c r="G59" s="23">
        <v>5000000000</v>
      </c>
      <c r="H59" s="23">
        <v>331</v>
      </c>
      <c r="I59" s="23">
        <v>14030930</v>
      </c>
      <c r="J59" s="23">
        <v>621</v>
      </c>
      <c r="K59" s="23">
        <v>3659262000000</v>
      </c>
      <c r="L59" s="23">
        <v>172517000000</v>
      </c>
      <c r="M59" s="23">
        <v>5343407000000</v>
      </c>
      <c r="N59" s="23">
        <v>3104135000000</v>
      </c>
      <c r="O59" s="23">
        <v>48268000000</v>
      </c>
      <c r="P59" s="23">
        <v>4899932000000</v>
      </c>
      <c r="Q59" s="23">
        <v>5200580000000</v>
      </c>
      <c r="R59" s="23">
        <v>6159347000000</v>
      </c>
      <c r="S59" s="23">
        <v>4815000000</v>
      </c>
      <c r="T59" s="23">
        <v>4000000</v>
      </c>
      <c r="U59" s="23">
        <v>13590000000</v>
      </c>
      <c r="V59" s="23">
        <v>0.2041</v>
      </c>
      <c r="W59" s="23">
        <v>6.7910000000000004</v>
      </c>
      <c r="X59" s="23">
        <v>8.0515000000000008</v>
      </c>
      <c r="Y59" s="23">
        <v>1.4957</v>
      </c>
      <c r="Z59" s="23" t="s">
        <v>38</v>
      </c>
      <c r="AA59" s="23">
        <v>0.80669999999999997</v>
      </c>
      <c r="AB59" s="23">
        <v>5.3230000000000004</v>
      </c>
      <c r="AC59" s="23">
        <v>2.6238000000000001</v>
      </c>
      <c r="AD59" s="23">
        <v>-0.63560000000000005</v>
      </c>
      <c r="AE59" s="23" t="s">
        <v>38</v>
      </c>
      <c r="AF59" s="23">
        <v>-0.1134</v>
      </c>
      <c r="AG59" s="23">
        <v>-0.58620000000000005</v>
      </c>
      <c r="AH59" s="23" t="s">
        <v>38</v>
      </c>
      <c r="AI59" s="23" t="s">
        <v>38</v>
      </c>
      <c r="AJ59" s="23">
        <v>2.2126999999999999</v>
      </c>
      <c r="AK59" s="23">
        <v>-0.84919999999999995</v>
      </c>
      <c r="AL59" s="23">
        <v>0.18429999999999999</v>
      </c>
      <c r="AM59" s="23">
        <v>1.2224999999999999</v>
      </c>
      <c r="AN59" s="23">
        <v>207.3733</v>
      </c>
    </row>
    <row r="60" spans="1:40" x14ac:dyDescent="0.35">
      <c r="A60" s="24" t="s">
        <v>583</v>
      </c>
      <c r="B60" s="24" t="s">
        <v>582</v>
      </c>
      <c r="C60" s="24" t="s">
        <v>138</v>
      </c>
      <c r="D60" s="24">
        <v>1991</v>
      </c>
      <c r="E60" s="24">
        <v>51766000000000</v>
      </c>
      <c r="F60" s="24">
        <v>1999</v>
      </c>
      <c r="G60" s="24">
        <v>26000000000</v>
      </c>
      <c r="H60" s="24">
        <v>631</v>
      </c>
      <c r="I60" s="24">
        <v>14030930</v>
      </c>
      <c r="J60" s="24">
        <v>261</v>
      </c>
      <c r="K60" s="24">
        <v>36954258000000</v>
      </c>
      <c r="L60" s="24">
        <v>5321968000000</v>
      </c>
      <c r="M60" s="24">
        <v>38673714000000</v>
      </c>
      <c r="N60" s="24">
        <v>6789265000000</v>
      </c>
      <c r="O60" s="24">
        <v>1198622000000</v>
      </c>
      <c r="P60" s="24">
        <v>7211444000000</v>
      </c>
      <c r="Q60" s="24">
        <v>1965387000000</v>
      </c>
      <c r="R60" s="24">
        <v>7274131000000</v>
      </c>
      <c r="S60" s="24">
        <v>3416852000000</v>
      </c>
      <c r="T60" s="24">
        <v>685440000000</v>
      </c>
      <c r="U60" s="24">
        <v>3259902000000</v>
      </c>
      <c r="V60" s="24">
        <v>0.90239999999999998</v>
      </c>
      <c r="W60" s="24">
        <v>1.4008</v>
      </c>
      <c r="X60" s="24">
        <v>7.6589999999999998</v>
      </c>
      <c r="Y60" s="24" t="s">
        <v>38</v>
      </c>
      <c r="Z60" s="24">
        <v>1.2294</v>
      </c>
      <c r="AA60" s="24">
        <v>4.8865999999999996</v>
      </c>
      <c r="AB60" s="24">
        <v>8.4741</v>
      </c>
      <c r="AC60" s="24">
        <v>-6.1000000000000004E-3</v>
      </c>
      <c r="AD60" s="24">
        <v>-2.1499999999999998E-2</v>
      </c>
      <c r="AE60" s="24">
        <v>0.16159999999999999</v>
      </c>
      <c r="AF60" s="24">
        <v>-0.43409999999999999</v>
      </c>
      <c r="AG60" s="24">
        <v>-0.2442</v>
      </c>
      <c r="AH60" s="24">
        <v>-0.57279999999999998</v>
      </c>
      <c r="AI60" s="24">
        <v>-0.43959999999999999</v>
      </c>
      <c r="AJ60" s="24">
        <v>-0.4375</v>
      </c>
      <c r="AK60" s="24">
        <v>-0.26050000000000001</v>
      </c>
      <c r="AL60" s="24">
        <v>0.43659999999999999</v>
      </c>
      <c r="AM60" s="24">
        <v>1.3111999999999999</v>
      </c>
      <c r="AN60" s="24">
        <v>119.434</v>
      </c>
    </row>
    <row r="61" spans="1:40" x14ac:dyDescent="0.35">
      <c r="A61" s="23" t="s">
        <v>1589</v>
      </c>
      <c r="B61" s="23" t="s">
        <v>1588</v>
      </c>
      <c r="C61" s="23" t="s">
        <v>245</v>
      </c>
      <c r="D61" s="23">
        <v>1619</v>
      </c>
      <c r="E61" s="23">
        <v>15150707235000</v>
      </c>
      <c r="F61" s="23">
        <v>1618</v>
      </c>
      <c r="G61" s="23">
        <v>9358065000</v>
      </c>
      <c r="H61" s="23">
        <v>830</v>
      </c>
      <c r="I61" s="23">
        <v>14030531</v>
      </c>
      <c r="J61" s="23">
        <v>-249</v>
      </c>
      <c r="K61" s="23">
        <v>13010283000000</v>
      </c>
      <c r="L61" s="23">
        <v>2026569000000</v>
      </c>
      <c r="M61" s="23">
        <v>14458327000000</v>
      </c>
      <c r="N61" s="23">
        <v>-2325765000000</v>
      </c>
      <c r="O61" s="23">
        <v>-540711000000</v>
      </c>
      <c r="P61" s="23">
        <v>846949000000</v>
      </c>
      <c r="Q61" s="23">
        <v>827647000000</v>
      </c>
      <c r="R61" s="23">
        <v>2445587000000</v>
      </c>
      <c r="S61" s="23">
        <v>723581000000</v>
      </c>
      <c r="T61" s="23">
        <v>109369000000</v>
      </c>
      <c r="U61" s="23">
        <v>832241000000</v>
      </c>
      <c r="V61" s="23">
        <v>0.1105</v>
      </c>
      <c r="W61" s="23">
        <v>1.1645000000000001</v>
      </c>
      <c r="X61" s="23" t="s">
        <v>38</v>
      </c>
      <c r="Y61" s="23" t="s">
        <v>38</v>
      </c>
      <c r="Z61" s="23">
        <v>1.3972</v>
      </c>
      <c r="AA61" s="23" t="s">
        <v>38</v>
      </c>
      <c r="AB61" s="23" t="s">
        <v>38</v>
      </c>
      <c r="AC61" s="23" t="s">
        <v>38</v>
      </c>
      <c r="AD61" s="23" t="s">
        <v>38</v>
      </c>
      <c r="AE61" s="23">
        <v>-0.35260000000000002</v>
      </c>
      <c r="AF61" s="23">
        <v>-0.40589999999999998</v>
      </c>
      <c r="AG61" s="23">
        <v>-0.41310000000000002</v>
      </c>
      <c r="AH61" s="23" t="s">
        <v>38</v>
      </c>
      <c r="AI61" s="23">
        <v>-1.1375</v>
      </c>
      <c r="AJ61" s="23" t="s">
        <v>38</v>
      </c>
      <c r="AK61" s="23">
        <v>-2.3127</v>
      </c>
      <c r="AL61" s="23">
        <v>0.17219999999999999</v>
      </c>
      <c r="AM61" s="23">
        <v>1.429</v>
      </c>
      <c r="AN61" s="23">
        <v>218.87799999999999</v>
      </c>
    </row>
    <row r="62" spans="1:40" x14ac:dyDescent="0.35">
      <c r="A62" s="24" t="s">
        <v>393</v>
      </c>
      <c r="B62" s="24" t="s">
        <v>392</v>
      </c>
      <c r="C62" s="24" t="s">
        <v>394</v>
      </c>
      <c r="D62" s="24">
        <v>1334</v>
      </c>
      <c r="E62" s="24">
        <v>12673000000000</v>
      </c>
      <c r="F62" s="24">
        <v>1313</v>
      </c>
      <c r="G62" s="24">
        <v>9500000000</v>
      </c>
      <c r="H62" s="24">
        <v>1229</v>
      </c>
      <c r="I62" s="24">
        <v>14030930</v>
      </c>
      <c r="J62" s="24">
        <v>35</v>
      </c>
      <c r="K62" s="24">
        <v>11366648000000</v>
      </c>
      <c r="L62" s="24">
        <v>3353901000000</v>
      </c>
      <c r="M62" s="24">
        <v>9408250000000</v>
      </c>
      <c r="N62" s="24">
        <v>328997000000</v>
      </c>
      <c r="O62" s="24">
        <v>-85112000000</v>
      </c>
      <c r="P62" s="24">
        <v>821498000000</v>
      </c>
      <c r="Q62" s="24">
        <v>1551871000000</v>
      </c>
      <c r="R62" s="24">
        <v>1133987000000</v>
      </c>
      <c r="S62" s="24">
        <v>808015000000</v>
      </c>
      <c r="T62" s="24">
        <v>276167000000</v>
      </c>
      <c r="U62" s="24">
        <v>718894000000</v>
      </c>
      <c r="V62" s="24">
        <v>0.1041</v>
      </c>
      <c r="W62" s="24">
        <v>1.1149</v>
      </c>
      <c r="X62" s="24">
        <v>37.428600000000003</v>
      </c>
      <c r="Y62" s="24" t="s">
        <v>38</v>
      </c>
      <c r="Z62" s="24">
        <v>4.63</v>
      </c>
      <c r="AA62" s="24" t="s">
        <v>38</v>
      </c>
      <c r="AB62" s="24" t="s">
        <v>38</v>
      </c>
      <c r="AC62" s="24" t="s">
        <v>38</v>
      </c>
      <c r="AD62" s="24" t="s">
        <v>38</v>
      </c>
      <c r="AE62" s="24">
        <v>0.35060000000000002</v>
      </c>
      <c r="AF62" s="24">
        <v>9.2899999999999996E-2</v>
      </c>
      <c r="AG62" s="24">
        <v>0.3654</v>
      </c>
      <c r="AH62" s="24">
        <v>-0.112</v>
      </c>
      <c r="AI62" s="24">
        <v>1.2359</v>
      </c>
      <c r="AJ62" s="24">
        <v>-1.1831</v>
      </c>
      <c r="AK62" s="24">
        <v>-3.4485999999999999</v>
      </c>
      <c r="AL62" s="24">
        <v>0.29570000000000002</v>
      </c>
      <c r="AM62" s="24">
        <v>1.1546000000000001</v>
      </c>
      <c r="AN62" s="24">
        <v>46.191200000000002</v>
      </c>
    </row>
    <row r="63" spans="1:40" x14ac:dyDescent="0.35">
      <c r="A63" s="24" t="s">
        <v>69</v>
      </c>
      <c r="B63" s="24" t="s">
        <v>68</v>
      </c>
      <c r="C63" s="24" t="s">
        <v>45</v>
      </c>
      <c r="D63" s="24">
        <v>3481</v>
      </c>
      <c r="E63" s="24">
        <v>52215000000000</v>
      </c>
      <c r="F63" s="24">
        <v>3493</v>
      </c>
      <c r="G63" s="24">
        <v>15000000000</v>
      </c>
      <c r="H63" s="24">
        <v>1229</v>
      </c>
      <c r="I63" s="24">
        <v>14030930</v>
      </c>
      <c r="J63" s="24">
        <v>590</v>
      </c>
      <c r="K63" s="24">
        <v>74057460000000</v>
      </c>
      <c r="L63" s="24">
        <v>20387015000000</v>
      </c>
      <c r="M63" s="24">
        <v>61847726000000</v>
      </c>
      <c r="N63" s="24">
        <v>8849480000000</v>
      </c>
      <c r="O63" s="24">
        <v>472069000000</v>
      </c>
      <c r="P63" s="24">
        <v>16349114000000</v>
      </c>
      <c r="Q63" s="24">
        <v>12099109000000</v>
      </c>
      <c r="R63" s="24">
        <v>19092661000000</v>
      </c>
      <c r="S63" s="24">
        <v>2245238000000</v>
      </c>
      <c r="T63" s="24">
        <v>548259000000</v>
      </c>
      <c r="U63" s="24">
        <v>1047030000000</v>
      </c>
      <c r="V63" s="24">
        <v>0.77990000000000004</v>
      </c>
      <c r="W63" s="24">
        <v>0.70509999999999995</v>
      </c>
      <c r="X63" s="24">
        <v>5.8982999999999999</v>
      </c>
      <c r="Y63" s="24" t="s">
        <v>38</v>
      </c>
      <c r="Z63" s="24">
        <v>0.70809999999999995</v>
      </c>
      <c r="AA63" s="24">
        <v>-0.37559999999999999</v>
      </c>
      <c r="AB63" s="24">
        <v>-0.3624</v>
      </c>
      <c r="AC63" s="24">
        <v>-0.7954</v>
      </c>
      <c r="AD63" s="24">
        <v>-0.90700000000000003</v>
      </c>
      <c r="AE63" s="24">
        <v>0.31480000000000002</v>
      </c>
      <c r="AF63" s="24">
        <v>0.1371</v>
      </c>
      <c r="AG63" s="24">
        <v>0.8891</v>
      </c>
      <c r="AH63" s="24">
        <v>-0.50600000000000001</v>
      </c>
      <c r="AI63" s="24">
        <v>-0.40329999999999999</v>
      </c>
      <c r="AJ63" s="24">
        <v>-0.76729999999999998</v>
      </c>
      <c r="AK63" s="24">
        <v>-0.82440000000000002</v>
      </c>
      <c r="AL63" s="24">
        <v>0.13300000000000001</v>
      </c>
      <c r="AM63" s="24">
        <v>0.87480000000000002</v>
      </c>
      <c r="AN63" s="24">
        <v>74.8399</v>
      </c>
    </row>
    <row r="64" spans="1:40" x14ac:dyDescent="0.35">
      <c r="A64" s="24" t="s">
        <v>171</v>
      </c>
      <c r="B64" s="24" t="s">
        <v>170</v>
      </c>
      <c r="C64" s="24" t="s">
        <v>172</v>
      </c>
      <c r="D64" s="24">
        <v>24060</v>
      </c>
      <c r="E64" s="24">
        <v>97443000000000</v>
      </c>
      <c r="F64" s="24">
        <v>24090</v>
      </c>
      <c r="G64" s="24">
        <v>4050000000</v>
      </c>
      <c r="H64" s="24">
        <v>631</v>
      </c>
      <c r="I64" s="24">
        <v>14030930</v>
      </c>
      <c r="J64" s="24">
        <v>193</v>
      </c>
      <c r="K64" s="24">
        <v>971217000000</v>
      </c>
      <c r="L64" s="24">
        <v>81778000000</v>
      </c>
      <c r="M64" s="24">
        <v>916611000000</v>
      </c>
      <c r="N64" s="24">
        <v>779682000000</v>
      </c>
      <c r="O64" s="24">
        <v>5269000000</v>
      </c>
      <c r="P64" s="24">
        <v>757793000000</v>
      </c>
      <c r="Q64" s="24">
        <v>3568633000000</v>
      </c>
      <c r="R64" s="24">
        <v>3563364000000</v>
      </c>
      <c r="S64" s="24">
        <v>114246000000</v>
      </c>
      <c r="T64" s="24">
        <v>10206000000</v>
      </c>
      <c r="U64" s="24">
        <v>106923000000</v>
      </c>
      <c r="V64" s="24">
        <v>0.1069</v>
      </c>
      <c r="W64" s="24">
        <v>100.3308</v>
      </c>
      <c r="X64" s="24">
        <v>124.81870000000001</v>
      </c>
      <c r="Y64" s="24" t="s">
        <v>38</v>
      </c>
      <c r="Z64" s="24">
        <v>75.993799999999993</v>
      </c>
      <c r="AA64" s="24" t="s">
        <v>38</v>
      </c>
      <c r="AB64" s="24" t="s">
        <v>38</v>
      </c>
      <c r="AC64" s="24">
        <v>-0.93740000000000001</v>
      </c>
      <c r="AD64" s="24" t="s">
        <v>38</v>
      </c>
      <c r="AE64" s="24">
        <v>12.559799999999999</v>
      </c>
      <c r="AF64" s="24">
        <v>-0.90339999999999998</v>
      </c>
      <c r="AG64" s="24">
        <v>2.0095999999999998</v>
      </c>
      <c r="AH64" s="24">
        <v>-0.90900000000000003</v>
      </c>
      <c r="AI64" s="24">
        <v>1.7217</v>
      </c>
      <c r="AJ64" s="24">
        <v>-0.99390000000000001</v>
      </c>
      <c r="AK64" s="24" t="s">
        <v>38</v>
      </c>
      <c r="AL64" s="24">
        <v>-7.2700000000000001E-2</v>
      </c>
      <c r="AM64" s="24">
        <v>1.5349999999999999</v>
      </c>
      <c r="AN64" s="24">
        <v>206.43270000000001</v>
      </c>
    </row>
    <row r="65" spans="1:40" x14ac:dyDescent="0.35">
      <c r="A65" s="24" t="s">
        <v>216</v>
      </c>
      <c r="B65" s="24" t="s">
        <v>215</v>
      </c>
      <c r="C65" s="24" t="s">
        <v>172</v>
      </c>
      <c r="D65" s="24">
        <v>2522</v>
      </c>
      <c r="E65" s="24">
        <v>50769844814000</v>
      </c>
      <c r="F65" s="24">
        <v>2514</v>
      </c>
      <c r="G65" s="24">
        <v>20130787000</v>
      </c>
      <c r="H65" s="24">
        <v>930</v>
      </c>
      <c r="I65" s="24">
        <v>14030631</v>
      </c>
      <c r="J65" s="24">
        <v>628</v>
      </c>
      <c r="K65" s="24">
        <v>20112556000000</v>
      </c>
      <c r="L65" s="24">
        <v>5375620000000</v>
      </c>
      <c r="M65" s="24">
        <v>16889676000000</v>
      </c>
      <c r="N65" s="24">
        <v>12651936000000</v>
      </c>
      <c r="O65" s="24">
        <v>4034542000000</v>
      </c>
      <c r="P65" s="24">
        <v>11008874000000</v>
      </c>
      <c r="Q65" s="24">
        <v>22517004000000</v>
      </c>
      <c r="R65" s="24">
        <v>20314722000000</v>
      </c>
      <c r="S65" s="24">
        <v>103825000000</v>
      </c>
      <c r="T65" s="24" t="s">
        <v>38</v>
      </c>
      <c r="U65" s="24" t="s">
        <v>38</v>
      </c>
      <c r="V65" s="24">
        <v>0.54859999999999998</v>
      </c>
      <c r="W65" s="24">
        <v>2.5232999999999999</v>
      </c>
      <c r="X65" s="24">
        <v>4.0366</v>
      </c>
      <c r="Y65" s="24" t="s">
        <v>38</v>
      </c>
      <c r="Z65" s="24">
        <v>2.1503000000000001</v>
      </c>
      <c r="AA65" s="24">
        <v>0.1043</v>
      </c>
      <c r="AB65" s="24">
        <v>0.2082</v>
      </c>
      <c r="AC65" s="24">
        <v>0.1799</v>
      </c>
      <c r="AD65" s="24">
        <v>0.40110000000000001</v>
      </c>
      <c r="AE65" s="24">
        <v>0.67069999999999996</v>
      </c>
      <c r="AF65" s="24">
        <v>0.19120000000000001</v>
      </c>
      <c r="AG65" s="24">
        <v>0.2878</v>
      </c>
      <c r="AH65" s="24">
        <v>0.28439999999999999</v>
      </c>
      <c r="AI65" s="24">
        <v>0.75119999999999998</v>
      </c>
      <c r="AJ65" s="24">
        <v>0.40560000000000002</v>
      </c>
      <c r="AK65" s="24">
        <v>0.8044</v>
      </c>
      <c r="AL65" s="24">
        <v>0.42149999999999999</v>
      </c>
      <c r="AM65" s="24">
        <v>1.4474</v>
      </c>
      <c r="AN65" s="24">
        <v>295.51190000000003</v>
      </c>
    </row>
    <row r="66" spans="1:40" x14ac:dyDescent="0.35">
      <c r="A66" s="23" t="s">
        <v>121</v>
      </c>
      <c r="B66" s="23" t="s">
        <v>120</v>
      </c>
      <c r="C66" s="23" t="s">
        <v>122</v>
      </c>
      <c r="D66" s="23">
        <v>2883</v>
      </c>
      <c r="E66" s="23">
        <v>40477320000000</v>
      </c>
      <c r="F66" s="23">
        <v>2895</v>
      </c>
      <c r="G66" s="23">
        <v>14040000000</v>
      </c>
      <c r="H66" s="23">
        <v>1229</v>
      </c>
      <c r="I66" s="23">
        <v>14030930</v>
      </c>
      <c r="J66" s="23">
        <v>572</v>
      </c>
      <c r="K66" s="23">
        <v>42226871000000</v>
      </c>
      <c r="L66" s="23">
        <v>11721924000000</v>
      </c>
      <c r="M66" s="23">
        <v>31104942000000</v>
      </c>
      <c r="N66" s="23">
        <v>8032030000000</v>
      </c>
      <c r="O66" s="23">
        <v>1973278000000</v>
      </c>
      <c r="P66" s="23">
        <v>5708153000000</v>
      </c>
      <c r="Q66" s="23">
        <v>10385566000000</v>
      </c>
      <c r="R66" s="23">
        <v>5521215000000</v>
      </c>
      <c r="S66" s="23">
        <v>3128716000000</v>
      </c>
      <c r="T66" s="23">
        <v>1144064000000</v>
      </c>
      <c r="U66" s="23">
        <v>993831000000</v>
      </c>
      <c r="V66" s="23">
        <v>0.123</v>
      </c>
      <c r="W66" s="23">
        <v>0.95860000000000001</v>
      </c>
      <c r="X66" s="23">
        <v>5.0629</v>
      </c>
      <c r="Y66" s="23" t="s">
        <v>38</v>
      </c>
      <c r="Z66" s="23">
        <v>0.97140000000000004</v>
      </c>
      <c r="AA66" s="23">
        <v>8.3199999999999996E-2</v>
      </c>
      <c r="AB66" s="23">
        <v>0.16309999999999999</v>
      </c>
      <c r="AC66" s="23">
        <v>-0.308</v>
      </c>
      <c r="AD66" s="23">
        <v>3.2000000000000002E-3</v>
      </c>
      <c r="AE66" s="23">
        <v>0.45169999999999999</v>
      </c>
      <c r="AF66" s="23">
        <v>6.9199999999999998E-2</v>
      </c>
      <c r="AG66" s="23">
        <v>0.2429</v>
      </c>
      <c r="AH66" s="23">
        <v>-0.23119999999999999</v>
      </c>
      <c r="AI66" s="23">
        <v>8.9499999999999996E-2</v>
      </c>
      <c r="AJ66" s="23">
        <v>-0.26019999999999999</v>
      </c>
      <c r="AK66" s="23">
        <v>0.24690000000000001</v>
      </c>
      <c r="AL66" s="23">
        <v>0.45429999999999998</v>
      </c>
      <c r="AM66" s="23">
        <v>1.9027000000000001</v>
      </c>
      <c r="AN66" s="23">
        <v>24.233599999999999</v>
      </c>
    </row>
    <row r="67" spans="1:40" x14ac:dyDescent="0.35">
      <c r="A67" s="24" t="s">
        <v>206</v>
      </c>
      <c r="B67" s="24" t="s">
        <v>205</v>
      </c>
      <c r="C67" s="24" t="s">
        <v>50</v>
      </c>
      <c r="D67" s="24">
        <v>6660</v>
      </c>
      <c r="E67" s="24">
        <v>77756219280000</v>
      </c>
      <c r="F67" s="24">
        <v>6630</v>
      </c>
      <c r="G67" s="24">
        <v>11675108000</v>
      </c>
      <c r="H67" s="24">
        <v>631</v>
      </c>
      <c r="I67" s="24">
        <v>14030930</v>
      </c>
      <c r="J67" s="24">
        <v>248</v>
      </c>
      <c r="K67" s="24">
        <v>3541854000000</v>
      </c>
      <c r="L67" s="24">
        <v>480574000000</v>
      </c>
      <c r="M67" s="24">
        <v>4010940000000</v>
      </c>
      <c r="N67" s="24">
        <v>2894117000000</v>
      </c>
      <c r="O67" s="24">
        <v>336228000000</v>
      </c>
      <c r="P67" s="24">
        <v>3387740000000</v>
      </c>
      <c r="Q67" s="24">
        <v>10209485000000</v>
      </c>
      <c r="R67" s="24">
        <v>9873257000000</v>
      </c>
      <c r="S67" s="24" t="s">
        <v>38</v>
      </c>
      <c r="T67" s="24" t="s">
        <v>38</v>
      </c>
      <c r="U67" s="24" t="s">
        <v>38</v>
      </c>
      <c r="V67" s="24">
        <v>0.1895</v>
      </c>
      <c r="W67" s="24">
        <v>21.953499999999998</v>
      </c>
      <c r="X67" s="24">
        <v>26.733899999999998</v>
      </c>
      <c r="Y67" s="24">
        <v>0.6472</v>
      </c>
      <c r="Z67" s="24" t="s">
        <v>38</v>
      </c>
      <c r="AA67" s="24">
        <v>4.6300000000000001E-2</v>
      </c>
      <c r="AB67" s="24">
        <v>1.5205</v>
      </c>
      <c r="AC67" s="24">
        <v>-0.2316</v>
      </c>
      <c r="AD67" s="24">
        <v>-0.19939999999999999</v>
      </c>
      <c r="AE67" s="24" t="s">
        <v>38</v>
      </c>
      <c r="AF67" s="24">
        <v>-0.76529999999999998</v>
      </c>
      <c r="AG67" s="24">
        <v>-0.49399999999999999</v>
      </c>
      <c r="AH67" s="24" t="s">
        <v>38</v>
      </c>
      <c r="AI67" s="24" t="s">
        <v>38</v>
      </c>
      <c r="AJ67" s="24">
        <v>-0.8196</v>
      </c>
      <c r="AK67" s="24">
        <v>-0.5948</v>
      </c>
      <c r="AL67" s="24">
        <v>0.38640000000000002</v>
      </c>
      <c r="AM67" s="24">
        <v>1.5595000000000001</v>
      </c>
      <c r="AN67" s="24">
        <v>317.82330000000002</v>
      </c>
    </row>
    <row r="68" spans="1:40" x14ac:dyDescent="0.35">
      <c r="A68" s="24" t="s">
        <v>202</v>
      </c>
      <c r="B68" s="24" t="s">
        <v>201</v>
      </c>
      <c r="C68" s="24" t="s">
        <v>50</v>
      </c>
      <c r="D68" s="24">
        <v>11130</v>
      </c>
      <c r="E68" s="24">
        <v>70012285560000</v>
      </c>
      <c r="F68" s="24">
        <v>11030</v>
      </c>
      <c r="G68" s="24">
        <v>6290412000</v>
      </c>
      <c r="H68" s="24">
        <v>331</v>
      </c>
      <c r="I68" s="24">
        <v>14030631</v>
      </c>
      <c r="J68" s="24">
        <v>400</v>
      </c>
      <c r="K68" s="24">
        <v>2938702000000</v>
      </c>
      <c r="L68" s="24" t="s">
        <v>38</v>
      </c>
      <c r="M68" s="24">
        <v>2938702000000</v>
      </c>
      <c r="N68" s="24">
        <v>2517299000000</v>
      </c>
      <c r="O68" s="24">
        <v>-119170000000</v>
      </c>
      <c r="P68" s="24">
        <v>2593847000000</v>
      </c>
      <c r="Q68" s="24">
        <v>9148450000000</v>
      </c>
      <c r="R68" s="24">
        <v>9267620000000</v>
      </c>
      <c r="S68" s="24">
        <v>6885000000</v>
      </c>
      <c r="T68" s="24" t="s">
        <v>38</v>
      </c>
      <c r="U68" s="24">
        <v>6885000000</v>
      </c>
      <c r="V68" s="24">
        <v>0.29099999999999998</v>
      </c>
      <c r="W68" s="24">
        <v>23.824200000000001</v>
      </c>
      <c r="X68" s="24">
        <v>27.625</v>
      </c>
      <c r="Y68" s="24">
        <v>2.927</v>
      </c>
      <c r="Z68" s="24" t="s">
        <v>38</v>
      </c>
      <c r="AA68" s="24" t="s">
        <v>38</v>
      </c>
      <c r="AB68" s="24" t="s">
        <v>38</v>
      </c>
      <c r="AC68" s="24" t="s">
        <v>38</v>
      </c>
      <c r="AD68" s="24" t="s">
        <v>38</v>
      </c>
      <c r="AE68" s="24" t="s">
        <v>38</v>
      </c>
      <c r="AF68" s="24">
        <v>-1</v>
      </c>
      <c r="AG68" s="24" t="s">
        <v>38</v>
      </c>
      <c r="AH68" s="24" t="s">
        <v>38</v>
      </c>
      <c r="AI68" s="24">
        <v>-1</v>
      </c>
      <c r="AJ68" s="24">
        <v>-1.0616000000000001</v>
      </c>
      <c r="AK68" s="24" t="s">
        <v>38</v>
      </c>
      <c r="AL68" s="24">
        <v>0.188</v>
      </c>
      <c r="AM68" s="24">
        <v>2.3325999999999998</v>
      </c>
      <c r="AN68" s="24">
        <v>998.09939999999995</v>
      </c>
    </row>
    <row r="69" spans="1:40" x14ac:dyDescent="0.35">
      <c r="A69" s="23" t="s">
        <v>404</v>
      </c>
      <c r="B69" s="23" t="s">
        <v>403</v>
      </c>
      <c r="C69" s="23" t="s">
        <v>103</v>
      </c>
      <c r="D69" s="23">
        <v>2641</v>
      </c>
      <c r="E69" s="23">
        <v>32484300000000</v>
      </c>
      <c r="F69" s="23">
        <v>2668</v>
      </c>
      <c r="G69" s="23">
        <v>12300000000</v>
      </c>
      <c r="H69" s="23">
        <v>930</v>
      </c>
      <c r="I69" s="23">
        <v>14030631</v>
      </c>
      <c r="J69" s="23">
        <v>579</v>
      </c>
      <c r="K69" s="23">
        <v>33793123000000</v>
      </c>
      <c r="L69" s="23">
        <v>9479895000000</v>
      </c>
      <c r="M69" s="23">
        <v>26648370000000</v>
      </c>
      <c r="N69" s="23">
        <v>7121339000000</v>
      </c>
      <c r="O69" s="23">
        <v>4282523000000</v>
      </c>
      <c r="P69" s="23">
        <v>2505803000000</v>
      </c>
      <c r="Q69" s="23">
        <v>6831306000000</v>
      </c>
      <c r="R69" s="23">
        <v>3408519000000</v>
      </c>
      <c r="S69" s="23">
        <v>2063457000000</v>
      </c>
      <c r="T69" s="23">
        <v>605943000000</v>
      </c>
      <c r="U69" s="23">
        <v>1496305000000</v>
      </c>
      <c r="V69" s="23">
        <v>0.1104</v>
      </c>
      <c r="W69" s="23">
        <v>0.96130000000000004</v>
      </c>
      <c r="X69" s="23">
        <v>4.6097000000000001</v>
      </c>
      <c r="Y69" s="23" t="s">
        <v>38</v>
      </c>
      <c r="Z69" s="23">
        <v>0.86280000000000001</v>
      </c>
      <c r="AA69" s="23">
        <v>1.1909000000000001</v>
      </c>
      <c r="AB69" s="23">
        <v>1.3217000000000001</v>
      </c>
      <c r="AC69" s="23">
        <v>1.1061000000000001</v>
      </c>
      <c r="AD69" s="23">
        <v>17.702300000000001</v>
      </c>
      <c r="AE69" s="23">
        <v>0.41670000000000001</v>
      </c>
      <c r="AF69" s="23">
        <v>0.2621</v>
      </c>
      <c r="AG69" s="23">
        <v>0.48459999999999998</v>
      </c>
      <c r="AH69" s="23">
        <v>0.60950000000000004</v>
      </c>
      <c r="AI69" s="23">
        <v>0.96789999999999998</v>
      </c>
      <c r="AJ69" s="23">
        <v>1.4723999999999999</v>
      </c>
      <c r="AK69" s="23">
        <v>26.765699999999999</v>
      </c>
      <c r="AL69" s="23">
        <v>0.36820000000000003</v>
      </c>
      <c r="AM69" s="23">
        <v>1.1404000000000001</v>
      </c>
      <c r="AN69" s="23">
        <v>135.63589999999999</v>
      </c>
    </row>
    <row r="70" spans="1:40" x14ac:dyDescent="0.35">
      <c r="A70" s="23" t="s">
        <v>232</v>
      </c>
      <c r="B70" s="23" t="s">
        <v>231</v>
      </c>
      <c r="C70" s="23" t="s">
        <v>50</v>
      </c>
      <c r="D70" s="23">
        <v>3581</v>
      </c>
      <c r="E70" s="23">
        <v>1074300000000000</v>
      </c>
      <c r="F70" s="23">
        <v>3580</v>
      </c>
      <c r="G70" s="23">
        <v>300000000000</v>
      </c>
      <c r="H70" s="23">
        <v>1230</v>
      </c>
      <c r="I70" s="23">
        <v>14030930</v>
      </c>
      <c r="J70" s="23">
        <v>556</v>
      </c>
      <c r="K70" s="23">
        <v>169727423000000</v>
      </c>
      <c r="L70" s="23">
        <v>342300000000</v>
      </c>
      <c r="M70" s="23">
        <v>177714902000000</v>
      </c>
      <c r="N70" s="23">
        <v>166683647000000</v>
      </c>
      <c r="O70" s="23">
        <v>-43580000000</v>
      </c>
      <c r="P70" s="23">
        <v>174662629000000</v>
      </c>
      <c r="Q70" s="23">
        <v>87582179000000</v>
      </c>
      <c r="R70" s="23">
        <v>183513205000000</v>
      </c>
      <c r="S70" s="23">
        <v>782965000000</v>
      </c>
      <c r="T70" s="23">
        <v>804000000</v>
      </c>
      <c r="U70" s="23">
        <v>1716837000000</v>
      </c>
      <c r="V70" s="23">
        <v>0.61829999999999996</v>
      </c>
      <c r="W70" s="23">
        <v>6.3296000000000001</v>
      </c>
      <c r="X70" s="23">
        <v>6.4387999999999996</v>
      </c>
      <c r="Y70" s="23">
        <v>0.59630000000000005</v>
      </c>
      <c r="Z70" s="23" t="s">
        <v>38</v>
      </c>
      <c r="AA70" s="23" t="s">
        <v>38</v>
      </c>
      <c r="AB70" s="23" t="s">
        <v>38</v>
      </c>
      <c r="AC70" s="23" t="s">
        <v>38</v>
      </c>
      <c r="AD70" s="23" t="s">
        <v>38</v>
      </c>
      <c r="AE70" s="23" t="s">
        <v>38</v>
      </c>
      <c r="AF70" s="23">
        <v>-0.97729999999999995</v>
      </c>
      <c r="AG70" s="23">
        <v>-0.94450000000000001</v>
      </c>
      <c r="AH70" s="23" t="s">
        <v>38</v>
      </c>
      <c r="AI70" s="23" t="s">
        <v>38</v>
      </c>
      <c r="AJ70" s="23">
        <v>-1.0031000000000001</v>
      </c>
      <c r="AK70" s="23">
        <v>-1.0073000000000001</v>
      </c>
      <c r="AL70" s="23">
        <v>0.30909999999999999</v>
      </c>
      <c r="AM70" s="23">
        <v>1.1245000000000001</v>
      </c>
      <c r="AN70" s="23">
        <v>406.6875</v>
      </c>
    </row>
    <row r="71" spans="1:40" x14ac:dyDescent="0.35">
      <c r="A71" s="24" t="s">
        <v>259</v>
      </c>
      <c r="B71" s="24" t="s">
        <v>258</v>
      </c>
      <c r="C71" s="24" t="s">
        <v>260</v>
      </c>
      <c r="D71" s="24">
        <v>1664</v>
      </c>
      <c r="E71" s="24">
        <v>43264000000000</v>
      </c>
      <c r="F71" s="24">
        <v>1658</v>
      </c>
      <c r="G71" s="24">
        <v>26000000000</v>
      </c>
      <c r="H71" s="24">
        <v>1229</v>
      </c>
      <c r="I71" s="24">
        <v>14030930</v>
      </c>
      <c r="J71" s="24">
        <v>121</v>
      </c>
      <c r="K71" s="24">
        <v>17947051000000</v>
      </c>
      <c r="L71" s="24">
        <v>4798870000000</v>
      </c>
      <c r="M71" s="24">
        <v>19369483000000</v>
      </c>
      <c r="N71" s="24">
        <v>3158821000000</v>
      </c>
      <c r="O71" s="24">
        <v>728573000000</v>
      </c>
      <c r="P71" s="24">
        <v>5025231000000</v>
      </c>
      <c r="Q71" s="24">
        <v>5503546000000</v>
      </c>
      <c r="R71" s="24">
        <v>4609555000000</v>
      </c>
      <c r="S71" s="24">
        <v>951742000000</v>
      </c>
      <c r="T71" s="24">
        <v>570578000000</v>
      </c>
      <c r="U71" s="24">
        <v>441448000000</v>
      </c>
      <c r="V71" s="24">
        <v>0.20699999999999999</v>
      </c>
      <c r="W71" s="24">
        <v>2.4106000000000001</v>
      </c>
      <c r="X71" s="24">
        <v>13.702500000000001</v>
      </c>
      <c r="Y71" s="24" t="s">
        <v>38</v>
      </c>
      <c r="Z71" s="24">
        <v>2.5245000000000002</v>
      </c>
      <c r="AA71" s="24">
        <v>1.9584999999999999</v>
      </c>
      <c r="AB71" s="24">
        <v>1.8815</v>
      </c>
      <c r="AC71" s="24">
        <v>5.8975999999999997</v>
      </c>
      <c r="AD71" s="24">
        <v>-0.46160000000000001</v>
      </c>
      <c r="AE71" s="24">
        <v>-0.11609999999999999</v>
      </c>
      <c r="AF71" s="24">
        <v>8.5400000000000004E-2</v>
      </c>
      <c r="AG71" s="24">
        <v>0.16769999999999999</v>
      </c>
      <c r="AH71" s="24">
        <v>2.4691999999999998</v>
      </c>
      <c r="AI71" s="24">
        <v>0.26369999999999999</v>
      </c>
      <c r="AJ71" s="24">
        <v>6.4867999999999997</v>
      </c>
      <c r="AK71" s="24">
        <v>-0.37119999999999997</v>
      </c>
      <c r="AL71" s="24">
        <v>3.3700000000000001E-2</v>
      </c>
      <c r="AM71" s="24">
        <v>1.4300999999999999</v>
      </c>
      <c r="AN71" s="24">
        <v>139.6173</v>
      </c>
    </row>
    <row r="72" spans="1:40" x14ac:dyDescent="0.35">
      <c r="A72" s="24" t="s">
        <v>163</v>
      </c>
      <c r="B72" s="24" t="s">
        <v>162</v>
      </c>
      <c r="C72" s="24" t="s">
        <v>164</v>
      </c>
      <c r="D72" s="24">
        <v>832</v>
      </c>
      <c r="E72" s="24">
        <v>16331328000000</v>
      </c>
      <c r="F72" s="24">
        <v>845</v>
      </c>
      <c r="G72" s="24">
        <v>19629000000</v>
      </c>
      <c r="H72" s="24">
        <v>1229</v>
      </c>
      <c r="I72" s="24">
        <v>14030930</v>
      </c>
      <c r="J72" s="24">
        <v>-33</v>
      </c>
      <c r="K72" s="24">
        <v>11263130000000</v>
      </c>
      <c r="L72" s="24">
        <v>2149730000000</v>
      </c>
      <c r="M72" s="24">
        <v>11325314000000</v>
      </c>
      <c r="N72" s="24">
        <v>-654574000000</v>
      </c>
      <c r="O72" s="24">
        <v>-338169000000</v>
      </c>
      <c r="P72" s="24">
        <v>1361219000000</v>
      </c>
      <c r="Q72" s="24">
        <v>524917000000</v>
      </c>
      <c r="R72" s="24">
        <v>1847492000000</v>
      </c>
      <c r="S72" s="24" t="s">
        <v>38</v>
      </c>
      <c r="T72" s="24" t="s">
        <v>38</v>
      </c>
      <c r="U72" s="24" t="s">
        <v>38</v>
      </c>
      <c r="V72" s="24">
        <v>0.14419999999999999</v>
      </c>
      <c r="W72" s="24">
        <v>1.4481999999999999</v>
      </c>
      <c r="X72" s="24" t="s">
        <v>38</v>
      </c>
      <c r="Y72" s="24" t="s">
        <v>38</v>
      </c>
      <c r="Z72" s="24">
        <v>1.5125999999999999</v>
      </c>
      <c r="AA72" s="24" t="s">
        <v>38</v>
      </c>
      <c r="AB72" s="24" t="s">
        <v>38</v>
      </c>
      <c r="AC72" s="24" t="s">
        <v>38</v>
      </c>
      <c r="AD72" s="24" t="s">
        <v>38</v>
      </c>
      <c r="AE72" s="24">
        <v>-3.85E-2</v>
      </c>
      <c r="AF72" s="24">
        <v>-0.13980000000000001</v>
      </c>
      <c r="AG72" s="24">
        <v>-0.22320000000000001</v>
      </c>
      <c r="AH72" s="24">
        <v>-0.53039999999999998</v>
      </c>
      <c r="AI72" s="24">
        <v>-0.67979999999999996</v>
      </c>
      <c r="AJ72" s="24" t="s">
        <v>38</v>
      </c>
      <c r="AK72" s="24">
        <v>-2.6879</v>
      </c>
      <c r="AL72" s="24">
        <v>7.1199999999999999E-2</v>
      </c>
      <c r="AM72" s="24">
        <v>1.3355999999999999</v>
      </c>
      <c r="AN72" s="24">
        <v>1051.5889</v>
      </c>
    </row>
    <row r="73" spans="1:40" x14ac:dyDescent="0.35">
      <c r="A73" s="23" t="s">
        <v>176</v>
      </c>
      <c r="B73" s="23" t="s">
        <v>175</v>
      </c>
      <c r="C73" s="23" t="s">
        <v>117</v>
      </c>
      <c r="D73" s="23">
        <v>8670</v>
      </c>
      <c r="E73" s="23">
        <v>213137485960380</v>
      </c>
      <c r="F73" s="23">
        <v>8660</v>
      </c>
      <c r="G73" s="23">
        <v>24583331714</v>
      </c>
      <c r="H73" s="23">
        <v>1229</v>
      </c>
      <c r="I73" s="23">
        <v>14030930</v>
      </c>
      <c r="J73" s="23">
        <v>1063</v>
      </c>
      <c r="K73" s="23">
        <v>187570878000000</v>
      </c>
      <c r="L73" s="23">
        <v>64824036000000</v>
      </c>
      <c r="M73" s="23">
        <v>108967019000000</v>
      </c>
      <c r="N73" s="23">
        <v>26130558000000</v>
      </c>
      <c r="O73" s="23">
        <v>8455537000000</v>
      </c>
      <c r="P73" s="23">
        <v>16546236000000</v>
      </c>
      <c r="Q73" s="23">
        <v>24546305000000</v>
      </c>
      <c r="R73" s="23">
        <v>17203564000000</v>
      </c>
      <c r="S73" s="23">
        <v>3882075000000</v>
      </c>
      <c r="T73" s="23">
        <v>1200325000000</v>
      </c>
      <c r="U73" s="23">
        <v>2859550000000</v>
      </c>
      <c r="V73" s="23">
        <v>0.85429999999999995</v>
      </c>
      <c r="W73" s="23">
        <v>1.1363000000000001</v>
      </c>
      <c r="X73" s="23">
        <v>8.1562000000000001</v>
      </c>
      <c r="Y73" s="23" t="s">
        <v>38</v>
      </c>
      <c r="Z73" s="23">
        <v>1.1068</v>
      </c>
      <c r="AA73" s="23">
        <v>4.0399999999999998E-2</v>
      </c>
      <c r="AB73" s="23">
        <v>0.28920000000000001</v>
      </c>
      <c r="AC73" s="23">
        <v>-0.12479999999999999</v>
      </c>
      <c r="AD73" s="23">
        <v>-0.41920000000000002</v>
      </c>
      <c r="AE73" s="23">
        <v>1.0285</v>
      </c>
      <c r="AF73" s="23">
        <v>0.30790000000000001</v>
      </c>
      <c r="AG73" s="23">
        <v>1.504</v>
      </c>
      <c r="AH73" s="23">
        <v>0.20380000000000001</v>
      </c>
      <c r="AI73" s="23">
        <v>0.57410000000000005</v>
      </c>
      <c r="AJ73" s="23">
        <v>0.14460000000000001</v>
      </c>
      <c r="AK73" s="23">
        <v>0.45440000000000003</v>
      </c>
      <c r="AL73" s="23">
        <v>0.54549999999999998</v>
      </c>
      <c r="AM73" s="23">
        <v>1.0083</v>
      </c>
      <c r="AN73" s="23">
        <v>46.546399999999998</v>
      </c>
    </row>
    <row r="74" spans="1:40" x14ac:dyDescent="0.35">
      <c r="A74" s="23" t="s">
        <v>269</v>
      </c>
      <c r="B74" s="23" t="s">
        <v>268</v>
      </c>
      <c r="C74" s="23" t="s">
        <v>145</v>
      </c>
      <c r="D74" s="23">
        <v>3188</v>
      </c>
      <c r="E74" s="23">
        <v>1370840000000000</v>
      </c>
      <c r="F74" s="23">
        <v>3160</v>
      </c>
      <c r="G74" s="23">
        <v>430000000000</v>
      </c>
      <c r="H74" s="23">
        <v>1229</v>
      </c>
      <c r="I74" s="23">
        <v>14030930</v>
      </c>
      <c r="J74" s="23">
        <v>425</v>
      </c>
      <c r="K74" s="23">
        <v>761987093000000</v>
      </c>
      <c r="L74" s="23">
        <v>189997519000000</v>
      </c>
      <c r="M74" s="23">
        <v>685600359000000</v>
      </c>
      <c r="N74" s="23">
        <v>182542930000000</v>
      </c>
      <c r="O74" s="23">
        <v>42462998000000</v>
      </c>
      <c r="P74" s="23">
        <v>180907471000000</v>
      </c>
      <c r="Q74" s="23">
        <v>119957162000000</v>
      </c>
      <c r="R74" s="23">
        <v>173618230000000</v>
      </c>
      <c r="S74" s="23">
        <v>30760218000000</v>
      </c>
      <c r="T74" s="23">
        <v>7416488000000</v>
      </c>
      <c r="U74" s="23">
        <v>27962509000000</v>
      </c>
      <c r="V74" s="23">
        <v>0.79820000000000002</v>
      </c>
      <c r="W74" s="23">
        <v>1.7989999999999999</v>
      </c>
      <c r="X74" s="23">
        <v>7.4493999999999998</v>
      </c>
      <c r="Y74" s="23" t="s">
        <v>38</v>
      </c>
      <c r="Z74" s="23">
        <v>1.9379</v>
      </c>
      <c r="AA74" s="23">
        <v>-1.9400000000000001E-2</v>
      </c>
      <c r="AB74" s="23">
        <v>-3.15E-2</v>
      </c>
      <c r="AC74" s="23">
        <v>0.84150000000000003</v>
      </c>
      <c r="AD74" s="23">
        <v>-0.18179999999999999</v>
      </c>
      <c r="AE74" s="23">
        <v>0.1074</v>
      </c>
      <c r="AF74" s="23">
        <v>-0.1308</v>
      </c>
      <c r="AG74" s="23">
        <v>6.2700000000000006E-2</v>
      </c>
      <c r="AH74" s="23">
        <v>-0.41199999999999998</v>
      </c>
      <c r="AI74" s="23">
        <v>-0.16039999999999999</v>
      </c>
      <c r="AJ74" s="23">
        <v>0.60070000000000001</v>
      </c>
      <c r="AK74" s="23">
        <v>-0.1305</v>
      </c>
      <c r="AL74" s="23">
        <v>0.115</v>
      </c>
      <c r="AM74" s="23">
        <v>1.0041</v>
      </c>
      <c r="AN74" s="23">
        <v>183.68090000000001</v>
      </c>
    </row>
    <row r="75" spans="1:40" x14ac:dyDescent="0.35">
      <c r="A75" s="24" t="s">
        <v>391</v>
      </c>
      <c r="B75" s="24" t="s">
        <v>390</v>
      </c>
      <c r="C75" s="24" t="s">
        <v>155</v>
      </c>
      <c r="D75" s="24">
        <v>1234</v>
      </c>
      <c r="E75" s="24">
        <v>14808000000000</v>
      </c>
      <c r="F75" s="24">
        <v>1234</v>
      </c>
      <c r="G75" s="24">
        <v>12000000000</v>
      </c>
      <c r="H75" s="24">
        <v>1229</v>
      </c>
      <c r="I75" s="24">
        <v>14030930</v>
      </c>
      <c r="J75" s="24">
        <v>15</v>
      </c>
      <c r="K75" s="24">
        <v>7190199000000</v>
      </c>
      <c r="L75" s="24">
        <v>2162937000000</v>
      </c>
      <c r="M75" s="24">
        <v>6319062000000</v>
      </c>
      <c r="N75" s="24">
        <v>178280000000</v>
      </c>
      <c r="O75" s="24">
        <v>147170000000</v>
      </c>
      <c r="P75" s="24">
        <v>101822000000</v>
      </c>
      <c r="Q75" s="24">
        <v>336835000000</v>
      </c>
      <c r="R75" s="24">
        <v>130209000000</v>
      </c>
      <c r="S75" s="24">
        <v>38327000000</v>
      </c>
      <c r="T75" s="24">
        <v>26327000000</v>
      </c>
      <c r="U75" s="24" t="s">
        <v>38</v>
      </c>
      <c r="V75" s="24">
        <v>1.1678999999999999</v>
      </c>
      <c r="W75" s="24">
        <v>2.0594999999999999</v>
      </c>
      <c r="X75" s="24">
        <v>82.2667</v>
      </c>
      <c r="Y75" s="24" t="s">
        <v>38</v>
      </c>
      <c r="Z75" s="24">
        <v>0.3402</v>
      </c>
      <c r="AA75" s="24">
        <v>-0.21410000000000001</v>
      </c>
      <c r="AB75" s="24" t="s">
        <v>38</v>
      </c>
      <c r="AC75" s="24">
        <v>-0.39460000000000001</v>
      </c>
      <c r="AD75" s="24">
        <v>-0.19109999999999999</v>
      </c>
      <c r="AE75" s="24">
        <v>0.79179999999999995</v>
      </c>
      <c r="AF75" s="24">
        <v>0.61860000000000004</v>
      </c>
      <c r="AG75" s="24">
        <v>0.6744</v>
      </c>
      <c r="AH75" s="24" t="s">
        <v>38</v>
      </c>
      <c r="AI75" s="24" t="s">
        <v>38</v>
      </c>
      <c r="AJ75" s="24">
        <v>-9.5399999999999999E-2</v>
      </c>
      <c r="AK75" s="24">
        <v>0.58799999999999997</v>
      </c>
      <c r="AL75" s="24">
        <v>0.69740000000000002</v>
      </c>
      <c r="AM75" s="24">
        <v>0.88439999999999996</v>
      </c>
      <c r="AN75" s="24" t="s">
        <v>38</v>
      </c>
    </row>
    <row r="76" spans="1:40" x14ac:dyDescent="0.35">
      <c r="A76" s="23" t="s">
        <v>280</v>
      </c>
      <c r="B76" s="23" t="s">
        <v>279</v>
      </c>
      <c r="C76" s="23" t="s">
        <v>281</v>
      </c>
      <c r="D76" s="23">
        <v>2195</v>
      </c>
      <c r="E76" s="23">
        <v>46362557330000</v>
      </c>
      <c r="F76" s="23">
        <v>2187</v>
      </c>
      <c r="G76" s="23">
        <v>21121894000</v>
      </c>
      <c r="H76" s="23">
        <v>1230</v>
      </c>
      <c r="I76" s="23">
        <v>14030930</v>
      </c>
      <c r="J76" s="23">
        <v>188</v>
      </c>
      <c r="K76" s="23">
        <v>55973619000000</v>
      </c>
      <c r="L76" s="23">
        <v>14711990000000</v>
      </c>
      <c r="M76" s="23">
        <v>19744423000000</v>
      </c>
      <c r="N76" s="23">
        <v>3970244000000</v>
      </c>
      <c r="O76" s="23">
        <v>401391000000</v>
      </c>
      <c r="P76" s="23">
        <v>873069000000</v>
      </c>
      <c r="Q76" s="23">
        <v>-4461816000000</v>
      </c>
      <c r="R76" s="23">
        <v>-7990523000000</v>
      </c>
      <c r="S76" s="23">
        <v>850758000000</v>
      </c>
      <c r="T76" s="23">
        <v>239586000000</v>
      </c>
      <c r="U76" s="23">
        <v>367736000000</v>
      </c>
      <c r="V76" s="23" t="s">
        <v>38</v>
      </c>
      <c r="W76" s="23">
        <v>0.82830000000000004</v>
      </c>
      <c r="X76" s="23">
        <v>11.643599999999999</v>
      </c>
      <c r="Y76" s="23" t="s">
        <v>38</v>
      </c>
      <c r="Z76" s="23" t="s">
        <v>38</v>
      </c>
      <c r="AA76" s="23">
        <v>0.47170000000000001</v>
      </c>
      <c r="AB76" s="23">
        <v>1.8557999999999999</v>
      </c>
      <c r="AC76" s="23">
        <v>-0.78480000000000005</v>
      </c>
      <c r="AD76" s="23">
        <v>-0.54320000000000002</v>
      </c>
      <c r="AE76" s="23" t="s">
        <v>38</v>
      </c>
      <c r="AF76" s="23">
        <v>-0.3251</v>
      </c>
      <c r="AG76" s="23">
        <v>2.4902000000000002</v>
      </c>
      <c r="AH76" s="23">
        <v>-0.20449999999999999</v>
      </c>
      <c r="AI76" s="23">
        <v>1.4355</v>
      </c>
      <c r="AJ76" s="23">
        <v>-0.8548</v>
      </c>
      <c r="AK76" s="23">
        <v>0.59419999999999995</v>
      </c>
      <c r="AL76" s="23">
        <v>2.24E-2</v>
      </c>
      <c r="AM76" s="23">
        <v>1.2121999999999999</v>
      </c>
      <c r="AN76" s="23">
        <v>106.6467</v>
      </c>
    </row>
    <row r="77" spans="1:40" x14ac:dyDescent="0.35">
      <c r="A77" s="24" t="s">
        <v>640</v>
      </c>
      <c r="B77" s="24" t="s">
        <v>639</v>
      </c>
      <c r="C77" s="24" t="s">
        <v>260</v>
      </c>
      <c r="D77" s="24">
        <v>5410</v>
      </c>
      <c r="E77" s="24">
        <v>22031972353000</v>
      </c>
      <c r="F77" s="24">
        <v>5490</v>
      </c>
      <c r="G77" s="24">
        <v>4072453300</v>
      </c>
      <c r="H77" s="24">
        <v>1229</v>
      </c>
      <c r="I77" s="24">
        <v>14030930</v>
      </c>
      <c r="J77" s="24">
        <v>101</v>
      </c>
      <c r="K77" s="24">
        <v>17863487000000</v>
      </c>
      <c r="L77" s="24">
        <v>4935730000000</v>
      </c>
      <c r="M77" s="24">
        <v>15876555000000</v>
      </c>
      <c r="N77" s="24">
        <v>412878000000</v>
      </c>
      <c r="O77" s="24">
        <v>15396000000</v>
      </c>
      <c r="P77" s="24">
        <v>400227000000</v>
      </c>
      <c r="Q77" s="24">
        <v>473254000000</v>
      </c>
      <c r="R77" s="24">
        <v>472823000000</v>
      </c>
      <c r="S77" s="24">
        <v>4747000000</v>
      </c>
      <c r="T77" s="24">
        <v>158000000</v>
      </c>
      <c r="U77" s="24">
        <v>5804000000</v>
      </c>
      <c r="V77" s="24">
        <v>0.1018</v>
      </c>
      <c r="W77" s="24">
        <v>1.2334000000000001</v>
      </c>
      <c r="X77" s="24">
        <v>54.257399999999997</v>
      </c>
      <c r="Y77" s="24" t="s">
        <v>38</v>
      </c>
      <c r="Z77" s="24">
        <v>1.1886000000000001</v>
      </c>
      <c r="AA77" s="24">
        <v>-0.38250000000000001</v>
      </c>
      <c r="AB77" s="24">
        <v>-0.252</v>
      </c>
      <c r="AC77" s="24">
        <v>1.6500000000000001E-2</v>
      </c>
      <c r="AD77" s="24">
        <v>-4.2999999999999997E-2</v>
      </c>
      <c r="AE77" s="24">
        <v>0.23580000000000001</v>
      </c>
      <c r="AF77" s="24">
        <v>0.58389999999999997</v>
      </c>
      <c r="AG77" s="24">
        <v>0.35959999999999998</v>
      </c>
      <c r="AH77" s="24">
        <v>0.13170000000000001</v>
      </c>
      <c r="AI77" s="24">
        <v>-9.1600000000000001E-2</v>
      </c>
      <c r="AJ77" s="24">
        <v>0.61009999999999998</v>
      </c>
      <c r="AK77" s="24">
        <v>0.3019</v>
      </c>
      <c r="AL77" s="24">
        <v>0.78190000000000004</v>
      </c>
      <c r="AM77" s="24">
        <v>0.99209999999999998</v>
      </c>
      <c r="AN77" s="24">
        <v>99.810199999999995</v>
      </c>
    </row>
    <row r="78" spans="1:40" x14ac:dyDescent="0.35">
      <c r="A78" s="23" t="s">
        <v>505</v>
      </c>
      <c r="B78" s="23" t="s">
        <v>504</v>
      </c>
      <c r="C78" s="23" t="s">
        <v>117</v>
      </c>
      <c r="D78" s="23">
        <v>3751</v>
      </c>
      <c r="E78" s="23">
        <v>14441350000000</v>
      </c>
      <c r="F78" s="23">
        <v>3763</v>
      </c>
      <c r="G78" s="23">
        <v>3850000000</v>
      </c>
      <c r="H78" s="23">
        <v>1229</v>
      </c>
      <c r="I78" s="23">
        <v>14030930</v>
      </c>
      <c r="J78" s="23">
        <v>272</v>
      </c>
      <c r="K78" s="23">
        <v>7195645000000</v>
      </c>
      <c r="L78" s="23">
        <v>1388001000000</v>
      </c>
      <c r="M78" s="23">
        <v>10061196000000</v>
      </c>
      <c r="N78" s="23">
        <v>1048813000000</v>
      </c>
      <c r="O78" s="23">
        <v>301227000000</v>
      </c>
      <c r="P78" s="23">
        <v>564916000000</v>
      </c>
      <c r="Q78" s="23">
        <v>1583612000000</v>
      </c>
      <c r="R78" s="23">
        <v>951094000000</v>
      </c>
      <c r="S78" s="23">
        <v>921996000000</v>
      </c>
      <c r="T78" s="23">
        <v>104145000000</v>
      </c>
      <c r="U78" s="23">
        <v>1012165000000</v>
      </c>
      <c r="V78" s="23">
        <v>0.81779999999999997</v>
      </c>
      <c r="W78" s="23">
        <v>2.0070000000000001</v>
      </c>
      <c r="X78" s="23">
        <v>13.8346</v>
      </c>
      <c r="Y78" s="23" t="s">
        <v>38</v>
      </c>
      <c r="Z78" s="23">
        <v>1.9139999999999999</v>
      </c>
      <c r="AA78" s="23" t="s">
        <v>38</v>
      </c>
      <c r="AB78" s="23" t="s">
        <v>38</v>
      </c>
      <c r="AC78" s="23">
        <v>-0.20169999999999999</v>
      </c>
      <c r="AD78" s="23">
        <v>-2.9499999999999998E-2</v>
      </c>
      <c r="AE78" s="23">
        <v>-0.35399999999999998</v>
      </c>
      <c r="AF78" s="23">
        <v>-4.3700000000000003E-2</v>
      </c>
      <c r="AG78" s="23">
        <v>-0.45100000000000001</v>
      </c>
      <c r="AH78" s="23">
        <v>-0.40429999999999999</v>
      </c>
      <c r="AI78" s="23">
        <v>-0.45810000000000001</v>
      </c>
      <c r="AJ78" s="23">
        <v>-0.23649999999999999</v>
      </c>
      <c r="AK78" s="23">
        <v>-0.4672</v>
      </c>
      <c r="AL78" s="23">
        <v>0.27989999999999998</v>
      </c>
      <c r="AM78" s="23">
        <v>1.1917</v>
      </c>
      <c r="AN78" s="23">
        <v>177.3681</v>
      </c>
    </row>
    <row r="79" spans="1:40" x14ac:dyDescent="0.35">
      <c r="A79" s="23" t="s">
        <v>78</v>
      </c>
      <c r="B79" s="23" t="s">
        <v>77</v>
      </c>
      <c r="C79" s="23" t="s">
        <v>79</v>
      </c>
      <c r="D79" s="23">
        <v>2862</v>
      </c>
      <c r="E79" s="23">
        <v>80136000000000</v>
      </c>
      <c r="F79" s="23">
        <v>2863</v>
      </c>
      <c r="G79" s="23">
        <v>28000000000</v>
      </c>
      <c r="H79" s="23">
        <v>1229</v>
      </c>
      <c r="I79" s="23">
        <v>14030930</v>
      </c>
      <c r="J79" s="23">
        <v>178</v>
      </c>
      <c r="K79" s="23" t="s">
        <v>38</v>
      </c>
      <c r="L79" s="23" t="s">
        <v>38</v>
      </c>
      <c r="M79" s="23" t="s">
        <v>38</v>
      </c>
      <c r="N79" s="23" t="s">
        <v>38</v>
      </c>
      <c r="O79" s="23" t="s">
        <v>38</v>
      </c>
      <c r="P79" s="23" t="s">
        <v>38</v>
      </c>
      <c r="Q79" s="23" t="s">
        <v>38</v>
      </c>
      <c r="R79" s="23" t="s">
        <v>38</v>
      </c>
      <c r="S79" s="23" t="s">
        <v>38</v>
      </c>
      <c r="T79" s="23" t="s">
        <v>38</v>
      </c>
      <c r="U79" s="23" t="s">
        <v>38</v>
      </c>
      <c r="V79" s="23" t="s">
        <v>38</v>
      </c>
      <c r="W79" s="23">
        <v>0.89090000000000003</v>
      </c>
      <c r="X79" s="23">
        <v>16.084299999999999</v>
      </c>
      <c r="Y79" s="23" t="s">
        <v>38</v>
      </c>
      <c r="Z79" s="23" t="s">
        <v>38</v>
      </c>
      <c r="AA79" s="23" t="s">
        <v>38</v>
      </c>
      <c r="AB79" s="23" t="s">
        <v>38</v>
      </c>
      <c r="AC79" s="23" t="s">
        <v>38</v>
      </c>
      <c r="AD79" s="23" t="s">
        <v>38</v>
      </c>
      <c r="AE79" s="23" t="s">
        <v>38</v>
      </c>
      <c r="AF79" s="23" t="s">
        <v>38</v>
      </c>
      <c r="AG79" s="23" t="s">
        <v>38</v>
      </c>
      <c r="AH79" s="23" t="s">
        <v>38</v>
      </c>
      <c r="AI79" s="23" t="s">
        <v>38</v>
      </c>
      <c r="AJ79" s="23" t="s">
        <v>38</v>
      </c>
      <c r="AK79" s="23" t="s">
        <v>38</v>
      </c>
      <c r="AL79" s="23" t="s">
        <v>38</v>
      </c>
      <c r="AM79" s="23" t="s">
        <v>38</v>
      </c>
      <c r="AN79" s="23" t="s">
        <v>38</v>
      </c>
    </row>
    <row r="80" spans="1:40" x14ac:dyDescent="0.35">
      <c r="A80" s="24" t="s">
        <v>329</v>
      </c>
      <c r="B80" s="24" t="s">
        <v>328</v>
      </c>
      <c r="C80" s="24" t="s">
        <v>50</v>
      </c>
      <c r="D80" s="24">
        <v>1282</v>
      </c>
      <c r="E80" s="24">
        <v>6410000000000</v>
      </c>
      <c r="F80" s="24">
        <v>1292</v>
      </c>
      <c r="G80" s="24">
        <v>5000000000</v>
      </c>
      <c r="H80" s="24">
        <v>431</v>
      </c>
      <c r="I80" s="24">
        <v>14030730</v>
      </c>
      <c r="J80" s="24">
        <v>85</v>
      </c>
      <c r="K80" s="24">
        <v>523419000000</v>
      </c>
      <c r="L80" s="24">
        <v>402053000000</v>
      </c>
      <c r="M80" s="24">
        <v>256355000000</v>
      </c>
      <c r="N80" s="24">
        <v>424193000000</v>
      </c>
      <c r="O80" s="24">
        <v>375231000000</v>
      </c>
      <c r="P80" s="24">
        <v>175207000000</v>
      </c>
      <c r="Q80" s="24">
        <v>487113000000</v>
      </c>
      <c r="R80" s="24">
        <v>186882000000</v>
      </c>
      <c r="S80" s="24" t="s">
        <v>38</v>
      </c>
      <c r="T80" s="24">
        <v>4000000</v>
      </c>
      <c r="U80" s="24" t="s">
        <v>38</v>
      </c>
      <c r="V80" s="24">
        <v>0.42809999999999998</v>
      </c>
      <c r="W80" s="24">
        <v>12.2369</v>
      </c>
      <c r="X80" s="24">
        <v>15.2</v>
      </c>
      <c r="Y80" s="24">
        <v>1.0757000000000001</v>
      </c>
      <c r="Z80" s="24" t="s">
        <v>38</v>
      </c>
      <c r="AA80" s="24" t="s">
        <v>38</v>
      </c>
      <c r="AB80" s="24" t="s">
        <v>38</v>
      </c>
      <c r="AC80" s="24">
        <v>2.1667999999999998</v>
      </c>
      <c r="AD80" s="24">
        <v>-2.0999999999999999E-3</v>
      </c>
      <c r="AE80" s="24" t="s">
        <v>38</v>
      </c>
      <c r="AF80" s="24">
        <v>6.9790000000000001</v>
      </c>
      <c r="AG80" s="24">
        <v>1.9783999999999999</v>
      </c>
      <c r="AH80" s="24" t="s">
        <v>38</v>
      </c>
      <c r="AI80" s="24" t="s">
        <v>38</v>
      </c>
      <c r="AJ80" s="24">
        <v>24.2681</v>
      </c>
      <c r="AK80" s="24">
        <v>1.9722</v>
      </c>
      <c r="AL80" s="24">
        <v>4.53E-2</v>
      </c>
      <c r="AM80" s="24">
        <v>0.59299999999999997</v>
      </c>
      <c r="AN80" s="24">
        <v>88.998500000000007</v>
      </c>
    </row>
    <row r="81" spans="1:40" x14ac:dyDescent="0.35">
      <c r="A81" s="24" t="s">
        <v>193</v>
      </c>
      <c r="B81" s="24" t="s">
        <v>192</v>
      </c>
      <c r="C81" s="24" t="s">
        <v>194</v>
      </c>
      <c r="D81" s="24">
        <v>911</v>
      </c>
      <c r="E81" s="24">
        <v>12774064775000</v>
      </c>
      <c r="F81" s="24">
        <v>907</v>
      </c>
      <c r="G81" s="24">
        <v>14022025000</v>
      </c>
      <c r="H81" s="24">
        <v>1229</v>
      </c>
      <c r="I81" s="24">
        <v>14030930</v>
      </c>
      <c r="J81" s="24">
        <v>53</v>
      </c>
      <c r="K81" s="24">
        <v>7103978000000</v>
      </c>
      <c r="L81" s="24">
        <v>2128060000000</v>
      </c>
      <c r="M81" s="24">
        <v>6229061000000</v>
      </c>
      <c r="N81" s="24">
        <v>744457000000</v>
      </c>
      <c r="O81" s="24">
        <v>428092000000</v>
      </c>
      <c r="P81" s="24">
        <v>821067000000</v>
      </c>
      <c r="Q81" s="24">
        <v>1010582000000</v>
      </c>
      <c r="R81" s="24">
        <v>808762000000</v>
      </c>
      <c r="S81" s="24">
        <v>47392000000</v>
      </c>
      <c r="T81" s="24">
        <v>19732000000</v>
      </c>
      <c r="U81" s="24">
        <v>8949000000</v>
      </c>
      <c r="V81" s="24">
        <v>0.60119999999999996</v>
      </c>
      <c r="W81" s="24">
        <v>1.7982</v>
      </c>
      <c r="X81" s="24">
        <v>17.113199999999999</v>
      </c>
      <c r="Y81" s="24" t="s">
        <v>38</v>
      </c>
      <c r="Z81" s="24">
        <v>1.7828999999999999</v>
      </c>
      <c r="AA81" s="24">
        <v>1.1195999999999999</v>
      </c>
      <c r="AB81" s="24">
        <v>1.3808</v>
      </c>
      <c r="AC81" s="24">
        <v>1.2467999999999999</v>
      </c>
      <c r="AD81" s="24">
        <v>0.25290000000000001</v>
      </c>
      <c r="AE81" s="24">
        <v>0.27910000000000001</v>
      </c>
      <c r="AF81" s="24">
        <v>0.502</v>
      </c>
      <c r="AG81" s="24">
        <v>0.29480000000000001</v>
      </c>
      <c r="AH81" s="24">
        <v>1.6459999999999999</v>
      </c>
      <c r="AI81" s="24">
        <v>2.8885999999999998</v>
      </c>
      <c r="AJ81" s="24">
        <v>2.3746999999999998</v>
      </c>
      <c r="AK81" s="24">
        <v>0.62229999999999996</v>
      </c>
      <c r="AL81" s="24">
        <v>1.9099999999999999E-2</v>
      </c>
      <c r="AM81" s="24">
        <v>1.1516</v>
      </c>
      <c r="AN81" s="24">
        <v>22.1449</v>
      </c>
    </row>
    <row r="82" spans="1:40" x14ac:dyDescent="0.35">
      <c r="A82" s="23" t="s">
        <v>364</v>
      </c>
      <c r="B82" s="23" t="s">
        <v>363</v>
      </c>
      <c r="C82" s="23" t="s">
        <v>365</v>
      </c>
      <c r="D82" s="23">
        <v>2452</v>
      </c>
      <c r="E82" s="23">
        <v>59204354265064</v>
      </c>
      <c r="F82" s="23">
        <v>2448</v>
      </c>
      <c r="G82" s="23">
        <v>24145332082</v>
      </c>
      <c r="H82" s="23">
        <v>1229</v>
      </c>
      <c r="I82" s="23">
        <v>14030930</v>
      </c>
      <c r="J82" s="23">
        <v>205</v>
      </c>
      <c r="K82" s="23">
        <v>11991304000000</v>
      </c>
      <c r="L82" s="23">
        <v>3422882000000</v>
      </c>
      <c r="M82" s="23">
        <v>8751778000000</v>
      </c>
      <c r="N82" s="23">
        <v>4956545000000</v>
      </c>
      <c r="O82" s="23">
        <v>1405077000000</v>
      </c>
      <c r="P82" s="23">
        <v>3127403000000</v>
      </c>
      <c r="Q82" s="23">
        <v>13321093000000</v>
      </c>
      <c r="R82" s="23">
        <v>9405820000000</v>
      </c>
      <c r="S82" s="23">
        <v>127148000000</v>
      </c>
      <c r="T82" s="23" t="s">
        <v>38</v>
      </c>
      <c r="U82" s="23" t="s">
        <v>38</v>
      </c>
      <c r="V82" s="23">
        <v>0.2316</v>
      </c>
      <c r="W82" s="23">
        <v>4.9372999999999996</v>
      </c>
      <c r="X82" s="23">
        <v>11.9415</v>
      </c>
      <c r="Y82" s="23" t="s">
        <v>38</v>
      </c>
      <c r="Z82" s="23">
        <v>4.8326000000000002</v>
      </c>
      <c r="AA82" s="23">
        <v>0.1109</v>
      </c>
      <c r="AB82" s="23">
        <v>0.32869999999999999</v>
      </c>
      <c r="AC82" s="23">
        <v>-0.21829999999999999</v>
      </c>
      <c r="AD82" s="23">
        <v>5.8599999999999999E-2</v>
      </c>
      <c r="AE82" s="23">
        <v>0.57120000000000004</v>
      </c>
      <c r="AF82" s="23">
        <v>4.0000000000000002E-4</v>
      </c>
      <c r="AG82" s="23">
        <v>0.82669999999999999</v>
      </c>
      <c r="AH82" s="23">
        <v>-0.12470000000000001</v>
      </c>
      <c r="AI82" s="23">
        <v>0.67969999999999997</v>
      </c>
      <c r="AJ82" s="23">
        <v>-0.218</v>
      </c>
      <c r="AK82" s="23">
        <v>0.93379999999999996</v>
      </c>
      <c r="AL82" s="23">
        <v>0.2823</v>
      </c>
      <c r="AM82" s="23">
        <v>1.53</v>
      </c>
      <c r="AN82" s="23">
        <v>184.89660000000001</v>
      </c>
    </row>
    <row r="83" spans="1:40" x14ac:dyDescent="0.35">
      <c r="A83" s="24" t="s">
        <v>297</v>
      </c>
      <c r="B83" s="24" t="s">
        <v>296</v>
      </c>
      <c r="C83" s="24" t="s">
        <v>145</v>
      </c>
      <c r="D83" s="24">
        <v>8060</v>
      </c>
      <c r="E83" s="24">
        <v>23777000000000</v>
      </c>
      <c r="F83" s="24">
        <v>7970</v>
      </c>
      <c r="G83" s="24">
        <v>2950000000</v>
      </c>
      <c r="H83" s="24">
        <v>1229</v>
      </c>
      <c r="I83" s="24">
        <v>14030930</v>
      </c>
      <c r="J83" s="24">
        <v>453</v>
      </c>
      <c r="K83" s="24">
        <v>1780614000000</v>
      </c>
      <c r="L83" s="24">
        <v>578286000000</v>
      </c>
      <c r="M83" s="24">
        <v>1370730000000</v>
      </c>
      <c r="N83" s="24">
        <v>1337467000000</v>
      </c>
      <c r="O83" s="24">
        <v>419527000000</v>
      </c>
      <c r="P83" s="24">
        <v>1066141000000</v>
      </c>
      <c r="Q83" s="24">
        <v>806950000000</v>
      </c>
      <c r="R83" s="24">
        <v>1540736000000</v>
      </c>
      <c r="S83" s="24" t="s">
        <v>38</v>
      </c>
      <c r="T83" s="24" t="s">
        <v>38</v>
      </c>
      <c r="U83" s="24" t="s">
        <v>38</v>
      </c>
      <c r="V83" s="24">
        <v>0.1003</v>
      </c>
      <c r="W83" s="24">
        <v>13.353300000000001</v>
      </c>
      <c r="X83" s="24">
        <v>17.593800000000002</v>
      </c>
      <c r="Y83" s="24" t="s">
        <v>38</v>
      </c>
      <c r="Z83" s="24">
        <v>13.2217</v>
      </c>
      <c r="AA83" s="24">
        <v>-2.5700000000000001E-2</v>
      </c>
      <c r="AB83" s="24">
        <v>0.40579999999999999</v>
      </c>
      <c r="AC83" s="24">
        <v>-1.5599999999999999E-2</v>
      </c>
      <c r="AD83" s="24">
        <v>0.1163</v>
      </c>
      <c r="AE83" s="24">
        <v>0.54479999999999995</v>
      </c>
      <c r="AF83" s="24">
        <v>0.64500000000000002</v>
      </c>
      <c r="AG83" s="24">
        <v>5.8369999999999997</v>
      </c>
      <c r="AH83" s="24">
        <v>0.60009999999999997</v>
      </c>
      <c r="AI83" s="24">
        <v>5.7279999999999998</v>
      </c>
      <c r="AJ83" s="24">
        <v>0.61939999999999995</v>
      </c>
      <c r="AK83" s="24">
        <v>6.6321000000000003</v>
      </c>
      <c r="AL83" s="24">
        <v>-0.2586</v>
      </c>
      <c r="AM83" s="24" t="s">
        <v>38</v>
      </c>
      <c r="AN83" s="24">
        <v>186.58629999999999</v>
      </c>
    </row>
    <row r="84" spans="1:40" x14ac:dyDescent="0.35">
      <c r="A84" s="24" t="s">
        <v>240</v>
      </c>
      <c r="B84" s="24" t="s">
        <v>239</v>
      </c>
      <c r="C84" s="24" t="s">
        <v>241</v>
      </c>
      <c r="D84" s="24">
        <v>7170</v>
      </c>
      <c r="E84" s="24">
        <v>157740000000000</v>
      </c>
      <c r="F84" s="24">
        <v>7130</v>
      </c>
      <c r="G84" s="24">
        <v>22000000000</v>
      </c>
      <c r="H84" s="24">
        <v>1229</v>
      </c>
      <c r="I84" s="24">
        <v>14030930</v>
      </c>
      <c r="J84" s="24">
        <v>657</v>
      </c>
      <c r="K84" s="24">
        <v>14447284000000</v>
      </c>
      <c r="L84" s="24">
        <v>4797750000000</v>
      </c>
      <c r="M84" s="24">
        <v>10553274000000</v>
      </c>
      <c r="N84" s="24">
        <v>14450276000000</v>
      </c>
      <c r="O84" s="24">
        <v>4630774000000</v>
      </c>
      <c r="P84" s="24">
        <v>10573550000000</v>
      </c>
      <c r="Q84" s="24">
        <v>11236976000000</v>
      </c>
      <c r="R84" s="24">
        <v>8390191000000</v>
      </c>
      <c r="S84" s="24" t="s">
        <v>38</v>
      </c>
      <c r="T84" s="24" t="s">
        <v>38</v>
      </c>
      <c r="U84" s="24" t="s">
        <v>38</v>
      </c>
      <c r="V84" s="24">
        <v>0.1406</v>
      </c>
      <c r="W84" s="24">
        <v>10.9183</v>
      </c>
      <c r="X84" s="24">
        <v>10.867599999999999</v>
      </c>
      <c r="Y84" s="24" t="s">
        <v>38</v>
      </c>
      <c r="Z84" s="24">
        <v>10.309200000000001</v>
      </c>
      <c r="AA84" s="24">
        <v>-6.3E-2</v>
      </c>
      <c r="AB84" s="24">
        <v>0.1356</v>
      </c>
      <c r="AC84" s="24">
        <v>0.1202</v>
      </c>
      <c r="AD84" s="24">
        <v>2.41E-2</v>
      </c>
      <c r="AE84" s="24">
        <v>0.55669999999999997</v>
      </c>
      <c r="AF84" s="24">
        <v>0.50029999999999997</v>
      </c>
      <c r="AG84" s="24">
        <v>0.74819999999999998</v>
      </c>
      <c r="AH84" s="24">
        <v>0.66769999999999996</v>
      </c>
      <c r="AI84" s="24">
        <v>0.77639999999999998</v>
      </c>
      <c r="AJ84" s="24">
        <v>0.68069999999999997</v>
      </c>
      <c r="AK84" s="24">
        <v>0.7903</v>
      </c>
      <c r="AL84" s="24">
        <v>0.4985</v>
      </c>
      <c r="AM84" s="24">
        <v>1.4278999999999999</v>
      </c>
      <c r="AN84" s="24">
        <v>26.0992</v>
      </c>
    </row>
    <row r="85" spans="1:40" x14ac:dyDescent="0.35">
      <c r="A85" s="24" t="s">
        <v>565</v>
      </c>
      <c r="B85" s="24" t="s">
        <v>564</v>
      </c>
      <c r="C85" s="24" t="s">
        <v>45</v>
      </c>
      <c r="D85" s="24">
        <v>4390</v>
      </c>
      <c r="E85" s="24">
        <v>219500000000000</v>
      </c>
      <c r="F85" s="24">
        <v>4375</v>
      </c>
      <c r="G85" s="24">
        <v>50000000000</v>
      </c>
      <c r="H85" s="24">
        <v>930</v>
      </c>
      <c r="I85" s="24">
        <v>14030631</v>
      </c>
      <c r="J85" s="24">
        <v>621</v>
      </c>
      <c r="K85" s="24">
        <v>131329655000000</v>
      </c>
      <c r="L85" s="24">
        <v>16661151000000</v>
      </c>
      <c r="M85" s="24">
        <v>142466787000000</v>
      </c>
      <c r="N85" s="24">
        <v>31030985000000</v>
      </c>
      <c r="O85" s="24">
        <v>2561728000000</v>
      </c>
      <c r="P85" s="24">
        <v>39905482000000</v>
      </c>
      <c r="Q85" s="24">
        <v>34117687000000</v>
      </c>
      <c r="R85" s="24">
        <v>47643176000000</v>
      </c>
      <c r="S85" s="24">
        <v>3194233000000</v>
      </c>
      <c r="T85" s="24">
        <v>388098000000</v>
      </c>
      <c r="U85" s="24">
        <v>2579049000000</v>
      </c>
      <c r="V85" s="24">
        <v>0.87709999999999999</v>
      </c>
      <c r="W85" s="24">
        <v>1.6714</v>
      </c>
      <c r="X85" s="24">
        <v>7.0450999999999997</v>
      </c>
      <c r="Y85" s="24" t="s">
        <v>38</v>
      </c>
      <c r="Z85" s="24">
        <v>1.2897000000000001</v>
      </c>
      <c r="AA85" s="24">
        <v>-6.9699999999999998E-2</v>
      </c>
      <c r="AB85" s="24">
        <v>-9.1399999999999995E-2</v>
      </c>
      <c r="AC85" s="24">
        <v>-0.46800000000000003</v>
      </c>
      <c r="AD85" s="24">
        <v>-0.4375</v>
      </c>
      <c r="AE85" s="24">
        <v>-0.29089999999999999</v>
      </c>
      <c r="AF85" s="24">
        <v>-0.60419999999999996</v>
      </c>
      <c r="AG85" s="24">
        <v>-0.65849999999999997</v>
      </c>
      <c r="AH85" s="24">
        <v>-0.60850000000000004</v>
      </c>
      <c r="AI85" s="24">
        <v>-0.62139999999999995</v>
      </c>
      <c r="AJ85" s="24">
        <v>-0.78959999999999997</v>
      </c>
      <c r="AK85" s="24">
        <v>-0.80789999999999995</v>
      </c>
      <c r="AL85" s="24">
        <v>0.27510000000000001</v>
      </c>
      <c r="AM85" s="24" t="s">
        <v>38</v>
      </c>
      <c r="AN85" s="24">
        <v>31.5762</v>
      </c>
    </row>
    <row r="86" spans="1:40" x14ac:dyDescent="0.35">
      <c r="A86" s="24" t="s">
        <v>1428</v>
      </c>
      <c r="B86" s="24" t="s">
        <v>1427</v>
      </c>
      <c r="C86" s="24" t="s">
        <v>145</v>
      </c>
      <c r="D86" s="24">
        <v>6320</v>
      </c>
      <c r="E86" s="24">
        <v>248376000000000</v>
      </c>
      <c r="F86" s="24">
        <v>6310</v>
      </c>
      <c r="G86" s="24">
        <v>39300000000</v>
      </c>
      <c r="H86" s="24">
        <v>1229</v>
      </c>
      <c r="I86" s="24">
        <v>14030930</v>
      </c>
      <c r="J86" s="24">
        <v>858</v>
      </c>
      <c r="K86" s="24">
        <v>63296266000000</v>
      </c>
      <c r="L86" s="24">
        <v>14471324000000</v>
      </c>
      <c r="M86" s="24">
        <v>57304234000000</v>
      </c>
      <c r="N86" s="24">
        <v>33705432000000</v>
      </c>
      <c r="O86" s="24">
        <v>10160288000000</v>
      </c>
      <c r="P86" s="24">
        <v>34812198000000</v>
      </c>
      <c r="Q86" s="24">
        <v>33980824000000</v>
      </c>
      <c r="R86" s="24">
        <v>35695479000000</v>
      </c>
      <c r="S86" s="24">
        <v>72919000000</v>
      </c>
      <c r="T86" s="24">
        <v>72919000000</v>
      </c>
      <c r="U86" s="24" t="s">
        <v>38</v>
      </c>
      <c r="V86" s="24">
        <v>0.79249999999999998</v>
      </c>
      <c r="W86" s="24">
        <v>3.9239999999999999</v>
      </c>
      <c r="X86" s="24">
        <v>7.3659999999999997</v>
      </c>
      <c r="Y86" s="24" t="s">
        <v>38</v>
      </c>
      <c r="Z86" s="24">
        <v>3.9921000000000002</v>
      </c>
      <c r="AA86" s="24">
        <v>0.20749999999999999</v>
      </c>
      <c r="AB86" s="24">
        <v>0.18310000000000001</v>
      </c>
      <c r="AC86" s="24">
        <v>0.75949999999999995</v>
      </c>
      <c r="AD86" s="24">
        <v>0.21729999999999999</v>
      </c>
      <c r="AE86" s="24">
        <v>0.12790000000000001</v>
      </c>
      <c r="AF86" s="24">
        <v>-3.8399999999999997E-2</v>
      </c>
      <c r="AG86" s="24">
        <v>-3.6499999999999998E-2</v>
      </c>
      <c r="AH86" s="24">
        <v>-0.21329999999999999</v>
      </c>
      <c r="AI86" s="24">
        <v>-0.442</v>
      </c>
      <c r="AJ86" s="24">
        <v>0.69179999999999997</v>
      </c>
      <c r="AK86" s="24">
        <v>0.17280000000000001</v>
      </c>
      <c r="AL86" s="24">
        <v>3.78E-2</v>
      </c>
      <c r="AM86" s="24">
        <v>0.69740000000000002</v>
      </c>
      <c r="AN86" s="24">
        <v>102.7312</v>
      </c>
    </row>
    <row r="87" spans="1:40" x14ac:dyDescent="0.35">
      <c r="A87" s="23" t="s">
        <v>389</v>
      </c>
      <c r="B87" s="23" t="s">
        <v>388</v>
      </c>
      <c r="C87" s="23" t="s">
        <v>260</v>
      </c>
      <c r="D87" s="23">
        <v>5840</v>
      </c>
      <c r="E87" s="23">
        <v>35040000000000</v>
      </c>
      <c r="F87" s="23">
        <v>5850</v>
      </c>
      <c r="G87" s="23">
        <v>6000000000</v>
      </c>
      <c r="H87" s="23">
        <v>1229</v>
      </c>
      <c r="I87" s="23">
        <v>14030930</v>
      </c>
      <c r="J87" s="23">
        <v>1032</v>
      </c>
      <c r="K87" s="23">
        <v>49370940000000</v>
      </c>
      <c r="L87" s="23">
        <v>15464999000000</v>
      </c>
      <c r="M87" s="23">
        <v>33643028000000</v>
      </c>
      <c r="N87" s="23">
        <v>6193290000000</v>
      </c>
      <c r="O87" s="23">
        <v>1712867000000</v>
      </c>
      <c r="P87" s="23">
        <v>3115768000000</v>
      </c>
      <c r="Q87" s="23">
        <v>8954426000000</v>
      </c>
      <c r="R87" s="23">
        <v>4892114000000</v>
      </c>
      <c r="S87" s="23">
        <v>105134000000</v>
      </c>
      <c r="T87" s="23">
        <v>39335000000</v>
      </c>
      <c r="U87" s="23">
        <v>218300000000</v>
      </c>
      <c r="V87" s="23">
        <v>0.30809999999999998</v>
      </c>
      <c r="W87" s="23">
        <v>0.7097</v>
      </c>
      <c r="X87" s="23">
        <v>5.6783000000000001</v>
      </c>
      <c r="Y87" s="23" t="s">
        <v>38</v>
      </c>
      <c r="Z87" s="23">
        <v>0.70169999999999999</v>
      </c>
      <c r="AA87" s="23">
        <v>0.1537</v>
      </c>
      <c r="AB87" s="23">
        <v>0.3085</v>
      </c>
      <c r="AC87" s="23">
        <v>-0.40479999999999999</v>
      </c>
      <c r="AD87" s="23">
        <v>0.35410000000000003</v>
      </c>
      <c r="AE87" s="23">
        <v>0.63329999999999997</v>
      </c>
      <c r="AF87" s="23">
        <v>0.2319</v>
      </c>
      <c r="AG87" s="23">
        <v>0.66749999999999998</v>
      </c>
      <c r="AH87" s="23">
        <v>-0.24629999999999999</v>
      </c>
      <c r="AI87" s="23">
        <v>0.83560000000000001</v>
      </c>
      <c r="AJ87" s="23">
        <v>-0.26669999999999999</v>
      </c>
      <c r="AK87" s="23">
        <v>1.258</v>
      </c>
      <c r="AL87" s="23">
        <v>0.51060000000000005</v>
      </c>
      <c r="AM87" s="23">
        <v>1.4557</v>
      </c>
      <c r="AN87" s="23">
        <v>4.0117000000000003</v>
      </c>
    </row>
    <row r="88" spans="1:40" x14ac:dyDescent="0.35">
      <c r="A88" s="23" t="s">
        <v>1079</v>
      </c>
      <c r="B88" s="23" t="s">
        <v>1078</v>
      </c>
      <c r="C88" s="23" t="s">
        <v>183</v>
      </c>
      <c r="D88" s="23">
        <v>10970</v>
      </c>
      <c r="E88" s="23">
        <v>10915150000000</v>
      </c>
      <c r="F88" s="23">
        <v>11030</v>
      </c>
      <c r="G88" s="23">
        <v>995000000</v>
      </c>
      <c r="H88" s="23">
        <v>1229</v>
      </c>
      <c r="I88" s="23">
        <v>14030930</v>
      </c>
      <c r="J88" s="23">
        <v>726</v>
      </c>
      <c r="K88" s="23">
        <v>4105320000000</v>
      </c>
      <c r="L88" s="23">
        <v>1035207000000</v>
      </c>
      <c r="M88" s="23">
        <v>3413721000000</v>
      </c>
      <c r="N88" s="23">
        <v>722178000000</v>
      </c>
      <c r="O88" s="23">
        <v>119276000000</v>
      </c>
      <c r="P88" s="23">
        <v>812980000000</v>
      </c>
      <c r="Q88" s="23">
        <v>1097387000000</v>
      </c>
      <c r="R88" s="23">
        <v>779836000000</v>
      </c>
      <c r="S88" s="23">
        <v>222828000000</v>
      </c>
      <c r="T88" s="23">
        <v>29010000000</v>
      </c>
      <c r="U88" s="23">
        <v>209980000000</v>
      </c>
      <c r="V88" s="23">
        <v>0.1004</v>
      </c>
      <c r="W88" s="23">
        <v>2.6587999999999998</v>
      </c>
      <c r="X88" s="23">
        <v>15.275499999999999</v>
      </c>
      <c r="Y88" s="23" t="s">
        <v>38</v>
      </c>
      <c r="Z88" s="23">
        <v>2.5387</v>
      </c>
      <c r="AA88" s="23">
        <v>-0.24640000000000001</v>
      </c>
      <c r="AB88" s="23">
        <v>-0.24759999999999999</v>
      </c>
      <c r="AC88" s="23">
        <v>-0.1668</v>
      </c>
      <c r="AD88" s="23">
        <v>-0.50419999999999998</v>
      </c>
      <c r="AE88" s="23">
        <v>0.32250000000000001</v>
      </c>
      <c r="AF88" s="23">
        <v>3.5900000000000001E-2</v>
      </c>
      <c r="AG88" s="23">
        <v>8.6699999999999999E-2</v>
      </c>
      <c r="AH88" s="23">
        <v>9.4899999999999998E-2</v>
      </c>
      <c r="AI88" s="23">
        <v>-0.20069999999999999</v>
      </c>
      <c r="AJ88" s="23">
        <v>-0.13689999999999999</v>
      </c>
      <c r="AK88" s="23">
        <v>-0.4612</v>
      </c>
      <c r="AL88" s="23">
        <v>-0.38540000000000002</v>
      </c>
      <c r="AM88" s="23" t="s">
        <v>38</v>
      </c>
      <c r="AN88" s="23">
        <v>96.054699999999997</v>
      </c>
    </row>
    <row r="89" spans="1:40" x14ac:dyDescent="0.35">
      <c r="A89" s="23" t="s">
        <v>656</v>
      </c>
      <c r="B89" s="23" t="s">
        <v>655</v>
      </c>
      <c r="C89" s="23" t="s">
        <v>117</v>
      </c>
      <c r="D89" s="23">
        <v>3033</v>
      </c>
      <c r="E89" s="23">
        <v>13648500000000</v>
      </c>
      <c r="F89" s="23">
        <v>3054</v>
      </c>
      <c r="G89" s="23">
        <v>4500000000</v>
      </c>
      <c r="H89" s="23">
        <v>1229</v>
      </c>
      <c r="I89" s="23">
        <v>14030930</v>
      </c>
      <c r="J89" s="23">
        <v>190</v>
      </c>
      <c r="K89" s="23">
        <v>7817733000000</v>
      </c>
      <c r="L89" s="23">
        <v>1004687000000</v>
      </c>
      <c r="M89" s="23">
        <v>9445182000000</v>
      </c>
      <c r="N89" s="23">
        <v>855224000000</v>
      </c>
      <c r="O89" s="23">
        <v>343331000000</v>
      </c>
      <c r="P89" s="23">
        <v>761660000000</v>
      </c>
      <c r="Q89" s="23">
        <v>1765114000000</v>
      </c>
      <c r="R89" s="23">
        <v>1353461000000</v>
      </c>
      <c r="S89" s="23">
        <v>43328000000</v>
      </c>
      <c r="T89" s="23">
        <v>5303000000</v>
      </c>
      <c r="U89" s="23">
        <v>12885000000</v>
      </c>
      <c r="V89" s="23">
        <v>0.88619999999999999</v>
      </c>
      <c r="W89" s="23">
        <v>1.7458</v>
      </c>
      <c r="X89" s="23">
        <v>16.073699999999999</v>
      </c>
      <c r="Y89" s="23" t="s">
        <v>38</v>
      </c>
      <c r="Z89" s="23">
        <v>1.9193</v>
      </c>
      <c r="AA89" s="23" t="s">
        <v>38</v>
      </c>
      <c r="AB89" s="23" t="s">
        <v>38</v>
      </c>
      <c r="AC89" s="23">
        <v>0.62809999999999999</v>
      </c>
      <c r="AD89" s="23">
        <v>0.52549999999999997</v>
      </c>
      <c r="AE89" s="23">
        <v>-0.15740000000000001</v>
      </c>
      <c r="AF89" s="23">
        <v>-0.55989999999999995</v>
      </c>
      <c r="AG89" s="23">
        <v>-0.68059999999999998</v>
      </c>
      <c r="AH89" s="23">
        <v>-0.28770000000000001</v>
      </c>
      <c r="AI89" s="23">
        <v>-8.2799999999999999E-2</v>
      </c>
      <c r="AJ89" s="23">
        <v>-0.28349999999999997</v>
      </c>
      <c r="AK89" s="23">
        <v>-0.51270000000000004</v>
      </c>
      <c r="AL89" s="23">
        <v>0.41589999999999999</v>
      </c>
      <c r="AM89" s="23">
        <v>1.345</v>
      </c>
      <c r="AN89" s="23">
        <v>151.45099999999999</v>
      </c>
    </row>
    <row r="90" spans="1:40" x14ac:dyDescent="0.35">
      <c r="A90" s="23" t="s">
        <v>159</v>
      </c>
      <c r="B90" s="23" t="s">
        <v>158</v>
      </c>
      <c r="C90" s="23" t="s">
        <v>37</v>
      </c>
      <c r="D90" s="23">
        <v>2950</v>
      </c>
      <c r="E90" s="23">
        <v>88500000000000</v>
      </c>
      <c r="F90" s="23">
        <v>2920</v>
      </c>
      <c r="G90" s="23">
        <v>30000000000</v>
      </c>
      <c r="H90" s="23">
        <v>1229</v>
      </c>
      <c r="I90" s="23">
        <v>14030930</v>
      </c>
      <c r="J90" s="23">
        <v>354</v>
      </c>
      <c r="K90" s="23">
        <v>-77045664000000</v>
      </c>
      <c r="L90" s="23">
        <v>-76993000000</v>
      </c>
      <c r="M90" s="23">
        <v>6554705000000</v>
      </c>
      <c r="N90" s="23">
        <v>10615351000000</v>
      </c>
      <c r="O90" s="23">
        <v>-4390009000000</v>
      </c>
      <c r="P90" s="23">
        <v>12629856000000</v>
      </c>
      <c r="Q90" s="23">
        <v>28644600000000</v>
      </c>
      <c r="R90" s="23">
        <v>25642625000000</v>
      </c>
      <c r="S90" s="23">
        <v>23383428000000</v>
      </c>
      <c r="T90" s="23">
        <v>176388000000</v>
      </c>
      <c r="U90" s="23">
        <v>42400309000000</v>
      </c>
      <c r="V90" s="23" t="s">
        <v>38</v>
      </c>
      <c r="W90" s="23" t="s">
        <v>38</v>
      </c>
      <c r="X90" s="23">
        <v>8.2485999999999997</v>
      </c>
      <c r="Y90" s="23" t="s">
        <v>38</v>
      </c>
      <c r="Z90" s="23" t="s">
        <v>38</v>
      </c>
      <c r="AA90" s="23" t="s">
        <v>38</v>
      </c>
      <c r="AB90" s="23" t="s">
        <v>38</v>
      </c>
      <c r="AC90" s="23" t="s">
        <v>38</v>
      </c>
      <c r="AD90" s="23" t="s">
        <v>38</v>
      </c>
      <c r="AE90" s="23">
        <v>0.57899999999999996</v>
      </c>
      <c r="AF90" s="23" t="s">
        <v>38</v>
      </c>
      <c r="AG90" s="23" t="s">
        <v>38</v>
      </c>
      <c r="AH90" s="23" t="s">
        <v>38</v>
      </c>
      <c r="AI90" s="23" t="s">
        <v>38</v>
      </c>
      <c r="AJ90" s="23">
        <v>-1.5881000000000001</v>
      </c>
      <c r="AK90" s="23">
        <v>-2.7938000000000001</v>
      </c>
      <c r="AL90" s="23">
        <v>8.0799999999999997E-2</v>
      </c>
      <c r="AM90" s="23">
        <v>1.2388999999999999</v>
      </c>
      <c r="AN90" s="23" t="s">
        <v>38</v>
      </c>
    </row>
    <row r="91" spans="1:40" x14ac:dyDescent="0.35">
      <c r="A91" s="24" t="s">
        <v>608</v>
      </c>
      <c r="B91" s="24" t="s">
        <v>607</v>
      </c>
      <c r="C91" s="24" t="s">
        <v>225</v>
      </c>
      <c r="D91" s="24">
        <v>11910</v>
      </c>
      <c r="E91" s="24">
        <v>59550000000000</v>
      </c>
      <c r="F91" s="24">
        <v>11740</v>
      </c>
      <c r="G91" s="24">
        <v>5000000000</v>
      </c>
      <c r="H91" s="24">
        <v>631</v>
      </c>
      <c r="I91" s="24">
        <v>14030930</v>
      </c>
      <c r="J91" s="24">
        <v>1441</v>
      </c>
      <c r="K91" s="24">
        <v>13983669000000</v>
      </c>
      <c r="L91" s="24">
        <v>4412439000000</v>
      </c>
      <c r="M91" s="24">
        <v>13373132000000</v>
      </c>
      <c r="N91" s="24">
        <v>7203565000000</v>
      </c>
      <c r="O91" s="24">
        <v>1067381000000</v>
      </c>
      <c r="P91" s="24">
        <v>6980048000000</v>
      </c>
      <c r="Q91" s="24">
        <v>2475662000000</v>
      </c>
      <c r="R91" s="24">
        <v>7658281000000</v>
      </c>
      <c r="S91" s="24">
        <v>349196000000</v>
      </c>
      <c r="T91" s="24">
        <v>82641000000</v>
      </c>
      <c r="U91" s="24">
        <v>359094000000</v>
      </c>
      <c r="V91" s="24">
        <v>0.89539999999999997</v>
      </c>
      <c r="W91" s="24">
        <v>4.2584999999999997</v>
      </c>
      <c r="X91" s="24">
        <v>8.1540999999999997</v>
      </c>
      <c r="Y91" s="24" t="s">
        <v>38</v>
      </c>
      <c r="Z91" s="24">
        <v>4.1033999999999997</v>
      </c>
      <c r="AA91" s="24" t="s">
        <v>38</v>
      </c>
      <c r="AB91" s="24" t="s">
        <v>38</v>
      </c>
      <c r="AC91" s="24">
        <v>-0.86560000000000004</v>
      </c>
      <c r="AD91" s="24">
        <v>8.9899999999999994E-2</v>
      </c>
      <c r="AE91" s="24">
        <v>0.16500000000000001</v>
      </c>
      <c r="AF91" s="24">
        <v>0.43690000000000001</v>
      </c>
      <c r="AG91" s="24">
        <v>0.16059999999999999</v>
      </c>
      <c r="AH91" s="24">
        <v>9.0947999999999993</v>
      </c>
      <c r="AI91" s="24">
        <v>0.20300000000000001</v>
      </c>
      <c r="AJ91" s="24">
        <v>-0.80679999999999996</v>
      </c>
      <c r="AK91" s="24">
        <v>0.26490000000000002</v>
      </c>
      <c r="AL91" s="24">
        <v>0.90049999999999997</v>
      </c>
      <c r="AM91" s="24">
        <v>1.228</v>
      </c>
      <c r="AN91" s="24">
        <v>117.58710000000001</v>
      </c>
    </row>
    <row r="92" spans="1:40" x14ac:dyDescent="0.35">
      <c r="A92" s="24" t="s">
        <v>89</v>
      </c>
      <c r="B92" s="24" t="s">
        <v>88</v>
      </c>
      <c r="C92" s="24" t="s">
        <v>89</v>
      </c>
      <c r="D92" s="24">
        <v>5750</v>
      </c>
      <c r="E92" s="24">
        <v>103500000000000</v>
      </c>
      <c r="F92" s="24">
        <v>5750</v>
      </c>
      <c r="G92" s="24">
        <v>18000000000</v>
      </c>
      <c r="H92" s="24">
        <v>1229</v>
      </c>
      <c r="I92" s="24">
        <v>14030930</v>
      </c>
      <c r="J92" s="24">
        <v>1950</v>
      </c>
      <c r="K92" s="24">
        <v>52119515000000</v>
      </c>
      <c r="L92" s="24">
        <v>12913348000000</v>
      </c>
      <c r="M92" s="24">
        <v>47156228000000</v>
      </c>
      <c r="N92" s="24">
        <v>35092913000000</v>
      </c>
      <c r="O92" s="24">
        <v>9595414000000</v>
      </c>
      <c r="P92" s="24">
        <v>12989208000000</v>
      </c>
      <c r="Q92" s="24">
        <v>53207910000000</v>
      </c>
      <c r="R92" s="24">
        <v>32762273000000</v>
      </c>
      <c r="S92" s="24">
        <v>2505026000000</v>
      </c>
      <c r="T92" s="24">
        <v>654095000000</v>
      </c>
      <c r="U92" s="24">
        <v>1889274000000</v>
      </c>
      <c r="V92" s="24">
        <v>0.31180000000000002</v>
      </c>
      <c r="W92" s="24">
        <v>1.9858</v>
      </c>
      <c r="X92" s="24">
        <v>2.9384999999999999</v>
      </c>
      <c r="Y92" s="24" t="s">
        <v>38</v>
      </c>
      <c r="Z92" s="24">
        <v>1.7481</v>
      </c>
      <c r="AA92" s="24">
        <v>2.6753</v>
      </c>
      <c r="AB92" s="24">
        <v>3.0084</v>
      </c>
      <c r="AC92" s="24">
        <v>-0.50360000000000005</v>
      </c>
      <c r="AD92" s="24">
        <v>0.90780000000000005</v>
      </c>
      <c r="AE92" s="24">
        <v>0.41449999999999998</v>
      </c>
      <c r="AF92" s="24">
        <v>-0.1138</v>
      </c>
      <c r="AG92" s="24">
        <v>6.9199999999999998E-2</v>
      </c>
      <c r="AH92" s="24">
        <v>-0.877</v>
      </c>
      <c r="AI92" s="24">
        <v>-0.94210000000000005</v>
      </c>
      <c r="AJ92" s="24">
        <v>-0.56010000000000004</v>
      </c>
      <c r="AK92" s="24">
        <v>1.0399</v>
      </c>
      <c r="AL92" s="24">
        <v>0.48039999999999999</v>
      </c>
      <c r="AM92" s="24">
        <v>1.1757</v>
      </c>
      <c r="AN92" s="24">
        <v>713.63279999999997</v>
      </c>
    </row>
    <row r="93" spans="1:40" x14ac:dyDescent="0.35">
      <c r="A93" s="24" t="s">
        <v>381</v>
      </c>
      <c r="B93" s="24" t="s">
        <v>380</v>
      </c>
      <c r="C93" s="24" t="s">
        <v>172</v>
      </c>
      <c r="D93" s="24">
        <v>5320</v>
      </c>
      <c r="E93" s="24">
        <v>47880000000000</v>
      </c>
      <c r="F93" s="24">
        <v>5272</v>
      </c>
      <c r="G93" s="24">
        <v>9000000000</v>
      </c>
      <c r="H93" s="24">
        <v>631</v>
      </c>
      <c r="I93" s="24">
        <v>14030930</v>
      </c>
      <c r="J93" s="24">
        <v>631</v>
      </c>
      <c r="K93" s="24">
        <v>5830207000000</v>
      </c>
      <c r="L93" s="24" t="s">
        <v>38</v>
      </c>
      <c r="M93" s="24">
        <v>5830207000000</v>
      </c>
      <c r="N93" s="24">
        <v>5677690000000</v>
      </c>
      <c r="O93" s="24">
        <v>-201222000000</v>
      </c>
      <c r="P93" s="24">
        <v>5764349000000</v>
      </c>
      <c r="Q93" s="24">
        <v>5415569000000</v>
      </c>
      <c r="R93" s="24">
        <v>5616791000000</v>
      </c>
      <c r="S93" s="24" t="s">
        <v>38</v>
      </c>
      <c r="T93" s="24" t="s">
        <v>38</v>
      </c>
      <c r="U93" s="24" t="s">
        <v>38</v>
      </c>
      <c r="V93" s="24">
        <v>0.23419999999999999</v>
      </c>
      <c r="W93" s="24">
        <v>8.2124000000000006</v>
      </c>
      <c r="X93" s="24">
        <v>8.3660999999999994</v>
      </c>
      <c r="Y93" s="24">
        <v>3.335</v>
      </c>
      <c r="Z93" s="24">
        <v>23.489599999999999</v>
      </c>
      <c r="AA93" s="24" t="s">
        <v>38</v>
      </c>
      <c r="AB93" s="24" t="s">
        <v>38</v>
      </c>
      <c r="AC93" s="24" t="s">
        <v>38</v>
      </c>
      <c r="AD93" s="24" t="s">
        <v>38</v>
      </c>
      <c r="AE93" s="24">
        <v>0.54610000000000003</v>
      </c>
      <c r="AF93" s="24">
        <v>-1</v>
      </c>
      <c r="AG93" s="24" t="s">
        <v>38</v>
      </c>
      <c r="AH93" s="24">
        <v>-1</v>
      </c>
      <c r="AI93" s="24" t="s">
        <v>38</v>
      </c>
      <c r="AJ93" s="24">
        <v>-1.0323</v>
      </c>
      <c r="AK93" s="24" t="s">
        <v>38</v>
      </c>
      <c r="AL93" s="24">
        <v>0.3705</v>
      </c>
      <c r="AM93" s="24">
        <v>0.83609999999999995</v>
      </c>
      <c r="AN93" s="24">
        <v>529.39919999999995</v>
      </c>
    </row>
    <row r="94" spans="1:40" x14ac:dyDescent="0.35">
      <c r="A94" s="23" t="s">
        <v>271</v>
      </c>
      <c r="B94" s="23" t="s">
        <v>270</v>
      </c>
      <c r="C94" s="23" t="s">
        <v>272</v>
      </c>
      <c r="D94" s="23">
        <v>5200</v>
      </c>
      <c r="E94" s="23">
        <v>20800000000000</v>
      </c>
      <c r="F94" s="23">
        <v>5250</v>
      </c>
      <c r="G94" s="23">
        <v>4000000000</v>
      </c>
      <c r="H94" s="23">
        <v>930</v>
      </c>
      <c r="I94" s="23">
        <v>14030631</v>
      </c>
      <c r="J94" s="23">
        <v>1153</v>
      </c>
      <c r="K94" s="23">
        <v>27191184000000</v>
      </c>
      <c r="L94" s="23">
        <v>7577071000000</v>
      </c>
      <c r="M94" s="23">
        <v>21214094000000</v>
      </c>
      <c r="N94" s="23">
        <v>4611634000000</v>
      </c>
      <c r="O94" s="23">
        <v>986791000000</v>
      </c>
      <c r="P94" s="23">
        <v>3819968000000</v>
      </c>
      <c r="Q94" s="23">
        <v>3060673000000</v>
      </c>
      <c r="R94" s="23">
        <v>5178478000000</v>
      </c>
      <c r="S94" s="23">
        <v>1686803000000</v>
      </c>
      <c r="T94" s="23">
        <v>421695000000</v>
      </c>
      <c r="U94" s="23">
        <v>1239188000000</v>
      </c>
      <c r="V94" s="23">
        <v>0.43190000000000001</v>
      </c>
      <c r="W94" s="23">
        <v>0.76500000000000001</v>
      </c>
      <c r="X94" s="23">
        <v>4.5533000000000001</v>
      </c>
      <c r="Y94" s="23" t="s">
        <v>38</v>
      </c>
      <c r="Z94" s="23">
        <v>0.26329999999999998</v>
      </c>
      <c r="AA94" s="23">
        <v>0.55359999999999998</v>
      </c>
      <c r="AB94" s="23">
        <v>1.3116000000000001</v>
      </c>
      <c r="AC94" s="23">
        <v>2.9297</v>
      </c>
      <c r="AD94" s="23">
        <v>2</v>
      </c>
      <c r="AE94" s="23">
        <v>-0.379</v>
      </c>
      <c r="AF94" s="23">
        <v>0.63290000000000002</v>
      </c>
      <c r="AG94" s="23">
        <v>0.6371</v>
      </c>
      <c r="AH94" s="23">
        <v>1.3854</v>
      </c>
      <c r="AI94" s="23">
        <v>2.0508999999999999</v>
      </c>
      <c r="AJ94" s="23">
        <v>5.4166999999999996</v>
      </c>
      <c r="AK94" s="23">
        <v>3.9113000000000002</v>
      </c>
      <c r="AL94" s="23">
        <v>0.2014</v>
      </c>
      <c r="AM94" s="23" t="s">
        <v>38</v>
      </c>
      <c r="AN94" s="23">
        <v>70.514700000000005</v>
      </c>
    </row>
    <row r="95" spans="1:40" x14ac:dyDescent="0.35">
      <c r="A95" s="24" t="s">
        <v>293</v>
      </c>
      <c r="B95" s="24" t="s">
        <v>292</v>
      </c>
      <c r="C95" s="24" t="s">
        <v>172</v>
      </c>
      <c r="D95" s="24">
        <v>5890</v>
      </c>
      <c r="E95" s="24">
        <v>20615000000000</v>
      </c>
      <c r="F95" s="24">
        <v>5910</v>
      </c>
      <c r="G95" s="24">
        <v>3500000000</v>
      </c>
      <c r="H95" s="24">
        <v>631</v>
      </c>
      <c r="I95" s="24">
        <v>14030930</v>
      </c>
      <c r="J95" s="24">
        <v>429</v>
      </c>
      <c r="K95" s="24">
        <v>2863640000000</v>
      </c>
      <c r="L95" s="24">
        <v>1097497000000</v>
      </c>
      <c r="M95" s="24">
        <v>2330238000000</v>
      </c>
      <c r="N95" s="24">
        <v>1502709000000</v>
      </c>
      <c r="O95" s="24">
        <v>3026000000</v>
      </c>
      <c r="P95" s="24">
        <v>1894783000000</v>
      </c>
      <c r="Q95" s="24">
        <v>1175340000000</v>
      </c>
      <c r="R95" s="24">
        <v>3620314000000</v>
      </c>
      <c r="S95" s="24">
        <v>98838000000</v>
      </c>
      <c r="T95" s="24">
        <v>15974000000</v>
      </c>
      <c r="U95" s="24">
        <v>112158000000</v>
      </c>
      <c r="V95" s="24">
        <v>0.50029999999999997</v>
      </c>
      <c r="W95" s="24">
        <v>7.1989000000000001</v>
      </c>
      <c r="X95" s="24">
        <v>13.776199999999999</v>
      </c>
      <c r="Y95" s="24" t="s">
        <v>38</v>
      </c>
      <c r="Z95" s="24">
        <v>4.5247000000000002</v>
      </c>
      <c r="AA95" s="24" t="s">
        <v>38</v>
      </c>
      <c r="AB95" s="24" t="s">
        <v>38</v>
      </c>
      <c r="AC95" s="24">
        <v>-0.99870000000000003</v>
      </c>
      <c r="AD95" s="24">
        <v>-0.99609999999999999</v>
      </c>
      <c r="AE95" s="24">
        <v>1.5012000000000001</v>
      </c>
      <c r="AF95" s="24">
        <v>0.80469999999999997</v>
      </c>
      <c r="AG95" s="24">
        <v>0.9456</v>
      </c>
      <c r="AH95" s="24">
        <v>-0.76080000000000003</v>
      </c>
      <c r="AI95" s="24">
        <v>-0.82769999999999999</v>
      </c>
      <c r="AJ95" s="24">
        <v>-0.99760000000000004</v>
      </c>
      <c r="AK95" s="24">
        <v>-0.99229999999999996</v>
      </c>
      <c r="AL95" s="24">
        <v>-0.1416</v>
      </c>
      <c r="AM95" s="24">
        <v>0.56110000000000004</v>
      </c>
      <c r="AN95" s="24">
        <v>149.0994</v>
      </c>
    </row>
    <row r="96" spans="1:40" x14ac:dyDescent="0.35">
      <c r="A96" s="23" t="s">
        <v>585</v>
      </c>
      <c r="B96" s="23" t="s">
        <v>584</v>
      </c>
      <c r="C96" s="23" t="s">
        <v>60</v>
      </c>
      <c r="D96" s="23">
        <v>4691</v>
      </c>
      <c r="E96" s="23">
        <v>25012412000000</v>
      </c>
      <c r="F96" s="23">
        <v>4660</v>
      </c>
      <c r="G96" s="23">
        <v>5332000000</v>
      </c>
      <c r="H96" s="23">
        <v>930</v>
      </c>
      <c r="I96" s="23">
        <v>14030631</v>
      </c>
      <c r="J96" s="23">
        <v>1430</v>
      </c>
      <c r="K96" s="23">
        <v>25661476000000</v>
      </c>
      <c r="L96" s="23">
        <v>7764238000000</v>
      </c>
      <c r="M96" s="23">
        <v>23701887000000</v>
      </c>
      <c r="N96" s="23">
        <v>7624376000000</v>
      </c>
      <c r="O96" s="23">
        <v>716928000000</v>
      </c>
      <c r="P96" s="23">
        <v>3992597000000</v>
      </c>
      <c r="Q96" s="23">
        <v>7748295000000</v>
      </c>
      <c r="R96" s="23">
        <v>4540574000000</v>
      </c>
      <c r="S96" s="23">
        <v>234123000000</v>
      </c>
      <c r="T96" s="23">
        <v>127660000000</v>
      </c>
      <c r="U96" s="23">
        <v>820498000000</v>
      </c>
      <c r="V96" s="23">
        <v>0.2671</v>
      </c>
      <c r="W96" s="23">
        <v>0.97470000000000001</v>
      </c>
      <c r="X96" s="23">
        <v>3.2664</v>
      </c>
      <c r="Y96" s="23" t="s">
        <v>38</v>
      </c>
      <c r="Z96" s="23">
        <v>0.74909999999999999</v>
      </c>
      <c r="AA96" s="23">
        <v>-0.43409999999999999</v>
      </c>
      <c r="AB96" s="23">
        <v>-0.25540000000000002</v>
      </c>
      <c r="AC96" s="23">
        <v>-0.13500000000000001</v>
      </c>
      <c r="AD96" s="23">
        <v>-0.2571</v>
      </c>
      <c r="AE96" s="23">
        <v>0.64419999999999999</v>
      </c>
      <c r="AF96" s="23">
        <v>0.28189999999999998</v>
      </c>
      <c r="AG96" s="23">
        <v>0.41620000000000001</v>
      </c>
      <c r="AH96" s="23">
        <v>0.39560000000000001</v>
      </c>
      <c r="AI96" s="23">
        <v>-5.0799999999999998E-2</v>
      </c>
      <c r="AJ96" s="23">
        <v>0.10879999999999999</v>
      </c>
      <c r="AK96" s="23">
        <v>5.2400000000000002E-2</v>
      </c>
      <c r="AL96" s="23">
        <v>0.40479999999999999</v>
      </c>
      <c r="AM96" s="23">
        <v>1.2478</v>
      </c>
      <c r="AN96" s="23">
        <v>40.265300000000003</v>
      </c>
    </row>
    <row r="97" spans="1:40" x14ac:dyDescent="0.35">
      <c r="A97" s="23" t="s">
        <v>662</v>
      </c>
      <c r="B97" s="23" t="s">
        <v>661</v>
      </c>
      <c r="C97" s="23" t="s">
        <v>50</v>
      </c>
      <c r="D97" s="23">
        <v>56750</v>
      </c>
      <c r="E97" s="23">
        <v>648717478750000</v>
      </c>
      <c r="F97" s="23">
        <v>57150</v>
      </c>
      <c r="G97" s="23">
        <v>11431145000</v>
      </c>
      <c r="H97" s="23">
        <v>930</v>
      </c>
      <c r="I97" s="23">
        <v>14030631</v>
      </c>
      <c r="J97" s="23">
        <v>3054</v>
      </c>
      <c r="K97" s="23" t="s">
        <v>38</v>
      </c>
      <c r="L97" s="23" t="s">
        <v>38</v>
      </c>
      <c r="M97" s="23" t="s">
        <v>38</v>
      </c>
      <c r="N97" s="23" t="s">
        <v>38</v>
      </c>
      <c r="O97" s="23" t="s">
        <v>38</v>
      </c>
      <c r="P97" s="23" t="s">
        <v>38</v>
      </c>
      <c r="Q97" s="23" t="s">
        <v>38</v>
      </c>
      <c r="R97" s="23" t="s">
        <v>38</v>
      </c>
      <c r="S97" s="23" t="s">
        <v>38</v>
      </c>
      <c r="T97" s="23" t="s">
        <v>38</v>
      </c>
      <c r="U97" s="23" t="s">
        <v>38</v>
      </c>
      <c r="V97" s="23" t="s">
        <v>38</v>
      </c>
      <c r="W97" s="23">
        <v>21.785699999999999</v>
      </c>
      <c r="X97" s="23">
        <v>18.713200000000001</v>
      </c>
      <c r="Y97" s="23">
        <v>37.514299999999999</v>
      </c>
      <c r="Z97" s="23" t="s">
        <v>38</v>
      </c>
      <c r="AA97" s="23" t="s">
        <v>38</v>
      </c>
      <c r="AB97" s="23" t="s">
        <v>38</v>
      </c>
      <c r="AC97" s="23" t="s">
        <v>38</v>
      </c>
      <c r="AD97" s="23" t="s">
        <v>38</v>
      </c>
      <c r="AE97" s="23" t="s">
        <v>38</v>
      </c>
      <c r="AF97" s="23">
        <v>-1</v>
      </c>
      <c r="AG97" s="23" t="s">
        <v>38</v>
      </c>
      <c r="AH97" s="23" t="s">
        <v>38</v>
      </c>
      <c r="AI97" s="23" t="s">
        <v>38</v>
      </c>
      <c r="AJ97" s="23">
        <v>-0.55020000000000002</v>
      </c>
      <c r="AK97" s="23" t="s">
        <v>38</v>
      </c>
      <c r="AL97" s="23" t="s">
        <v>38</v>
      </c>
      <c r="AM97" s="23" t="s">
        <v>38</v>
      </c>
      <c r="AN97" s="23">
        <v>682.95119999999997</v>
      </c>
    </row>
    <row r="98" spans="1:40" x14ac:dyDescent="0.35">
      <c r="A98" s="24" t="s">
        <v>289</v>
      </c>
      <c r="B98" s="24" t="s">
        <v>288</v>
      </c>
      <c r="C98" s="24" t="s">
        <v>155</v>
      </c>
      <c r="D98" s="24">
        <v>1189</v>
      </c>
      <c r="E98" s="24">
        <v>22637909617000</v>
      </c>
      <c r="F98" s="24">
        <v>1172</v>
      </c>
      <c r="G98" s="24">
        <v>19039453000</v>
      </c>
      <c r="H98" s="24">
        <v>1229</v>
      </c>
      <c r="I98" s="24">
        <v>14030930</v>
      </c>
      <c r="J98" s="24">
        <v>-194</v>
      </c>
      <c r="K98" s="24">
        <v>17395888000000</v>
      </c>
      <c r="L98" s="24">
        <v>5070553000000</v>
      </c>
      <c r="M98" s="24">
        <v>14156070000000</v>
      </c>
      <c r="N98" s="24">
        <v>-3691911000000</v>
      </c>
      <c r="O98" s="24">
        <v>83522000000</v>
      </c>
      <c r="P98" s="24">
        <v>-9473359000000</v>
      </c>
      <c r="Q98" s="24">
        <v>-9286454000000</v>
      </c>
      <c r="R98" s="24">
        <v>-9454841000000</v>
      </c>
      <c r="S98" s="24" t="s">
        <v>38</v>
      </c>
      <c r="T98" s="24" t="s">
        <v>38</v>
      </c>
      <c r="U98" s="24" t="s">
        <v>38</v>
      </c>
      <c r="V98" s="24" t="s">
        <v>38</v>
      </c>
      <c r="W98" s="24">
        <v>1.3012999999999999</v>
      </c>
      <c r="X98" s="24" t="s">
        <v>38</v>
      </c>
      <c r="Y98" s="24" t="s">
        <v>38</v>
      </c>
      <c r="Z98" s="24" t="s">
        <v>38</v>
      </c>
      <c r="AA98" s="24" t="s">
        <v>38</v>
      </c>
      <c r="AB98" s="24" t="s">
        <v>38</v>
      </c>
      <c r="AC98" s="24" t="s">
        <v>38</v>
      </c>
      <c r="AD98" s="24">
        <v>-0.96319999999999995</v>
      </c>
      <c r="AE98" s="24" t="s">
        <v>38</v>
      </c>
      <c r="AF98" s="24">
        <v>-9.7699999999999995E-2</v>
      </c>
      <c r="AG98" s="24">
        <v>1.7697000000000001</v>
      </c>
      <c r="AH98" s="24" t="s">
        <v>38</v>
      </c>
      <c r="AI98" s="24" t="s">
        <v>38</v>
      </c>
      <c r="AJ98" s="24">
        <v>0.3271</v>
      </c>
      <c r="AK98" s="24">
        <v>-0.23469999999999999</v>
      </c>
      <c r="AL98" s="24">
        <v>-6.9699999999999998E-2</v>
      </c>
      <c r="AM98" s="24">
        <v>0.70030000000000003</v>
      </c>
      <c r="AN98" s="24" t="s">
        <v>38</v>
      </c>
    </row>
    <row r="99" spans="1:40" x14ac:dyDescent="0.35">
      <c r="A99" s="24" t="s">
        <v>377</v>
      </c>
      <c r="B99" s="24" t="s">
        <v>376</v>
      </c>
      <c r="C99" s="24" t="s">
        <v>155</v>
      </c>
      <c r="D99" s="24">
        <v>3352</v>
      </c>
      <c r="E99" s="24">
        <v>41900000000000</v>
      </c>
      <c r="F99" s="24">
        <v>3357</v>
      </c>
      <c r="G99" s="24">
        <v>12500000000</v>
      </c>
      <c r="H99" s="24">
        <v>1229</v>
      </c>
      <c r="I99" s="24">
        <v>14030930</v>
      </c>
      <c r="J99" s="24">
        <v>678</v>
      </c>
      <c r="K99" s="24" t="s">
        <v>38</v>
      </c>
      <c r="L99" s="24" t="s">
        <v>38</v>
      </c>
      <c r="M99" s="24" t="s">
        <v>38</v>
      </c>
      <c r="N99" s="24">
        <v>8471409000000</v>
      </c>
      <c r="O99" s="24">
        <v>2608976000000</v>
      </c>
      <c r="P99" s="24">
        <v>5389920000000</v>
      </c>
      <c r="Q99" s="24">
        <v>6351827000000</v>
      </c>
      <c r="R99" s="24">
        <v>4397362000000</v>
      </c>
      <c r="S99" s="24" t="s">
        <v>38</v>
      </c>
      <c r="T99" s="24" t="s">
        <v>38</v>
      </c>
      <c r="U99" s="24" t="s">
        <v>38</v>
      </c>
      <c r="V99" s="24">
        <v>0.74209999999999998</v>
      </c>
      <c r="W99" s="24" t="s">
        <v>38</v>
      </c>
      <c r="X99" s="24">
        <v>4.9512999999999998</v>
      </c>
      <c r="Y99" s="24" t="s">
        <v>38</v>
      </c>
      <c r="Z99" s="24">
        <v>5.5434999999999999</v>
      </c>
      <c r="AA99" s="24" t="s">
        <v>38</v>
      </c>
      <c r="AB99" s="24">
        <v>0.2213</v>
      </c>
      <c r="AC99" s="24" t="s">
        <v>38</v>
      </c>
      <c r="AD99" s="24" t="s">
        <v>38</v>
      </c>
      <c r="AE99" s="24">
        <v>0.25659999999999999</v>
      </c>
      <c r="AF99" s="24" t="s">
        <v>38</v>
      </c>
      <c r="AG99" s="24" t="s">
        <v>38</v>
      </c>
      <c r="AH99" s="24" t="s">
        <v>38</v>
      </c>
      <c r="AI99" s="24" t="s">
        <v>38</v>
      </c>
      <c r="AJ99" s="24">
        <v>2.2599999999999999E-2</v>
      </c>
      <c r="AK99" s="24">
        <v>0.60309999999999997</v>
      </c>
      <c r="AL99" s="24">
        <v>0.56430000000000002</v>
      </c>
      <c r="AM99" s="24" t="s">
        <v>38</v>
      </c>
      <c r="AN99" s="24" t="s">
        <v>38</v>
      </c>
    </row>
    <row r="100" spans="1:40" x14ac:dyDescent="0.35">
      <c r="A100" s="24" t="s">
        <v>320</v>
      </c>
      <c r="B100" s="24" t="s">
        <v>319</v>
      </c>
      <c r="C100" s="24" t="s">
        <v>127</v>
      </c>
      <c r="D100" s="24">
        <v>2119</v>
      </c>
      <c r="E100" s="24">
        <v>36023000000000</v>
      </c>
      <c r="F100" s="24">
        <v>2100</v>
      </c>
      <c r="G100" s="24">
        <v>17000000000</v>
      </c>
      <c r="H100" s="24">
        <v>1229</v>
      </c>
      <c r="I100" s="24">
        <v>14030930</v>
      </c>
      <c r="J100" s="24">
        <v>317</v>
      </c>
      <c r="K100" s="24">
        <v>15303999000000</v>
      </c>
      <c r="L100" s="24">
        <v>3983877000000</v>
      </c>
      <c r="M100" s="24">
        <v>15806821000000</v>
      </c>
      <c r="N100" s="24">
        <v>5382376000000</v>
      </c>
      <c r="O100" s="24">
        <v>1052694000000</v>
      </c>
      <c r="P100" s="24">
        <v>5200081000000</v>
      </c>
      <c r="Q100" s="24">
        <v>6909302000000</v>
      </c>
      <c r="R100" s="24">
        <v>8319520000000</v>
      </c>
      <c r="S100" s="24">
        <v>1001213000000</v>
      </c>
      <c r="T100" s="24">
        <v>323625000000</v>
      </c>
      <c r="U100" s="24">
        <v>745652000000</v>
      </c>
      <c r="V100" s="24">
        <v>0.3231</v>
      </c>
      <c r="W100" s="24">
        <v>2.3582999999999998</v>
      </c>
      <c r="X100" s="24">
        <v>6.6308999999999996</v>
      </c>
      <c r="Y100" s="24" t="s">
        <v>38</v>
      </c>
      <c r="Z100" s="24">
        <v>2.2963</v>
      </c>
      <c r="AA100" s="24">
        <v>-0.1105</v>
      </c>
      <c r="AB100" s="24">
        <v>-8.0799999999999997E-2</v>
      </c>
      <c r="AC100" s="24">
        <v>-0.31780000000000003</v>
      </c>
      <c r="AD100" s="24">
        <v>5.4199999999999998E-2</v>
      </c>
      <c r="AE100" s="24">
        <v>5.4999999999999997E-3</v>
      </c>
      <c r="AF100" s="24">
        <v>6.2600000000000003E-2</v>
      </c>
      <c r="AG100" s="24">
        <v>-0.16109999999999999</v>
      </c>
      <c r="AH100" s="24">
        <v>-0.11650000000000001</v>
      </c>
      <c r="AI100" s="24">
        <v>-0.19919999999999999</v>
      </c>
      <c r="AJ100" s="24">
        <v>-0.27510000000000001</v>
      </c>
      <c r="AK100" s="24">
        <v>-0.11559999999999999</v>
      </c>
      <c r="AL100" s="24">
        <v>0.44069999999999998</v>
      </c>
      <c r="AM100" s="24">
        <v>1.5839000000000001</v>
      </c>
      <c r="AN100" s="24">
        <v>127.3965</v>
      </c>
    </row>
    <row r="101" spans="1:40" x14ac:dyDescent="0.35">
      <c r="A101" s="24" t="s">
        <v>311</v>
      </c>
      <c r="B101" s="24" t="s">
        <v>310</v>
      </c>
      <c r="C101" s="24" t="s">
        <v>312</v>
      </c>
      <c r="D101" s="24">
        <v>7500</v>
      </c>
      <c r="E101" s="24">
        <v>127500000000000</v>
      </c>
      <c r="F101" s="24">
        <v>7500</v>
      </c>
      <c r="G101" s="24">
        <v>17000000000</v>
      </c>
      <c r="H101" s="24">
        <v>1229</v>
      </c>
      <c r="I101" s="24">
        <v>14030930</v>
      </c>
      <c r="J101" s="24">
        <v>1118</v>
      </c>
      <c r="K101" s="24">
        <v>19051600000000</v>
      </c>
      <c r="L101" s="24">
        <v>6050000000000</v>
      </c>
      <c r="M101" s="24">
        <v>11806400000000</v>
      </c>
      <c r="N101" s="24">
        <v>18998265000000</v>
      </c>
      <c r="O101" s="24">
        <v>5888421000000</v>
      </c>
      <c r="P101" s="24">
        <v>13258404000000</v>
      </c>
      <c r="Q101" s="24">
        <v>16817073000000</v>
      </c>
      <c r="R101" s="24">
        <v>16970079000000</v>
      </c>
      <c r="S101" s="24">
        <v>25604000000</v>
      </c>
      <c r="T101" s="24">
        <v>11252000000</v>
      </c>
      <c r="U101" s="24">
        <v>69556000000</v>
      </c>
      <c r="V101" s="24">
        <v>0.57020000000000004</v>
      </c>
      <c r="W101" s="24">
        <v>6.6924000000000001</v>
      </c>
      <c r="X101" s="24">
        <v>6.6994999999999996</v>
      </c>
      <c r="Y101" s="24" t="s">
        <v>38</v>
      </c>
      <c r="Z101" s="24">
        <v>6.3643000000000001</v>
      </c>
      <c r="AA101" s="24">
        <v>-8.1100000000000005E-2</v>
      </c>
      <c r="AB101" s="24">
        <v>0.1134</v>
      </c>
      <c r="AC101" s="24">
        <v>0.25869999999999999</v>
      </c>
      <c r="AD101" s="24">
        <v>0.2382</v>
      </c>
      <c r="AE101" s="24">
        <v>0.9617</v>
      </c>
      <c r="AF101" s="24">
        <v>0.1245</v>
      </c>
      <c r="AG101" s="24">
        <v>1.3711</v>
      </c>
      <c r="AH101" s="24">
        <v>0.12470000000000001</v>
      </c>
      <c r="AI101" s="24">
        <v>1.3744000000000001</v>
      </c>
      <c r="AJ101" s="24">
        <v>0.41549999999999998</v>
      </c>
      <c r="AK101" s="24">
        <v>1.9358</v>
      </c>
      <c r="AL101" s="24">
        <v>0.47239999999999999</v>
      </c>
      <c r="AM101" s="24">
        <v>0.85980000000000001</v>
      </c>
      <c r="AN101" s="24">
        <v>360.5224</v>
      </c>
    </row>
    <row r="102" spans="1:40" x14ac:dyDescent="0.35">
      <c r="A102" s="24" t="s">
        <v>243</v>
      </c>
      <c r="B102" s="24" t="s">
        <v>242</v>
      </c>
      <c r="C102" s="24" t="s">
        <v>244</v>
      </c>
      <c r="D102" s="24">
        <v>6700</v>
      </c>
      <c r="E102" s="24">
        <v>45560000000000</v>
      </c>
      <c r="F102" s="24">
        <v>6750</v>
      </c>
      <c r="G102" s="24">
        <v>6800000000</v>
      </c>
      <c r="H102" s="24">
        <v>1229</v>
      </c>
      <c r="I102" s="24">
        <v>14030930</v>
      </c>
      <c r="J102" s="24">
        <v>828</v>
      </c>
      <c r="K102" s="24">
        <v>237398833000000</v>
      </c>
      <c r="L102" s="24">
        <v>68829424000000</v>
      </c>
      <c r="M102" s="24">
        <v>206722597000000</v>
      </c>
      <c r="N102" s="24">
        <v>5629569000000</v>
      </c>
      <c r="O102" s="24">
        <v>2092458000000</v>
      </c>
      <c r="P102" s="24">
        <v>5551798000000</v>
      </c>
      <c r="Q102" s="24">
        <v>7060078000000</v>
      </c>
      <c r="R102" s="24">
        <v>5932139000000</v>
      </c>
      <c r="S102" s="24">
        <v>3482688000000</v>
      </c>
      <c r="T102" s="24">
        <v>1539585000000</v>
      </c>
      <c r="U102" s="24">
        <v>2277764000000</v>
      </c>
      <c r="V102" s="24">
        <v>0.6492</v>
      </c>
      <c r="W102" s="24">
        <v>0.19189999999999999</v>
      </c>
      <c r="X102" s="24">
        <v>8.1522000000000006</v>
      </c>
      <c r="Y102" s="24" t="s">
        <v>38</v>
      </c>
      <c r="Z102" s="24">
        <v>0.14779999999999999</v>
      </c>
      <c r="AA102" s="24">
        <v>0.48780000000000001</v>
      </c>
      <c r="AB102" s="24">
        <v>0.62780000000000002</v>
      </c>
      <c r="AC102" s="24">
        <v>8.14E-2</v>
      </c>
      <c r="AD102" s="24">
        <v>-0.1046</v>
      </c>
      <c r="AE102" s="24">
        <v>0.23100000000000001</v>
      </c>
      <c r="AF102" s="24">
        <v>0.12909999999999999</v>
      </c>
      <c r="AG102" s="24">
        <v>0.23019999999999999</v>
      </c>
      <c r="AH102" s="24">
        <v>6.3899999999999998E-2</v>
      </c>
      <c r="AI102" s="24">
        <v>0.1159</v>
      </c>
      <c r="AJ102" s="24">
        <v>0.221</v>
      </c>
      <c r="AK102" s="24">
        <v>0.10150000000000001</v>
      </c>
      <c r="AL102" s="24">
        <v>0.45269999999999999</v>
      </c>
      <c r="AM102" s="24">
        <v>0.92059999999999997</v>
      </c>
      <c r="AN102" s="24">
        <v>161.8056</v>
      </c>
    </row>
    <row r="103" spans="1:40" x14ac:dyDescent="0.35">
      <c r="A103" s="23" t="s">
        <v>196</v>
      </c>
      <c r="B103" s="23" t="s">
        <v>195</v>
      </c>
      <c r="C103" s="23" t="s">
        <v>74</v>
      </c>
      <c r="D103" s="23">
        <v>9510</v>
      </c>
      <c r="E103" s="23">
        <v>9510000000000</v>
      </c>
      <c r="F103" s="23">
        <v>9420</v>
      </c>
      <c r="G103" s="23">
        <v>1000000000</v>
      </c>
      <c r="H103" s="23">
        <v>1229</v>
      </c>
      <c r="I103" s="23">
        <v>14030930</v>
      </c>
      <c r="J103" s="23">
        <v>1032</v>
      </c>
      <c r="K103" s="23">
        <v>1779920000000</v>
      </c>
      <c r="L103" s="23">
        <v>194616000000</v>
      </c>
      <c r="M103" s="23">
        <v>1637283000000</v>
      </c>
      <c r="N103" s="23">
        <v>1032354000000</v>
      </c>
      <c r="O103" s="23">
        <v>77139000000</v>
      </c>
      <c r="P103" s="23">
        <v>968727000000</v>
      </c>
      <c r="Q103" s="23">
        <v>1552206000000</v>
      </c>
      <c r="R103" s="23">
        <v>955059000000</v>
      </c>
      <c r="S103" s="23" t="s">
        <v>38</v>
      </c>
      <c r="T103" s="23" t="s">
        <v>38</v>
      </c>
      <c r="U103" s="23" t="s">
        <v>38</v>
      </c>
      <c r="V103" s="23" t="s">
        <v>38</v>
      </c>
      <c r="W103" s="23">
        <v>5.3429000000000002</v>
      </c>
      <c r="X103" s="23">
        <v>9.1181999999999999</v>
      </c>
      <c r="Y103" s="23" t="s">
        <v>38</v>
      </c>
      <c r="Z103" s="23" t="s">
        <v>38</v>
      </c>
      <c r="AA103" s="23">
        <v>0.18149999999999999</v>
      </c>
      <c r="AB103" s="23">
        <v>3.0535000000000001</v>
      </c>
      <c r="AC103" s="23">
        <v>-0.47499999999999998</v>
      </c>
      <c r="AD103" s="23">
        <v>-0.20380000000000001</v>
      </c>
      <c r="AE103" s="23" t="s">
        <v>38</v>
      </c>
      <c r="AF103" s="23">
        <v>-0.74180000000000001</v>
      </c>
      <c r="AG103" s="23">
        <v>-0.14249999999999999</v>
      </c>
      <c r="AH103" s="23">
        <v>-0.82940000000000003</v>
      </c>
      <c r="AI103" s="23">
        <v>-0.161</v>
      </c>
      <c r="AJ103" s="23">
        <v>-0.86450000000000005</v>
      </c>
      <c r="AK103" s="23">
        <v>-0.31730000000000003</v>
      </c>
      <c r="AL103" s="23" t="s">
        <v>38</v>
      </c>
      <c r="AM103" s="23" t="s">
        <v>38</v>
      </c>
      <c r="AN103" s="23">
        <v>335.12310000000002</v>
      </c>
    </row>
    <row r="104" spans="1:40" x14ac:dyDescent="0.35">
      <c r="A104" s="23" t="s">
        <v>349</v>
      </c>
      <c r="B104" s="23" t="s">
        <v>348</v>
      </c>
      <c r="C104" s="23" t="s">
        <v>350</v>
      </c>
      <c r="D104" s="23">
        <v>1101</v>
      </c>
      <c r="E104" s="23">
        <v>11758698717000</v>
      </c>
      <c r="F104" s="23">
        <v>1097</v>
      </c>
      <c r="G104" s="23">
        <v>10680017000</v>
      </c>
      <c r="H104" s="23">
        <v>1229</v>
      </c>
      <c r="I104" s="23">
        <v>14030930</v>
      </c>
      <c r="J104" s="23" t="s">
        <v>38</v>
      </c>
      <c r="K104" s="23">
        <v>170403000000</v>
      </c>
      <c r="L104" s="23">
        <v>45854000000</v>
      </c>
      <c r="M104" s="23">
        <v>130983000000</v>
      </c>
      <c r="N104" s="23">
        <v>-4937000000</v>
      </c>
      <c r="O104" s="23">
        <v>-1930000000</v>
      </c>
      <c r="P104" s="23">
        <v>160000000</v>
      </c>
      <c r="Q104" s="23">
        <v>62211000000</v>
      </c>
      <c r="R104" s="23">
        <v>60356000000</v>
      </c>
      <c r="S104" s="23" t="s">
        <v>38</v>
      </c>
      <c r="T104" s="23" t="s">
        <v>38</v>
      </c>
      <c r="U104" s="23" t="s">
        <v>38</v>
      </c>
      <c r="V104" s="23" t="s">
        <v>38</v>
      </c>
      <c r="W104" s="23">
        <v>69.005200000000002</v>
      </c>
      <c r="X104" s="23" t="s">
        <v>38</v>
      </c>
      <c r="Y104" s="23" t="s">
        <v>38</v>
      </c>
      <c r="Z104" s="23">
        <v>68.215699999999998</v>
      </c>
      <c r="AA104" s="23" t="s">
        <v>38</v>
      </c>
      <c r="AB104" s="23" t="s">
        <v>38</v>
      </c>
      <c r="AC104" s="23" t="s">
        <v>38</v>
      </c>
      <c r="AD104" s="23" t="s">
        <v>38</v>
      </c>
      <c r="AE104" s="23">
        <v>0.40970000000000001</v>
      </c>
      <c r="AF104" s="23">
        <v>-9.5899999999999999E-2</v>
      </c>
      <c r="AG104" s="23">
        <v>0.28239999999999998</v>
      </c>
      <c r="AH104" s="23">
        <v>0.39140000000000003</v>
      </c>
      <c r="AI104" s="23">
        <v>2.2100000000000002E-2</v>
      </c>
      <c r="AJ104" s="23" t="s">
        <v>38</v>
      </c>
      <c r="AK104" s="23">
        <v>-1.2138</v>
      </c>
      <c r="AL104" s="23">
        <v>0.19109999999999999</v>
      </c>
      <c r="AM104" s="23">
        <v>0.79400000000000004</v>
      </c>
      <c r="AN104" s="23">
        <v>69.065200000000004</v>
      </c>
    </row>
    <row r="105" spans="1:40" x14ac:dyDescent="0.35">
      <c r="A105" s="23" t="s">
        <v>191</v>
      </c>
      <c r="B105" s="23" t="s">
        <v>190</v>
      </c>
      <c r="C105" s="23" t="s">
        <v>50</v>
      </c>
      <c r="D105" s="23">
        <v>20180</v>
      </c>
      <c r="E105" s="23">
        <v>2048270000000000</v>
      </c>
      <c r="F105" s="23">
        <v>20100</v>
      </c>
      <c r="G105" s="23">
        <v>101500000000</v>
      </c>
      <c r="H105" s="23">
        <v>231</v>
      </c>
      <c r="I105" s="23">
        <v>14030830</v>
      </c>
      <c r="J105" s="23">
        <v>2187</v>
      </c>
      <c r="K105" s="23">
        <v>236671558000000</v>
      </c>
      <c r="L105" s="23">
        <v>31939555000000</v>
      </c>
      <c r="M105" s="23">
        <v>237524675000000</v>
      </c>
      <c r="N105" s="23">
        <v>221958158000000</v>
      </c>
      <c r="O105" s="23">
        <v>28792685000000</v>
      </c>
      <c r="P105" s="23">
        <v>224431826000000</v>
      </c>
      <c r="Q105" s="23">
        <v>48254701000000</v>
      </c>
      <c r="R105" s="23">
        <v>226873703000000</v>
      </c>
      <c r="S105" s="23">
        <v>13596788000000</v>
      </c>
      <c r="T105" s="23">
        <v>4069339000000</v>
      </c>
      <c r="U105" s="23">
        <v>12376630000000</v>
      </c>
      <c r="V105" s="23">
        <v>0.90449999999999997</v>
      </c>
      <c r="W105" s="23">
        <v>8.6545000000000005</v>
      </c>
      <c r="X105" s="23">
        <v>9.1448999999999998</v>
      </c>
      <c r="Y105" s="23">
        <v>0.88800000000000001</v>
      </c>
      <c r="Z105" s="23" t="s">
        <v>38</v>
      </c>
      <c r="AA105" s="23" t="s">
        <v>38</v>
      </c>
      <c r="AB105" s="23" t="s">
        <v>38</v>
      </c>
      <c r="AC105" s="23" t="s">
        <v>38</v>
      </c>
      <c r="AD105" s="23">
        <v>1.49E-2</v>
      </c>
      <c r="AE105" s="23" t="s">
        <v>38</v>
      </c>
      <c r="AF105" s="23">
        <v>89.850899999999996</v>
      </c>
      <c r="AG105" s="23">
        <v>0.21740000000000001</v>
      </c>
      <c r="AH105" s="23" t="s">
        <v>38</v>
      </c>
      <c r="AI105" s="23" t="s">
        <v>38</v>
      </c>
      <c r="AJ105" s="23" t="s">
        <v>38</v>
      </c>
      <c r="AK105" s="23">
        <v>0.2356</v>
      </c>
      <c r="AL105" s="23">
        <v>0.56920000000000004</v>
      </c>
      <c r="AM105" s="23">
        <v>1.331</v>
      </c>
      <c r="AN105" s="23">
        <v>352.5498</v>
      </c>
    </row>
    <row r="106" spans="1:40" x14ac:dyDescent="0.35">
      <c r="A106" s="23" t="s">
        <v>369</v>
      </c>
      <c r="B106" s="23" t="s">
        <v>368</v>
      </c>
      <c r="C106" s="23" t="s">
        <v>50</v>
      </c>
      <c r="D106" s="23">
        <v>5320</v>
      </c>
      <c r="E106" s="23">
        <v>32990979840000</v>
      </c>
      <c r="F106" s="23">
        <v>5310</v>
      </c>
      <c r="G106" s="23">
        <v>6201312000</v>
      </c>
      <c r="H106" s="23">
        <v>1230</v>
      </c>
      <c r="I106" s="23">
        <v>14030930</v>
      </c>
      <c r="J106" s="23">
        <v>943</v>
      </c>
      <c r="K106" s="23">
        <v>6234276000000</v>
      </c>
      <c r="L106" s="23" t="s">
        <v>38</v>
      </c>
      <c r="M106" s="23">
        <v>6234962000000</v>
      </c>
      <c r="N106" s="23">
        <v>5850770000000</v>
      </c>
      <c r="O106" s="23">
        <v>-106060000000</v>
      </c>
      <c r="P106" s="23">
        <v>5947742000000</v>
      </c>
      <c r="Q106" s="23">
        <v>8296951000000</v>
      </c>
      <c r="R106" s="23">
        <v>8999583000000</v>
      </c>
      <c r="S106" s="23" t="s">
        <v>38</v>
      </c>
      <c r="T106" s="23" t="s">
        <v>38</v>
      </c>
      <c r="U106" s="23" t="s">
        <v>38</v>
      </c>
      <c r="V106" s="23">
        <v>0.10009999999999999</v>
      </c>
      <c r="W106" s="23">
        <v>5.2919</v>
      </c>
      <c r="X106" s="23">
        <v>5.6310000000000002</v>
      </c>
      <c r="Y106" s="23">
        <v>1.639</v>
      </c>
      <c r="Z106" s="23" t="s">
        <v>38</v>
      </c>
      <c r="AA106" s="23" t="s">
        <v>38</v>
      </c>
      <c r="AB106" s="23" t="s">
        <v>38</v>
      </c>
      <c r="AC106" s="23" t="s">
        <v>38</v>
      </c>
      <c r="AD106" s="23" t="s">
        <v>38</v>
      </c>
      <c r="AE106" s="23" t="s">
        <v>38</v>
      </c>
      <c r="AF106" s="23">
        <v>-1</v>
      </c>
      <c r="AG106" s="23">
        <v>-1</v>
      </c>
      <c r="AH106" s="23" t="s">
        <v>38</v>
      </c>
      <c r="AI106" s="23" t="s">
        <v>38</v>
      </c>
      <c r="AJ106" s="23">
        <v>-2.4220999999999999</v>
      </c>
      <c r="AK106" s="23" t="s">
        <v>38</v>
      </c>
      <c r="AL106" s="23">
        <v>0.13</v>
      </c>
      <c r="AM106" s="23">
        <v>1.4266000000000001</v>
      </c>
      <c r="AN106" s="23">
        <v>426.72879999999998</v>
      </c>
    </row>
    <row r="107" spans="1:40" x14ac:dyDescent="0.35">
      <c r="A107" s="24" t="s">
        <v>553</v>
      </c>
      <c r="B107" s="24" t="s">
        <v>552</v>
      </c>
      <c r="C107" s="24" t="s">
        <v>50</v>
      </c>
      <c r="D107" s="24">
        <v>1650</v>
      </c>
      <c r="E107" s="24">
        <v>7425000000000</v>
      </c>
      <c r="F107" s="24">
        <v>1667</v>
      </c>
      <c r="G107" s="24">
        <v>4500000000</v>
      </c>
      <c r="H107" s="24">
        <v>930</v>
      </c>
      <c r="I107" s="24">
        <v>14030930</v>
      </c>
      <c r="J107" s="24">
        <v>345</v>
      </c>
      <c r="K107" s="24">
        <v>1655972000000</v>
      </c>
      <c r="L107" s="24">
        <v>641532000000</v>
      </c>
      <c r="M107" s="24">
        <v>1655972000000</v>
      </c>
      <c r="N107" s="24">
        <v>1552719000000</v>
      </c>
      <c r="O107" s="24">
        <v>612641000000</v>
      </c>
      <c r="P107" s="24">
        <v>1552719000000</v>
      </c>
      <c r="Q107" s="24">
        <v>1546527000000</v>
      </c>
      <c r="R107" s="24">
        <v>1546527000000</v>
      </c>
      <c r="S107" s="24">
        <v>2613000000</v>
      </c>
      <c r="T107" s="24">
        <v>1434000000</v>
      </c>
      <c r="U107" s="24">
        <v>242000000</v>
      </c>
      <c r="V107" s="24">
        <v>0.47770000000000001</v>
      </c>
      <c r="W107" s="24">
        <v>4.4837999999999996</v>
      </c>
      <c r="X107" s="24">
        <v>4.8579999999999997</v>
      </c>
      <c r="Y107" s="24">
        <v>1.0148999999999999</v>
      </c>
      <c r="Z107" s="24" t="s">
        <v>38</v>
      </c>
      <c r="AA107" s="24" t="s">
        <v>38</v>
      </c>
      <c r="AB107" s="24">
        <v>0.78569999999999995</v>
      </c>
      <c r="AC107" s="24">
        <v>1.01E-2</v>
      </c>
      <c r="AD107" s="24" t="s">
        <v>38</v>
      </c>
      <c r="AE107" s="24" t="s">
        <v>38</v>
      </c>
      <c r="AF107" s="24">
        <v>0.54520000000000002</v>
      </c>
      <c r="AG107" s="24" t="s">
        <v>38</v>
      </c>
      <c r="AH107" s="24" t="s">
        <v>38</v>
      </c>
      <c r="AI107" s="24" t="s">
        <v>38</v>
      </c>
      <c r="AJ107" s="24">
        <v>0.56079999999999997</v>
      </c>
      <c r="AK107" s="24" t="s">
        <v>38</v>
      </c>
      <c r="AL107" s="24">
        <v>-1.5900000000000001E-2</v>
      </c>
      <c r="AM107" s="24" t="s">
        <v>38</v>
      </c>
      <c r="AN107" s="24">
        <v>31.849</v>
      </c>
    </row>
    <row r="108" spans="1:40" x14ac:dyDescent="0.35">
      <c r="A108" s="24" t="s">
        <v>360</v>
      </c>
      <c r="B108" s="24" t="s">
        <v>359</v>
      </c>
      <c r="C108" s="24" t="s">
        <v>138</v>
      </c>
      <c r="D108" s="24">
        <v>2733</v>
      </c>
      <c r="E108" s="24">
        <v>38262000000000</v>
      </c>
      <c r="F108" s="24">
        <v>2743</v>
      </c>
      <c r="G108" s="24">
        <v>14000000000</v>
      </c>
      <c r="H108" s="24">
        <v>1229</v>
      </c>
      <c r="I108" s="24">
        <v>14030930</v>
      </c>
      <c r="J108" s="24">
        <v>510</v>
      </c>
      <c r="K108" s="24">
        <v>21575329000000</v>
      </c>
      <c r="L108" s="24">
        <v>6149971000000</v>
      </c>
      <c r="M108" s="24">
        <v>14262738000000</v>
      </c>
      <c r="N108" s="24">
        <v>7139680000000</v>
      </c>
      <c r="O108" s="24">
        <v>1027402000000</v>
      </c>
      <c r="P108" s="24">
        <v>5319512000000</v>
      </c>
      <c r="Q108" s="24">
        <v>9414296000000</v>
      </c>
      <c r="R108" s="24">
        <v>5326716000000</v>
      </c>
      <c r="S108" s="24">
        <v>695039000000</v>
      </c>
      <c r="T108" s="24">
        <v>160350000000</v>
      </c>
      <c r="U108" s="24">
        <v>567383000000</v>
      </c>
      <c r="V108" s="24">
        <v>0.22559999999999999</v>
      </c>
      <c r="W108" s="24">
        <v>1.7734000000000001</v>
      </c>
      <c r="X108" s="24">
        <v>5.3765000000000001</v>
      </c>
      <c r="Y108" s="24" t="s">
        <v>38</v>
      </c>
      <c r="Z108" s="24">
        <v>1.8837999999999999</v>
      </c>
      <c r="AA108" s="24">
        <v>-0.17449999999999999</v>
      </c>
      <c r="AB108" s="24">
        <v>4.8899999999999999E-2</v>
      </c>
      <c r="AC108" s="24">
        <v>-0.56179999999999997</v>
      </c>
      <c r="AD108" s="24">
        <v>0.47389999999999999</v>
      </c>
      <c r="AE108" s="24">
        <v>0.5655</v>
      </c>
      <c r="AF108" s="24">
        <v>-4.2200000000000001E-2</v>
      </c>
      <c r="AG108" s="24">
        <v>1.6365000000000001</v>
      </c>
      <c r="AH108" s="24">
        <v>-0.33960000000000001</v>
      </c>
      <c r="AI108" s="24">
        <v>1.8748</v>
      </c>
      <c r="AJ108" s="24">
        <v>-0.58030000000000004</v>
      </c>
      <c r="AK108" s="24">
        <v>2.8858000000000001</v>
      </c>
      <c r="AL108" s="24">
        <v>0.2777</v>
      </c>
      <c r="AM108" s="24">
        <v>1.5690999999999999</v>
      </c>
      <c r="AN108" s="24">
        <v>169.99160000000001</v>
      </c>
    </row>
    <row r="109" spans="1:40" x14ac:dyDescent="0.35">
      <c r="A109" s="24" t="s">
        <v>537</v>
      </c>
      <c r="B109" s="24" t="s">
        <v>536</v>
      </c>
      <c r="C109" s="24" t="s">
        <v>272</v>
      </c>
      <c r="D109" s="24">
        <v>3094</v>
      </c>
      <c r="E109" s="24">
        <v>15983604000000</v>
      </c>
      <c r="F109" s="24">
        <v>3099</v>
      </c>
      <c r="G109" s="24">
        <v>5166000000</v>
      </c>
      <c r="H109" s="24">
        <v>930</v>
      </c>
      <c r="I109" s="24">
        <v>14030631</v>
      </c>
      <c r="J109" s="24">
        <v>76</v>
      </c>
      <c r="K109" s="24">
        <v>9094423000000</v>
      </c>
      <c r="L109" s="24">
        <v>1328829000000</v>
      </c>
      <c r="M109" s="24">
        <v>9667690000000</v>
      </c>
      <c r="N109" s="24">
        <v>394168000000</v>
      </c>
      <c r="O109" s="24">
        <v>-80350000000</v>
      </c>
      <c r="P109" s="24">
        <v>1228918000000</v>
      </c>
      <c r="Q109" s="24">
        <v>772011000000</v>
      </c>
      <c r="R109" s="24">
        <v>1458624000000</v>
      </c>
      <c r="S109" s="24">
        <v>628794000000</v>
      </c>
      <c r="T109" s="24">
        <v>257850000000</v>
      </c>
      <c r="U109" s="24">
        <v>347693000000</v>
      </c>
      <c r="V109" s="24">
        <v>0.38080000000000003</v>
      </c>
      <c r="W109" s="24">
        <v>1.7575000000000001</v>
      </c>
      <c r="X109" s="24">
        <v>40.776299999999999</v>
      </c>
      <c r="Y109" s="24" t="s">
        <v>38</v>
      </c>
      <c r="Z109" s="24">
        <v>1.6727000000000001</v>
      </c>
      <c r="AA109" s="24" t="s">
        <v>38</v>
      </c>
      <c r="AB109" s="24" t="s">
        <v>38</v>
      </c>
      <c r="AC109" s="24" t="s">
        <v>38</v>
      </c>
      <c r="AD109" s="24" t="s">
        <v>38</v>
      </c>
      <c r="AE109" s="24">
        <v>-0.73180000000000001</v>
      </c>
      <c r="AF109" s="24">
        <v>-0.48299999999999998</v>
      </c>
      <c r="AG109" s="24">
        <v>-0.32240000000000002</v>
      </c>
      <c r="AH109" s="24">
        <v>0.21060000000000001</v>
      </c>
      <c r="AI109" s="24">
        <v>0.68679999999999997</v>
      </c>
      <c r="AJ109" s="24">
        <v>-1.9037999999999999</v>
      </c>
      <c r="AK109" s="24">
        <v>-5.8273000000000001</v>
      </c>
      <c r="AL109" s="24">
        <v>0.39219999999999999</v>
      </c>
      <c r="AM109" s="24">
        <v>1.3389</v>
      </c>
      <c r="AN109" s="24">
        <v>151.82740000000001</v>
      </c>
    </row>
    <row r="110" spans="1:40" x14ac:dyDescent="0.35">
      <c r="A110" s="23" t="s">
        <v>154</v>
      </c>
      <c r="B110" s="23" t="s">
        <v>153</v>
      </c>
      <c r="C110" s="23" t="s">
        <v>155</v>
      </c>
      <c r="D110" s="23">
        <v>2368</v>
      </c>
      <c r="E110" s="23">
        <v>79328000000000</v>
      </c>
      <c r="F110" s="23">
        <v>2343</v>
      </c>
      <c r="G110" s="23">
        <v>33500000000</v>
      </c>
      <c r="H110" s="23">
        <v>1229</v>
      </c>
      <c r="I110" s="23">
        <v>14030930</v>
      </c>
      <c r="J110" s="23">
        <v>681</v>
      </c>
      <c r="K110" s="23">
        <v>43090796000000</v>
      </c>
      <c r="L110" s="23">
        <v>13111294000000</v>
      </c>
      <c r="M110" s="23">
        <v>36232172000000</v>
      </c>
      <c r="N110" s="23">
        <v>22798151000000</v>
      </c>
      <c r="O110" s="23">
        <v>8656535000000</v>
      </c>
      <c r="P110" s="23">
        <v>20619356000000</v>
      </c>
      <c r="Q110" s="23">
        <v>16740444000000</v>
      </c>
      <c r="R110" s="23">
        <v>17676776000000</v>
      </c>
      <c r="S110" s="23">
        <v>946265000000</v>
      </c>
      <c r="T110" s="23">
        <v>205073000000</v>
      </c>
      <c r="U110" s="23">
        <v>1767814000000</v>
      </c>
      <c r="V110" s="23">
        <v>0.63039999999999996</v>
      </c>
      <c r="W110" s="23">
        <v>1.8409</v>
      </c>
      <c r="X110" s="23">
        <v>3.4390999999999998</v>
      </c>
      <c r="Y110" s="23" t="s">
        <v>38</v>
      </c>
      <c r="Z110" s="23">
        <v>0.33</v>
      </c>
      <c r="AA110" s="23" t="s">
        <v>38</v>
      </c>
      <c r="AB110" s="23">
        <v>0.60229999999999995</v>
      </c>
      <c r="AC110" s="23" t="s">
        <v>38</v>
      </c>
      <c r="AD110" s="23">
        <v>-0.80859999999999999</v>
      </c>
      <c r="AE110" s="23">
        <v>0.95030000000000003</v>
      </c>
      <c r="AF110" s="23">
        <v>-0.6381</v>
      </c>
      <c r="AG110" s="23">
        <v>1.0969</v>
      </c>
      <c r="AH110" s="23" t="s">
        <v>38</v>
      </c>
      <c r="AI110" s="23" t="s">
        <v>38</v>
      </c>
      <c r="AJ110" s="23">
        <v>2.7044000000000001</v>
      </c>
      <c r="AK110" s="23">
        <v>2.3005</v>
      </c>
      <c r="AL110" s="23">
        <v>0.3891</v>
      </c>
      <c r="AM110" s="23">
        <v>1.1633</v>
      </c>
      <c r="AN110" s="23" t="s">
        <v>38</v>
      </c>
    </row>
    <row r="111" spans="1:40" x14ac:dyDescent="0.35">
      <c r="A111" s="23" t="s">
        <v>137</v>
      </c>
      <c r="B111" s="23" t="s">
        <v>136</v>
      </c>
      <c r="C111" s="23" t="s">
        <v>138</v>
      </c>
      <c r="D111" s="23">
        <v>2750</v>
      </c>
      <c r="E111" s="23">
        <v>149875000000000</v>
      </c>
      <c r="F111" s="23">
        <v>2727</v>
      </c>
      <c r="G111" s="23">
        <v>54500000000</v>
      </c>
      <c r="H111" s="23">
        <v>1229</v>
      </c>
      <c r="I111" s="23">
        <v>14030930</v>
      </c>
      <c r="J111" s="23">
        <v>431</v>
      </c>
      <c r="K111" s="23">
        <v>81982399000000</v>
      </c>
      <c r="L111" s="23">
        <v>20472347000000</v>
      </c>
      <c r="M111" s="23">
        <v>50050514000000</v>
      </c>
      <c r="N111" s="23">
        <v>23470861000000</v>
      </c>
      <c r="O111" s="23">
        <v>1916697000000</v>
      </c>
      <c r="P111" s="23">
        <v>15732644000000</v>
      </c>
      <c r="Q111" s="23">
        <v>25780665000000</v>
      </c>
      <c r="R111" s="23">
        <v>16364637000000</v>
      </c>
      <c r="S111" s="23">
        <v>7074042000000</v>
      </c>
      <c r="T111" s="23">
        <v>1469254000000</v>
      </c>
      <c r="U111" s="23">
        <v>6558318000000</v>
      </c>
      <c r="V111" s="23">
        <v>0.2321</v>
      </c>
      <c r="W111" s="23">
        <v>1.8281000000000001</v>
      </c>
      <c r="X111" s="23">
        <v>6.3109000000000002</v>
      </c>
      <c r="Y111" s="23" t="s">
        <v>38</v>
      </c>
      <c r="Z111" s="23">
        <v>1.7283999999999999</v>
      </c>
      <c r="AA111" s="23">
        <v>-0.35770000000000002</v>
      </c>
      <c r="AB111" s="23">
        <v>-0.1694</v>
      </c>
      <c r="AC111" s="23">
        <v>-0.67430000000000001</v>
      </c>
      <c r="AD111" s="23">
        <v>-0.64439999999999997</v>
      </c>
      <c r="AE111" s="23">
        <v>1.0026999999999999</v>
      </c>
      <c r="AF111" s="23">
        <v>-0.2276</v>
      </c>
      <c r="AG111" s="23">
        <v>0.95879999999999999</v>
      </c>
      <c r="AH111" s="23">
        <v>-0.25380000000000003</v>
      </c>
      <c r="AI111" s="23">
        <v>1.2076</v>
      </c>
      <c r="AJ111" s="23">
        <v>-0.74839999999999995</v>
      </c>
      <c r="AK111" s="23">
        <v>-0.30349999999999999</v>
      </c>
      <c r="AL111" s="23">
        <v>0.22950000000000001</v>
      </c>
      <c r="AM111" s="23">
        <v>1.3877999999999999</v>
      </c>
      <c r="AN111" s="23">
        <v>348.3202</v>
      </c>
    </row>
    <row r="112" spans="1:40" x14ac:dyDescent="0.35">
      <c r="A112" s="23" t="s">
        <v>412</v>
      </c>
      <c r="B112" s="23" t="s">
        <v>411</v>
      </c>
      <c r="C112" s="23" t="s">
        <v>164</v>
      </c>
      <c r="D112" s="23">
        <v>1297</v>
      </c>
      <c r="E112" s="23">
        <v>5188000000000</v>
      </c>
      <c r="F112" s="23">
        <v>1310</v>
      </c>
      <c r="G112" s="23">
        <v>4000000000</v>
      </c>
      <c r="H112" s="23">
        <v>930</v>
      </c>
      <c r="I112" s="23">
        <v>14030631</v>
      </c>
      <c r="J112" s="23">
        <v>191</v>
      </c>
      <c r="K112" s="23">
        <v>1869128000000</v>
      </c>
      <c r="L112" s="23">
        <v>582446000000</v>
      </c>
      <c r="M112" s="23">
        <v>1373786000000</v>
      </c>
      <c r="N112" s="23">
        <v>763005000000</v>
      </c>
      <c r="O112" s="23">
        <v>-76145000000</v>
      </c>
      <c r="P112" s="23">
        <v>986006000000</v>
      </c>
      <c r="Q112" s="23">
        <v>-617933000000</v>
      </c>
      <c r="R112" s="23">
        <v>-675308000000</v>
      </c>
      <c r="S112" s="23" t="s">
        <v>38</v>
      </c>
      <c r="T112" s="23" t="s">
        <v>38</v>
      </c>
      <c r="U112" s="23" t="s">
        <v>38</v>
      </c>
      <c r="V112" s="23" t="s">
        <v>38</v>
      </c>
      <c r="W112" s="23">
        <v>2.7755999999999998</v>
      </c>
      <c r="X112" s="23">
        <v>6.8586</v>
      </c>
      <c r="Y112" s="23" t="s">
        <v>38</v>
      </c>
      <c r="Z112" s="23">
        <v>6.7378</v>
      </c>
      <c r="AA112" s="23" t="s">
        <v>38</v>
      </c>
      <c r="AB112" s="23" t="s">
        <v>38</v>
      </c>
      <c r="AC112" s="23" t="s">
        <v>38</v>
      </c>
      <c r="AD112" s="23" t="s">
        <v>38</v>
      </c>
      <c r="AE112" s="23">
        <v>-0.82709999999999995</v>
      </c>
      <c r="AF112" s="23">
        <v>0.49340000000000001</v>
      </c>
      <c r="AG112" s="23">
        <v>3.8361000000000001</v>
      </c>
      <c r="AH112" s="23">
        <v>0.95799999999999996</v>
      </c>
      <c r="AI112" s="23" t="s">
        <v>38</v>
      </c>
      <c r="AJ112" s="23">
        <v>-1.5703</v>
      </c>
      <c r="AK112" s="23">
        <v>-1.3459000000000001</v>
      </c>
      <c r="AL112" s="23">
        <v>-0.10639999999999999</v>
      </c>
      <c r="AM112" s="23">
        <v>0.93840000000000001</v>
      </c>
      <c r="AN112" s="23">
        <v>563.12189999999998</v>
      </c>
    </row>
    <row r="113" spans="1:40" x14ac:dyDescent="0.35">
      <c r="A113" s="24" t="s">
        <v>301</v>
      </c>
      <c r="B113" s="24" t="s">
        <v>300</v>
      </c>
      <c r="C113" s="24" t="s">
        <v>50</v>
      </c>
      <c r="D113" s="24">
        <v>1974</v>
      </c>
      <c r="E113" s="24">
        <v>232932000000000</v>
      </c>
      <c r="F113" s="24">
        <v>1960</v>
      </c>
      <c r="G113" s="24">
        <v>118000000000</v>
      </c>
      <c r="H113" s="24">
        <v>1230</v>
      </c>
      <c r="I113" s="24">
        <v>14030930</v>
      </c>
      <c r="J113" s="24">
        <v>314</v>
      </c>
      <c r="K113" s="24">
        <v>52487659000000</v>
      </c>
      <c r="L113" s="24">
        <v>869292000000</v>
      </c>
      <c r="M113" s="24">
        <v>50301558000000</v>
      </c>
      <c r="N113" s="24">
        <v>37100760000000</v>
      </c>
      <c r="O113" s="24">
        <v>304928000000</v>
      </c>
      <c r="P113" s="24">
        <v>39769001000000</v>
      </c>
      <c r="Q113" s="24">
        <v>45841776000000</v>
      </c>
      <c r="R113" s="24">
        <v>47873158000000</v>
      </c>
      <c r="S113" s="24">
        <v>15751628000000</v>
      </c>
      <c r="T113" s="24">
        <v>7189485000000</v>
      </c>
      <c r="U113" s="24">
        <v>9161679000000</v>
      </c>
      <c r="V113" s="24">
        <v>0.1484</v>
      </c>
      <c r="W113" s="24">
        <v>4.4378000000000002</v>
      </c>
      <c r="X113" s="24">
        <v>6.242</v>
      </c>
      <c r="Y113" s="24">
        <v>0.77300000000000002</v>
      </c>
      <c r="Z113" s="24" t="s">
        <v>38</v>
      </c>
      <c r="AA113" s="24" t="s">
        <v>38</v>
      </c>
      <c r="AB113" s="24" t="s">
        <v>38</v>
      </c>
      <c r="AC113" s="24">
        <v>-0.25740000000000002</v>
      </c>
      <c r="AD113" s="24">
        <v>-9.7299999999999998E-2</v>
      </c>
      <c r="AE113" s="24" t="s">
        <v>38</v>
      </c>
      <c r="AF113" s="24">
        <v>-0.94499999999999995</v>
      </c>
      <c r="AG113" s="24">
        <v>-0.80920000000000003</v>
      </c>
      <c r="AH113" s="24" t="s">
        <v>38</v>
      </c>
      <c r="AI113" s="24" t="s">
        <v>38</v>
      </c>
      <c r="AJ113" s="24">
        <v>-0.95920000000000005</v>
      </c>
      <c r="AK113" s="24">
        <v>-0.82779999999999998</v>
      </c>
      <c r="AL113" s="24">
        <v>0.22070000000000001</v>
      </c>
      <c r="AM113" s="24">
        <v>0.70989999999999998</v>
      </c>
      <c r="AN113" s="24">
        <v>220.48169999999999</v>
      </c>
    </row>
    <row r="114" spans="1:40" x14ac:dyDescent="0.35">
      <c r="A114" s="24" t="s">
        <v>816</v>
      </c>
      <c r="B114" s="24" t="s">
        <v>815</v>
      </c>
      <c r="C114" s="24" t="s">
        <v>272</v>
      </c>
      <c r="D114" s="24">
        <v>17180</v>
      </c>
      <c r="E114" s="24">
        <v>42306900871020</v>
      </c>
      <c r="F114" s="24">
        <v>17720</v>
      </c>
      <c r="G114" s="24">
        <v>2462566989</v>
      </c>
      <c r="H114" s="24">
        <v>1229</v>
      </c>
      <c r="I114" s="24">
        <v>14030930</v>
      </c>
      <c r="J114" s="24">
        <v>1351</v>
      </c>
      <c r="K114" s="24">
        <v>17990827000000</v>
      </c>
      <c r="L114" s="24">
        <v>6260646000000</v>
      </c>
      <c r="M114" s="24">
        <v>10406275000000</v>
      </c>
      <c r="N114" s="24">
        <v>3326721000000</v>
      </c>
      <c r="O114" s="24">
        <v>1365584000000</v>
      </c>
      <c r="P114" s="24">
        <v>1790293000000</v>
      </c>
      <c r="Q114" s="24">
        <v>4735245000000</v>
      </c>
      <c r="R114" s="24">
        <v>2396254000000</v>
      </c>
      <c r="S114" s="24">
        <v>486358000000</v>
      </c>
      <c r="T114" s="24">
        <v>200906000000</v>
      </c>
      <c r="U114" s="24">
        <v>465483000000</v>
      </c>
      <c r="V114" s="24">
        <v>0.27510000000000001</v>
      </c>
      <c r="W114" s="24">
        <v>2.3502000000000001</v>
      </c>
      <c r="X114" s="24">
        <v>13.1236</v>
      </c>
      <c r="Y114" s="24" t="s">
        <v>38</v>
      </c>
      <c r="Z114" s="24">
        <v>2.1459000000000001</v>
      </c>
      <c r="AA114" s="24">
        <v>0.1229</v>
      </c>
      <c r="AB114" s="24">
        <v>0.39850000000000002</v>
      </c>
      <c r="AC114" s="24">
        <v>0.64929999999999999</v>
      </c>
      <c r="AD114" s="24">
        <v>0.26850000000000002</v>
      </c>
      <c r="AE114" s="24">
        <v>1.129</v>
      </c>
      <c r="AF114" s="24">
        <v>0.17030000000000001</v>
      </c>
      <c r="AG114" s="24">
        <v>1.2937000000000001</v>
      </c>
      <c r="AH114" s="24">
        <v>0.2346</v>
      </c>
      <c r="AI114" s="24">
        <v>1.0492999999999999</v>
      </c>
      <c r="AJ114" s="24">
        <v>0.93020000000000003</v>
      </c>
      <c r="AK114" s="24">
        <v>1.9096</v>
      </c>
      <c r="AL114" s="24">
        <v>0.82220000000000004</v>
      </c>
      <c r="AM114" s="24" t="s">
        <v>38</v>
      </c>
      <c r="AN114" s="24">
        <v>30.1265</v>
      </c>
    </row>
    <row r="115" spans="1:40" x14ac:dyDescent="0.35">
      <c r="A115" s="23" t="s">
        <v>210</v>
      </c>
      <c r="B115" s="23" t="s">
        <v>209</v>
      </c>
      <c r="C115" s="23" t="s">
        <v>50</v>
      </c>
      <c r="D115" s="23">
        <v>3126</v>
      </c>
      <c r="E115" s="23">
        <v>62520000000000</v>
      </c>
      <c r="F115" s="23">
        <v>3111</v>
      </c>
      <c r="G115" s="23">
        <v>20000000000</v>
      </c>
      <c r="H115" s="23">
        <v>1230</v>
      </c>
      <c r="I115" s="23">
        <v>14030930</v>
      </c>
      <c r="J115" s="23">
        <v>1144</v>
      </c>
      <c r="K115" s="23">
        <v>25092864000000</v>
      </c>
      <c r="L115" s="23">
        <v>12913457000000</v>
      </c>
      <c r="M115" s="23">
        <v>14989108000000</v>
      </c>
      <c r="N115" s="23">
        <v>22880567000000</v>
      </c>
      <c r="O115" s="23">
        <v>2457954000000</v>
      </c>
      <c r="P115" s="23">
        <v>15136298000000</v>
      </c>
      <c r="Q115" s="23">
        <v>14025926000000</v>
      </c>
      <c r="R115" s="23">
        <v>15011559000000</v>
      </c>
      <c r="S115" s="23">
        <v>2035113000000</v>
      </c>
      <c r="T115" s="23">
        <v>619456000000</v>
      </c>
      <c r="U115" s="23">
        <v>1112652000000</v>
      </c>
      <c r="V115" s="23">
        <v>0.39639999999999997</v>
      </c>
      <c r="W115" s="23">
        <v>2.4914999999999998</v>
      </c>
      <c r="X115" s="23">
        <v>2.7273000000000001</v>
      </c>
      <c r="Y115" s="23">
        <v>0.74429999999999996</v>
      </c>
      <c r="Z115" s="23" t="s">
        <v>38</v>
      </c>
      <c r="AA115" s="23" t="s">
        <v>38</v>
      </c>
      <c r="AB115" s="23">
        <v>10.1256</v>
      </c>
      <c r="AC115" s="23" t="s">
        <v>38</v>
      </c>
      <c r="AD115" s="23">
        <v>-0.62460000000000004</v>
      </c>
      <c r="AE115" s="23" t="s">
        <v>38</v>
      </c>
      <c r="AF115" s="23" t="s">
        <v>38</v>
      </c>
      <c r="AG115" s="23">
        <v>12.5358</v>
      </c>
      <c r="AH115" s="23" t="s">
        <v>38</v>
      </c>
      <c r="AI115" s="23" t="s">
        <v>38</v>
      </c>
      <c r="AJ115" s="23">
        <v>-0.68389999999999995</v>
      </c>
      <c r="AK115" s="23">
        <v>4.0815999999999999</v>
      </c>
      <c r="AL115" s="23">
        <v>0.28420000000000001</v>
      </c>
      <c r="AM115" s="23">
        <v>1.4128000000000001</v>
      </c>
      <c r="AN115" s="23">
        <v>334.20310000000001</v>
      </c>
    </row>
    <row r="116" spans="1:40" x14ac:dyDescent="0.35">
      <c r="A116" s="24" t="s">
        <v>402</v>
      </c>
      <c r="B116" s="24" t="s">
        <v>401</v>
      </c>
      <c r="C116" s="24" t="s">
        <v>50</v>
      </c>
      <c r="D116" s="24">
        <v>6840</v>
      </c>
      <c r="E116" s="24">
        <v>207936000000000</v>
      </c>
      <c r="F116" s="24">
        <v>6800</v>
      </c>
      <c r="G116" s="24">
        <v>30400000000</v>
      </c>
      <c r="H116" s="24">
        <v>930</v>
      </c>
      <c r="I116" s="24">
        <v>14030631</v>
      </c>
      <c r="J116" s="24">
        <v>933</v>
      </c>
      <c r="K116" s="24">
        <v>28643058000000</v>
      </c>
      <c r="L116" s="24">
        <v>15851681000000</v>
      </c>
      <c r="M116" s="24">
        <v>40434249000000</v>
      </c>
      <c r="N116" s="24">
        <v>28358612000000</v>
      </c>
      <c r="O116" s="24">
        <v>15791627000000</v>
      </c>
      <c r="P116" s="24">
        <v>40192711000000</v>
      </c>
      <c r="Q116" s="24">
        <v>29307010000000</v>
      </c>
      <c r="R116" s="24">
        <v>40340962000000</v>
      </c>
      <c r="S116" s="24" t="s">
        <v>38</v>
      </c>
      <c r="T116" s="24" t="s">
        <v>38</v>
      </c>
      <c r="U116" s="24" t="s">
        <v>38</v>
      </c>
      <c r="V116" s="24">
        <v>0.90010000000000001</v>
      </c>
      <c r="W116" s="24">
        <v>7.2702</v>
      </c>
      <c r="X116" s="24">
        <v>7.2882999999999996</v>
      </c>
      <c r="Y116" s="24">
        <v>0.78669999999999995</v>
      </c>
      <c r="Z116" s="24" t="s">
        <v>38</v>
      </c>
      <c r="AA116" s="24">
        <v>8.5000000000000006E-3</v>
      </c>
      <c r="AB116" s="24">
        <v>1.4524999999999999</v>
      </c>
      <c r="AC116" s="24">
        <v>1.32E-2</v>
      </c>
      <c r="AD116" s="24">
        <v>-1.5E-3</v>
      </c>
      <c r="AE116" s="24" t="s">
        <v>38</v>
      </c>
      <c r="AF116" s="24">
        <v>3.1979000000000002</v>
      </c>
      <c r="AG116" s="24">
        <v>-0.31909999999999999</v>
      </c>
      <c r="AH116" s="24" t="s">
        <v>38</v>
      </c>
      <c r="AI116" s="24" t="s">
        <v>38</v>
      </c>
      <c r="AJ116" s="24">
        <v>3.2532999999999999</v>
      </c>
      <c r="AK116" s="24">
        <v>-0.32019999999999998</v>
      </c>
      <c r="AL116" s="24">
        <v>0.57830000000000004</v>
      </c>
      <c r="AM116" s="24">
        <v>1.1780999999999999</v>
      </c>
      <c r="AN116" s="24">
        <v>134.6619</v>
      </c>
    </row>
    <row r="117" spans="1:40" x14ac:dyDescent="0.35">
      <c r="A117" s="23" t="s">
        <v>182</v>
      </c>
      <c r="B117" s="23" t="s">
        <v>181</v>
      </c>
      <c r="C117" s="23" t="s">
        <v>183</v>
      </c>
      <c r="D117" s="23">
        <v>1152</v>
      </c>
      <c r="E117" s="23">
        <v>44352000000000</v>
      </c>
      <c r="F117" s="23">
        <v>1149</v>
      </c>
      <c r="G117" s="23">
        <v>38500000000</v>
      </c>
      <c r="H117" s="23">
        <v>1229</v>
      </c>
      <c r="I117" s="23">
        <v>14030930</v>
      </c>
      <c r="J117" s="23">
        <v>152</v>
      </c>
      <c r="K117" s="23">
        <v>13104212000000</v>
      </c>
      <c r="L117" s="23">
        <v>3882691000000</v>
      </c>
      <c r="M117" s="23">
        <v>13126375000000</v>
      </c>
      <c r="N117" s="23">
        <v>5856650000000</v>
      </c>
      <c r="O117" s="23">
        <v>1801462000000</v>
      </c>
      <c r="P117" s="23">
        <v>5993372000000</v>
      </c>
      <c r="Q117" s="23">
        <v>8299846000000</v>
      </c>
      <c r="R117" s="23">
        <v>5897103000000</v>
      </c>
      <c r="S117" s="23">
        <v>6524000000</v>
      </c>
      <c r="T117" s="23">
        <v>482000000</v>
      </c>
      <c r="U117" s="23">
        <v>23798000000</v>
      </c>
      <c r="V117" s="23">
        <v>0.21690000000000001</v>
      </c>
      <c r="W117" s="23">
        <v>3.3845999999999998</v>
      </c>
      <c r="X117" s="23">
        <v>7.5328999999999997</v>
      </c>
      <c r="Y117" s="23" t="s">
        <v>38</v>
      </c>
      <c r="Z117" s="23">
        <v>3.5467</v>
      </c>
      <c r="AA117" s="23">
        <v>-1.7899999999999999E-2</v>
      </c>
      <c r="AB117" s="23">
        <v>0.15190000000000001</v>
      </c>
      <c r="AC117" s="23">
        <v>0.43319999999999997</v>
      </c>
      <c r="AD117" s="23">
        <v>0.1245</v>
      </c>
      <c r="AE117" s="23">
        <v>-5.3E-3</v>
      </c>
      <c r="AF117" s="23">
        <v>8.7099999999999997E-2</v>
      </c>
      <c r="AG117" s="23">
        <v>-2.8799999999999999E-2</v>
      </c>
      <c r="AH117" s="23">
        <v>0.15229999999999999</v>
      </c>
      <c r="AI117" s="23">
        <v>-0.1409</v>
      </c>
      <c r="AJ117" s="23">
        <v>0.55810000000000004</v>
      </c>
      <c r="AK117" s="23">
        <v>9.2100000000000001E-2</v>
      </c>
      <c r="AL117" s="23">
        <v>0.13250000000000001</v>
      </c>
      <c r="AM117" s="23">
        <v>0.76339999999999997</v>
      </c>
      <c r="AN117" s="23">
        <v>44.337499999999999</v>
      </c>
    </row>
    <row r="118" spans="1:40" x14ac:dyDescent="0.35">
      <c r="A118" s="24" t="s">
        <v>480</v>
      </c>
      <c r="B118" s="24" t="s">
        <v>479</v>
      </c>
      <c r="C118" s="24" t="s">
        <v>45</v>
      </c>
      <c r="D118" s="24">
        <v>3559</v>
      </c>
      <c r="E118" s="24">
        <v>23845300000000</v>
      </c>
      <c r="F118" s="24">
        <v>3515</v>
      </c>
      <c r="G118" s="24">
        <v>6700000000</v>
      </c>
      <c r="H118" s="24">
        <v>1229</v>
      </c>
      <c r="I118" s="24">
        <v>14030930</v>
      </c>
      <c r="J118" s="24">
        <v>407</v>
      </c>
      <c r="K118" s="24">
        <v>20323553000000</v>
      </c>
      <c r="L118" s="24">
        <v>5725009000000</v>
      </c>
      <c r="M118" s="24">
        <v>20160127000000</v>
      </c>
      <c r="N118" s="24">
        <v>2726657000000</v>
      </c>
      <c r="O118" s="24">
        <v>1228012000000</v>
      </c>
      <c r="P118" s="24">
        <v>2487685000000</v>
      </c>
      <c r="Q118" s="24">
        <v>3359667000000</v>
      </c>
      <c r="R118" s="24">
        <v>4046325000000</v>
      </c>
      <c r="S118" s="24">
        <v>1601458000000</v>
      </c>
      <c r="T118" s="24">
        <v>479908000000</v>
      </c>
      <c r="U118" s="24">
        <v>1041109000000</v>
      </c>
      <c r="V118" s="24" t="s">
        <v>38</v>
      </c>
      <c r="W118" s="24">
        <v>1.1736</v>
      </c>
      <c r="X118" s="24">
        <v>8.6364000000000001</v>
      </c>
      <c r="Y118" s="24" t="s">
        <v>38</v>
      </c>
      <c r="Z118" s="24">
        <v>1.1032</v>
      </c>
      <c r="AA118" s="24">
        <v>0.57150000000000001</v>
      </c>
      <c r="AB118" s="24">
        <v>0.7974</v>
      </c>
      <c r="AC118" s="24">
        <v>1.1076999999999999</v>
      </c>
      <c r="AD118" s="24">
        <v>0.52859999999999996</v>
      </c>
      <c r="AE118" s="24">
        <v>6.93E-2</v>
      </c>
      <c r="AF118" s="24">
        <v>2.1000000000000001E-2</v>
      </c>
      <c r="AG118" s="24">
        <v>7.1900000000000006E-2</v>
      </c>
      <c r="AH118" s="24">
        <v>-0.17460000000000001</v>
      </c>
      <c r="AI118" s="24">
        <v>-7.2999999999999995E-2</v>
      </c>
      <c r="AJ118" s="24">
        <v>1.1519999999999999</v>
      </c>
      <c r="AK118" s="24">
        <v>0.63849999999999996</v>
      </c>
      <c r="AL118" s="24">
        <v>0.23200000000000001</v>
      </c>
      <c r="AM118" s="24">
        <v>1.2565999999999999</v>
      </c>
      <c r="AN118" s="24">
        <v>137.76580000000001</v>
      </c>
    </row>
    <row r="119" spans="1:40" x14ac:dyDescent="0.35">
      <c r="A119" s="23" t="s">
        <v>358</v>
      </c>
      <c r="B119" s="23" t="s">
        <v>357</v>
      </c>
      <c r="C119" s="23" t="s">
        <v>155</v>
      </c>
      <c r="D119" s="23">
        <v>7300</v>
      </c>
      <c r="E119" s="23">
        <v>26208769833900</v>
      </c>
      <c r="F119" s="23">
        <v>7300</v>
      </c>
      <c r="G119" s="23">
        <v>3590242443</v>
      </c>
      <c r="H119" s="23">
        <v>1229</v>
      </c>
      <c r="I119" s="23">
        <v>14030930</v>
      </c>
      <c r="J119" s="23">
        <v>-453</v>
      </c>
      <c r="K119" s="23">
        <v>3816715000000</v>
      </c>
      <c r="L119" s="23">
        <v>896028000000</v>
      </c>
      <c r="M119" s="23">
        <v>3534310000000</v>
      </c>
      <c r="N119" s="23">
        <v>-1627495000000</v>
      </c>
      <c r="O119" s="23">
        <v>267336000000</v>
      </c>
      <c r="P119" s="23">
        <v>-1359355000000</v>
      </c>
      <c r="Q119" s="23">
        <v>-54580000000</v>
      </c>
      <c r="R119" s="23">
        <v>-1161732000000</v>
      </c>
      <c r="S119" s="23">
        <v>1863000000</v>
      </c>
      <c r="T119" s="23" t="s">
        <v>38</v>
      </c>
      <c r="U119" s="23">
        <v>8688000000</v>
      </c>
      <c r="V119" s="23" t="s">
        <v>38</v>
      </c>
      <c r="W119" s="23">
        <v>6.8574000000000002</v>
      </c>
      <c r="X119" s="23" t="s">
        <v>38</v>
      </c>
      <c r="Y119" s="23" t="s">
        <v>38</v>
      </c>
      <c r="Z119" s="23">
        <v>1.1245000000000001</v>
      </c>
      <c r="AA119" s="23" t="s">
        <v>38</v>
      </c>
      <c r="AB119" s="23" t="s">
        <v>38</v>
      </c>
      <c r="AC119" s="23" t="s">
        <v>38</v>
      </c>
      <c r="AD119" s="23" t="s">
        <v>38</v>
      </c>
      <c r="AE119" s="23">
        <v>0.35420000000000001</v>
      </c>
      <c r="AF119" s="23">
        <v>-0.74650000000000005</v>
      </c>
      <c r="AG119" s="23">
        <v>0.4602</v>
      </c>
      <c r="AH119" s="23" t="s">
        <v>38</v>
      </c>
      <c r="AI119" s="23" t="s">
        <v>38</v>
      </c>
      <c r="AJ119" s="23" t="s">
        <v>38</v>
      </c>
      <c r="AK119" s="23" t="s">
        <v>38</v>
      </c>
      <c r="AL119" s="23">
        <v>0.75060000000000004</v>
      </c>
      <c r="AM119" s="23">
        <v>1.1351</v>
      </c>
      <c r="AN119" s="23" t="s">
        <v>38</v>
      </c>
    </row>
    <row r="120" spans="1:40" x14ac:dyDescent="0.35">
      <c r="A120" s="23" t="s">
        <v>379</v>
      </c>
      <c r="B120" s="23" t="s">
        <v>378</v>
      </c>
      <c r="C120" s="23" t="s">
        <v>122</v>
      </c>
      <c r="D120" s="23">
        <v>1780</v>
      </c>
      <c r="E120" s="23">
        <v>8946032580000</v>
      </c>
      <c r="F120" s="23">
        <v>1782</v>
      </c>
      <c r="G120" s="23">
        <v>5025861000</v>
      </c>
      <c r="H120" s="23">
        <v>1230</v>
      </c>
      <c r="I120" s="23">
        <v>14030930</v>
      </c>
      <c r="J120" s="23">
        <v>233</v>
      </c>
      <c r="K120" s="23">
        <v>4912247000000</v>
      </c>
      <c r="L120" s="23">
        <v>1317944000000</v>
      </c>
      <c r="M120" s="23">
        <v>4545177000000</v>
      </c>
      <c r="N120" s="23">
        <v>1168850000000</v>
      </c>
      <c r="O120" s="23">
        <v>219366000000</v>
      </c>
      <c r="P120" s="23">
        <v>1464372000000</v>
      </c>
      <c r="Q120" s="23">
        <v>1828579000000</v>
      </c>
      <c r="R120" s="23">
        <v>1455287000000</v>
      </c>
      <c r="S120" s="23" t="s">
        <v>38</v>
      </c>
      <c r="T120" s="23" t="s">
        <v>38</v>
      </c>
      <c r="U120" s="23">
        <v>5113000000</v>
      </c>
      <c r="V120" s="23">
        <v>0.20530000000000001</v>
      </c>
      <c r="W120" s="23">
        <v>1.8211999999999999</v>
      </c>
      <c r="X120" s="23">
        <v>7.6481000000000003</v>
      </c>
      <c r="Y120" s="23" t="s">
        <v>38</v>
      </c>
      <c r="Z120" s="23" t="s">
        <v>38</v>
      </c>
      <c r="AA120" s="23">
        <v>-0.2291</v>
      </c>
      <c r="AB120" s="23">
        <v>-0.18759999999999999</v>
      </c>
      <c r="AC120" s="23">
        <v>-0.106</v>
      </c>
      <c r="AD120" s="23">
        <v>-0.36370000000000002</v>
      </c>
      <c r="AE120" s="23" t="s">
        <v>38</v>
      </c>
      <c r="AF120" s="23">
        <v>-1.2200000000000001E-2</v>
      </c>
      <c r="AG120" s="23">
        <v>0.15540000000000001</v>
      </c>
      <c r="AH120" s="23">
        <v>-0.2041</v>
      </c>
      <c r="AI120" s="23">
        <v>-0.15429999999999999</v>
      </c>
      <c r="AJ120" s="23">
        <v>-0.1169</v>
      </c>
      <c r="AK120" s="23">
        <v>-0.26479999999999998</v>
      </c>
      <c r="AL120" s="23">
        <v>0.23749999999999999</v>
      </c>
      <c r="AM120" s="23">
        <v>0.85429999999999995</v>
      </c>
      <c r="AN120" s="23">
        <v>122.1939</v>
      </c>
    </row>
    <row r="121" spans="1:40" x14ac:dyDescent="0.35">
      <c r="A121" s="23" t="s">
        <v>166</v>
      </c>
      <c r="B121" s="23" t="s">
        <v>165</v>
      </c>
      <c r="C121" s="23" t="s">
        <v>167</v>
      </c>
      <c r="D121" s="23">
        <v>32850</v>
      </c>
      <c r="E121" s="23">
        <v>55845000000000</v>
      </c>
      <c r="F121" s="23">
        <v>32850</v>
      </c>
      <c r="G121" s="23">
        <v>1700000000</v>
      </c>
      <c r="H121" s="23">
        <v>101</v>
      </c>
      <c r="I121" s="23">
        <v>14030930</v>
      </c>
      <c r="J121" s="23">
        <v>4714</v>
      </c>
      <c r="K121" s="23">
        <v>21401784000000</v>
      </c>
      <c r="L121" s="23">
        <v>5754020000000</v>
      </c>
      <c r="M121" s="23">
        <v>16314298000000</v>
      </c>
      <c r="N121" s="23">
        <v>8014523000000</v>
      </c>
      <c r="O121" s="23">
        <v>1870961000000</v>
      </c>
      <c r="P121" s="23">
        <v>4873590000000</v>
      </c>
      <c r="Q121" s="23">
        <v>8332715000000</v>
      </c>
      <c r="R121" s="23">
        <v>5777341000000</v>
      </c>
      <c r="S121" s="23">
        <v>2871222000000</v>
      </c>
      <c r="T121" s="23">
        <v>671120000000</v>
      </c>
      <c r="U121" s="23">
        <v>2110419000000</v>
      </c>
      <c r="V121" s="23" t="s">
        <v>38</v>
      </c>
      <c r="W121" s="23">
        <v>2.6093999999999999</v>
      </c>
      <c r="X121" s="23">
        <v>6.9686000000000003</v>
      </c>
      <c r="Y121" s="23" t="s">
        <v>38</v>
      </c>
      <c r="Z121" s="23">
        <v>1.8923000000000001</v>
      </c>
      <c r="AA121" s="23">
        <v>0.184</v>
      </c>
      <c r="AB121" s="23">
        <v>0.42559999999999998</v>
      </c>
      <c r="AC121" s="23">
        <v>-0.42120000000000002</v>
      </c>
      <c r="AD121" s="23">
        <v>0.35210000000000002</v>
      </c>
      <c r="AE121" s="23">
        <v>0.44450000000000001</v>
      </c>
      <c r="AF121" s="23">
        <v>4.1399999999999999E-2</v>
      </c>
      <c r="AG121" s="23">
        <v>0.79259999999999997</v>
      </c>
      <c r="AH121" s="23">
        <v>-0.37030000000000002</v>
      </c>
      <c r="AI121" s="23">
        <v>0.91269999999999996</v>
      </c>
      <c r="AJ121" s="23">
        <v>-0.3972</v>
      </c>
      <c r="AK121" s="23">
        <v>1.4238</v>
      </c>
      <c r="AL121" s="23" t="s">
        <v>38</v>
      </c>
      <c r="AM121" s="23" t="s">
        <v>38</v>
      </c>
      <c r="AN121" s="23">
        <v>312.52800000000002</v>
      </c>
    </row>
    <row r="122" spans="1:40" x14ac:dyDescent="0.35">
      <c r="A122" s="23" t="s">
        <v>114</v>
      </c>
      <c r="B122" s="23" t="s">
        <v>113</v>
      </c>
      <c r="C122" s="23" t="s">
        <v>50</v>
      </c>
      <c r="D122" s="23">
        <v>11050</v>
      </c>
      <c r="E122" s="23">
        <v>2386800000000000</v>
      </c>
      <c r="F122" s="23">
        <v>11010</v>
      </c>
      <c r="G122" s="23">
        <v>216000000000</v>
      </c>
      <c r="H122" s="23">
        <v>930</v>
      </c>
      <c r="I122" s="23">
        <v>14030631</v>
      </c>
      <c r="J122" s="23">
        <v>1128</v>
      </c>
      <c r="K122" s="23">
        <v>253508367000000</v>
      </c>
      <c r="L122" s="23">
        <v>7375810000000</v>
      </c>
      <c r="M122" s="23">
        <v>273929894000000</v>
      </c>
      <c r="N122" s="23">
        <v>243755219000000</v>
      </c>
      <c r="O122" s="23">
        <v>6416160000000</v>
      </c>
      <c r="P122" s="23">
        <v>263482530000000</v>
      </c>
      <c r="Q122" s="23">
        <v>28214788000000</v>
      </c>
      <c r="R122" s="23">
        <v>301686494000000</v>
      </c>
      <c r="S122" s="23">
        <v>8990976000000</v>
      </c>
      <c r="T122" s="23">
        <v>617670000000</v>
      </c>
      <c r="U122" s="23">
        <v>10521316000000</v>
      </c>
      <c r="V122" s="23">
        <v>0.81979999999999997</v>
      </c>
      <c r="W122" s="23">
        <v>9.4151000000000007</v>
      </c>
      <c r="X122" s="23">
        <v>9.7517999999999994</v>
      </c>
      <c r="Y122" s="23">
        <v>0.88749999999999996</v>
      </c>
      <c r="Z122" s="23" t="s">
        <v>38</v>
      </c>
      <c r="AA122" s="23" t="s">
        <v>38</v>
      </c>
      <c r="AB122" s="23" t="s">
        <v>38</v>
      </c>
      <c r="AC122" s="23">
        <v>3.7100000000000001E-2</v>
      </c>
      <c r="AD122" s="23">
        <v>1.2396</v>
      </c>
      <c r="AE122" s="23" t="s">
        <v>38</v>
      </c>
      <c r="AF122" s="23">
        <v>-0.71009999999999995</v>
      </c>
      <c r="AG122" s="23">
        <v>7.4185999999999996</v>
      </c>
      <c r="AH122" s="23" t="s">
        <v>38</v>
      </c>
      <c r="AI122" s="23" t="s">
        <v>38</v>
      </c>
      <c r="AJ122" s="23">
        <v>-0.69930000000000003</v>
      </c>
      <c r="AK122" s="23">
        <v>17.854700000000001</v>
      </c>
      <c r="AL122" s="23">
        <v>0.61529999999999996</v>
      </c>
      <c r="AM122" s="23">
        <v>1.3764000000000001</v>
      </c>
      <c r="AN122" s="23">
        <v>172.85759999999999</v>
      </c>
    </row>
    <row r="123" spans="1:40" x14ac:dyDescent="0.35">
      <c r="A123" s="24" t="s">
        <v>499</v>
      </c>
      <c r="B123" s="24" t="s">
        <v>498</v>
      </c>
      <c r="C123" s="24" t="s">
        <v>365</v>
      </c>
      <c r="D123" s="24">
        <v>3831</v>
      </c>
      <c r="E123" s="24">
        <v>15324000000000</v>
      </c>
      <c r="F123" s="24">
        <v>3831</v>
      </c>
      <c r="G123" s="24">
        <v>4000000000</v>
      </c>
      <c r="H123" s="24">
        <v>1030</v>
      </c>
      <c r="I123" s="24">
        <v>14030730</v>
      </c>
      <c r="J123" s="24">
        <v>392</v>
      </c>
      <c r="K123" s="24" t="s">
        <v>38</v>
      </c>
      <c r="L123" s="24" t="s">
        <v>38</v>
      </c>
      <c r="M123" s="24" t="s">
        <v>38</v>
      </c>
      <c r="N123" s="24" t="s">
        <v>38</v>
      </c>
      <c r="O123" s="24" t="s">
        <v>38</v>
      </c>
      <c r="P123" s="24" t="s">
        <v>38</v>
      </c>
      <c r="Q123" s="24" t="s">
        <v>38</v>
      </c>
      <c r="R123" s="24" t="s">
        <v>38</v>
      </c>
      <c r="S123" s="24" t="s">
        <v>38</v>
      </c>
      <c r="T123" s="24" t="s">
        <v>38</v>
      </c>
      <c r="U123" s="24" t="s">
        <v>38</v>
      </c>
      <c r="V123" s="24" t="s">
        <v>38</v>
      </c>
      <c r="W123" s="24">
        <v>3.6375000000000002</v>
      </c>
      <c r="X123" s="24">
        <v>9.7729999999999997</v>
      </c>
      <c r="Y123" s="24" t="s">
        <v>38</v>
      </c>
      <c r="Z123" s="24">
        <v>3.4382999999999999</v>
      </c>
      <c r="AA123" s="24" t="s">
        <v>38</v>
      </c>
      <c r="AB123" s="24" t="s">
        <v>38</v>
      </c>
      <c r="AC123" s="24">
        <v>0.31569999999999998</v>
      </c>
      <c r="AD123" s="24">
        <v>0.81910000000000005</v>
      </c>
      <c r="AE123" s="24">
        <v>0.56000000000000005</v>
      </c>
      <c r="AF123" s="24">
        <v>1.2079</v>
      </c>
      <c r="AG123" s="24" t="s">
        <v>38</v>
      </c>
      <c r="AH123" s="24">
        <v>2.9378000000000002</v>
      </c>
      <c r="AI123" s="24" t="s">
        <v>38</v>
      </c>
      <c r="AJ123" s="24">
        <v>1.905</v>
      </c>
      <c r="AK123" s="24" t="s">
        <v>38</v>
      </c>
      <c r="AL123" s="24" t="s">
        <v>38</v>
      </c>
      <c r="AM123" s="24" t="s">
        <v>38</v>
      </c>
      <c r="AN123" s="24">
        <v>304.21609999999998</v>
      </c>
    </row>
    <row r="124" spans="1:40" x14ac:dyDescent="0.35">
      <c r="A124" s="24" t="s">
        <v>551</v>
      </c>
      <c r="B124" s="24" t="s">
        <v>550</v>
      </c>
      <c r="C124" s="24" t="s">
        <v>127</v>
      </c>
      <c r="D124" s="24">
        <v>1623</v>
      </c>
      <c r="E124" s="24">
        <v>5842800000000</v>
      </c>
      <c r="F124" s="24">
        <v>1623</v>
      </c>
      <c r="G124" s="24">
        <v>3600000000</v>
      </c>
      <c r="H124" s="24">
        <v>930</v>
      </c>
      <c r="I124" s="24">
        <v>14030930</v>
      </c>
      <c r="J124" s="24">
        <v>69</v>
      </c>
      <c r="K124" s="24">
        <v>3712126000000</v>
      </c>
      <c r="L124" s="24">
        <v>1095216000000</v>
      </c>
      <c r="M124" s="24">
        <v>3712126000000</v>
      </c>
      <c r="N124" s="24">
        <v>247095000000</v>
      </c>
      <c r="O124" s="24">
        <v>60115000000</v>
      </c>
      <c r="P124" s="24">
        <v>247095000000</v>
      </c>
      <c r="Q124" s="24">
        <v>-1379588000000</v>
      </c>
      <c r="R124" s="24">
        <v>-1379588000000</v>
      </c>
      <c r="S124" s="24">
        <v>184227000000</v>
      </c>
      <c r="T124" s="24">
        <v>69663000000</v>
      </c>
      <c r="U124" s="24">
        <v>184227000000</v>
      </c>
      <c r="V124" s="24" t="s">
        <v>38</v>
      </c>
      <c r="W124" s="24">
        <v>1.5740000000000001</v>
      </c>
      <c r="X124" s="24">
        <v>23.521699999999999</v>
      </c>
      <c r="Y124" s="24" t="s">
        <v>38</v>
      </c>
      <c r="Z124" s="24">
        <v>10.852600000000001</v>
      </c>
      <c r="AA124" s="24">
        <v>1.18E-2</v>
      </c>
      <c r="AB124" s="24">
        <v>0.15240000000000001</v>
      </c>
      <c r="AC124" s="24">
        <v>-0.3</v>
      </c>
      <c r="AD124" s="24">
        <v>0.12690000000000001</v>
      </c>
      <c r="AE124" s="24">
        <v>4.4610000000000003</v>
      </c>
      <c r="AF124" s="24">
        <v>0.19289999999999999</v>
      </c>
      <c r="AG124" s="24">
        <v>1.5011000000000001</v>
      </c>
      <c r="AH124" s="24">
        <v>4.1999999999999997E-3</v>
      </c>
      <c r="AI124" s="24">
        <v>0.2392</v>
      </c>
      <c r="AJ124" s="24">
        <v>-0.16500000000000001</v>
      </c>
      <c r="AK124" s="24">
        <v>1.8186</v>
      </c>
      <c r="AL124" s="24">
        <v>0.1552</v>
      </c>
      <c r="AM124" s="24">
        <v>0.61980000000000002</v>
      </c>
      <c r="AN124" s="24">
        <v>124.7684</v>
      </c>
    </row>
    <row r="125" spans="1:40" x14ac:dyDescent="0.35">
      <c r="A125" s="23" t="s">
        <v>462</v>
      </c>
      <c r="B125" s="23" t="s">
        <v>461</v>
      </c>
      <c r="C125" s="23" t="s">
        <v>183</v>
      </c>
      <c r="D125" s="23">
        <v>4079</v>
      </c>
      <c r="E125" s="23">
        <v>22653999148000</v>
      </c>
      <c r="F125" s="23">
        <v>4100</v>
      </c>
      <c r="G125" s="23">
        <v>5553812000</v>
      </c>
      <c r="H125" s="23">
        <v>1229</v>
      </c>
      <c r="I125" s="23">
        <v>14030930</v>
      </c>
      <c r="J125" s="23">
        <v>282</v>
      </c>
      <c r="K125" s="23">
        <v>8664403000000</v>
      </c>
      <c r="L125" s="23">
        <v>3171096000000</v>
      </c>
      <c r="M125" s="23">
        <v>7624211000000</v>
      </c>
      <c r="N125" s="23">
        <v>1567734000000</v>
      </c>
      <c r="O125" s="23">
        <v>421353000000</v>
      </c>
      <c r="P125" s="23">
        <v>2146811000000</v>
      </c>
      <c r="Q125" s="23">
        <v>3110145000000</v>
      </c>
      <c r="R125" s="23">
        <v>2853601000000</v>
      </c>
      <c r="S125" s="23">
        <v>832282000000</v>
      </c>
      <c r="T125" s="23">
        <v>169950000000</v>
      </c>
      <c r="U125" s="23">
        <v>400055000000</v>
      </c>
      <c r="V125" s="23">
        <v>0.18629999999999999</v>
      </c>
      <c r="W125" s="23">
        <v>2.6145999999999998</v>
      </c>
      <c r="X125" s="23">
        <v>14.361700000000001</v>
      </c>
      <c r="Y125" s="23" t="s">
        <v>38</v>
      </c>
      <c r="Z125" s="23">
        <v>2.7269999999999999</v>
      </c>
      <c r="AA125" s="23" t="s">
        <v>38</v>
      </c>
      <c r="AB125" s="23" t="s">
        <v>38</v>
      </c>
      <c r="AC125" s="23" t="s">
        <v>38</v>
      </c>
      <c r="AD125" s="23">
        <v>-0.53610000000000002</v>
      </c>
      <c r="AE125" s="23">
        <v>0.21840000000000001</v>
      </c>
      <c r="AF125" s="23">
        <v>3.1017999999999999</v>
      </c>
      <c r="AG125" s="23">
        <v>0.58730000000000004</v>
      </c>
      <c r="AH125" s="23">
        <v>4.0488999999999997</v>
      </c>
      <c r="AI125" s="23">
        <v>-9.4000000000000004E-3</v>
      </c>
      <c r="AJ125" s="23" t="s">
        <v>38</v>
      </c>
      <c r="AK125" s="23">
        <v>-0.2636</v>
      </c>
      <c r="AL125" s="23">
        <v>0.20580000000000001</v>
      </c>
      <c r="AM125" s="23">
        <v>1.4538</v>
      </c>
      <c r="AN125" s="23">
        <v>81.3947</v>
      </c>
    </row>
    <row r="126" spans="1:40" x14ac:dyDescent="0.35">
      <c r="A126" s="23" t="s">
        <v>383</v>
      </c>
      <c r="B126" s="23" t="s">
        <v>382</v>
      </c>
      <c r="C126" s="23" t="s">
        <v>241</v>
      </c>
      <c r="D126" s="23">
        <v>4233</v>
      </c>
      <c r="E126" s="23">
        <v>101592000000000</v>
      </c>
      <c r="F126" s="23">
        <v>4196</v>
      </c>
      <c r="G126" s="23">
        <v>24000000000</v>
      </c>
      <c r="H126" s="23">
        <v>1229</v>
      </c>
      <c r="I126" s="23">
        <v>14030930</v>
      </c>
      <c r="J126" s="23">
        <v>112</v>
      </c>
      <c r="K126" s="23">
        <v>5124576000000</v>
      </c>
      <c r="L126" s="23">
        <v>1693116000000</v>
      </c>
      <c r="M126" s="23">
        <v>7182694000000</v>
      </c>
      <c r="N126" s="23">
        <v>2681339000000</v>
      </c>
      <c r="O126" s="23">
        <v>974457000000</v>
      </c>
      <c r="P126" s="23">
        <v>4901690000000</v>
      </c>
      <c r="Q126" s="23">
        <v>1906224000000</v>
      </c>
      <c r="R126" s="23">
        <v>5529064000000</v>
      </c>
      <c r="S126" s="23" t="s">
        <v>38</v>
      </c>
      <c r="T126" s="23" t="s">
        <v>38</v>
      </c>
      <c r="U126" s="23" t="s">
        <v>38</v>
      </c>
      <c r="V126" s="23">
        <v>0.1857</v>
      </c>
      <c r="W126" s="23">
        <v>19.8338</v>
      </c>
      <c r="X126" s="23">
        <v>37.464300000000001</v>
      </c>
      <c r="Y126" s="23" t="s">
        <v>38</v>
      </c>
      <c r="Z126" s="23">
        <v>12.589</v>
      </c>
      <c r="AA126" s="23">
        <v>0.25209999999999999</v>
      </c>
      <c r="AB126" s="23">
        <v>0.88829999999999998</v>
      </c>
      <c r="AC126" s="23">
        <v>1.6727000000000001</v>
      </c>
      <c r="AD126" s="23">
        <v>-0.28039999999999998</v>
      </c>
      <c r="AE126" s="23">
        <v>-2.63E-2</v>
      </c>
      <c r="AF126" s="23">
        <v>0.79379999999999995</v>
      </c>
      <c r="AG126" s="23">
        <v>0.28299999999999997</v>
      </c>
      <c r="AH126" s="23">
        <v>0.79379999999999995</v>
      </c>
      <c r="AI126" s="23">
        <v>0.28299999999999997</v>
      </c>
      <c r="AJ126" s="23">
        <v>3.7942999999999998</v>
      </c>
      <c r="AK126" s="23">
        <v>-7.6799999999999993E-2</v>
      </c>
      <c r="AL126" s="23">
        <v>0.35980000000000001</v>
      </c>
      <c r="AM126" s="23">
        <v>1.7793000000000001</v>
      </c>
      <c r="AN126" s="23">
        <v>124.3181</v>
      </c>
    </row>
    <row r="127" spans="1:40" x14ac:dyDescent="0.35">
      <c r="A127" s="23" t="s">
        <v>313</v>
      </c>
      <c r="B127" s="23" t="s">
        <v>313</v>
      </c>
      <c r="C127" s="23" t="s">
        <v>194</v>
      </c>
      <c r="D127" s="23">
        <v>1714</v>
      </c>
      <c r="E127" s="23">
        <v>50039700374000</v>
      </c>
      <c r="F127" s="23">
        <v>1731</v>
      </c>
      <c r="G127" s="23">
        <v>29194691000</v>
      </c>
      <c r="H127" s="23">
        <v>930</v>
      </c>
      <c r="I127" s="23">
        <v>14030631</v>
      </c>
      <c r="J127" s="23">
        <v>293</v>
      </c>
      <c r="K127" s="23">
        <v>40468233000000</v>
      </c>
      <c r="L127" s="23">
        <v>10277048000000</v>
      </c>
      <c r="M127" s="23">
        <v>37209422000000</v>
      </c>
      <c r="N127" s="23">
        <v>8551070000000</v>
      </c>
      <c r="O127" s="23">
        <v>1919480000000</v>
      </c>
      <c r="P127" s="23">
        <v>7101324000000</v>
      </c>
      <c r="Q127" s="23">
        <v>8672616000000</v>
      </c>
      <c r="R127" s="23">
        <v>17434553000000</v>
      </c>
      <c r="S127" s="23">
        <v>558000000</v>
      </c>
      <c r="T127" s="23">
        <v>1100000000</v>
      </c>
      <c r="U127" s="23">
        <v>1257000000</v>
      </c>
      <c r="V127" s="23">
        <v>0.27460000000000001</v>
      </c>
      <c r="W127" s="23">
        <v>1.2364999999999999</v>
      </c>
      <c r="X127" s="23">
        <v>5.9146999999999998</v>
      </c>
      <c r="Y127" s="23" t="s">
        <v>38</v>
      </c>
      <c r="Z127" s="23">
        <v>1.1574</v>
      </c>
      <c r="AA127" s="23">
        <v>-7.2999999999999995E-2</v>
      </c>
      <c r="AB127" s="23">
        <v>-5.8500000000000003E-2</v>
      </c>
      <c r="AC127" s="23">
        <v>0.25590000000000002</v>
      </c>
      <c r="AD127" s="23">
        <v>-7.1300000000000002E-2</v>
      </c>
      <c r="AE127" s="23">
        <v>0.21659999999999999</v>
      </c>
      <c r="AF127" s="23">
        <v>6.2E-2</v>
      </c>
      <c r="AG127" s="23">
        <v>1.6000000000000001E-3</v>
      </c>
      <c r="AH127" s="23">
        <v>-0.26090000000000002</v>
      </c>
      <c r="AI127" s="23">
        <v>0.60670000000000002</v>
      </c>
      <c r="AJ127" s="23">
        <v>0.33379999999999999</v>
      </c>
      <c r="AK127" s="23">
        <v>-6.9800000000000001E-2</v>
      </c>
      <c r="AL127" s="23">
        <v>0.30609999999999998</v>
      </c>
      <c r="AM127" s="23">
        <v>0.97509999999999997</v>
      </c>
      <c r="AN127" s="23">
        <v>32.362400000000001</v>
      </c>
    </row>
    <row r="128" spans="1:40" x14ac:dyDescent="0.35">
      <c r="A128" s="23" t="s">
        <v>687</v>
      </c>
      <c r="B128" s="23" t="s">
        <v>686</v>
      </c>
      <c r="C128" s="23" t="s">
        <v>225</v>
      </c>
      <c r="D128" s="23">
        <v>12430</v>
      </c>
      <c r="E128" s="23">
        <v>62150000000000</v>
      </c>
      <c r="F128" s="23">
        <v>12390</v>
      </c>
      <c r="G128" s="23">
        <v>5000000000</v>
      </c>
      <c r="H128" s="23">
        <v>631</v>
      </c>
      <c r="I128" s="23">
        <v>14030930</v>
      </c>
      <c r="J128" s="23">
        <v>1777</v>
      </c>
      <c r="K128" s="23">
        <v>26925247000000</v>
      </c>
      <c r="L128" s="23">
        <v>8479606000000</v>
      </c>
      <c r="M128" s="23">
        <v>25151668000000</v>
      </c>
      <c r="N128" s="23">
        <v>8883661000000</v>
      </c>
      <c r="O128" s="23">
        <v>4277600000000</v>
      </c>
      <c r="P128" s="23">
        <v>7686580000000</v>
      </c>
      <c r="Q128" s="23">
        <v>6122091000000</v>
      </c>
      <c r="R128" s="23">
        <v>8744491000000</v>
      </c>
      <c r="S128" s="23">
        <v>409310000000</v>
      </c>
      <c r="T128" s="23">
        <v>102536000000</v>
      </c>
      <c r="U128" s="23">
        <v>400645000000</v>
      </c>
      <c r="V128" s="23">
        <v>0.89770000000000005</v>
      </c>
      <c r="W128" s="23">
        <v>2.3081999999999998</v>
      </c>
      <c r="X128" s="23">
        <v>6.9724000000000004</v>
      </c>
      <c r="Y128" s="23" t="s">
        <v>38</v>
      </c>
      <c r="Z128" s="23">
        <v>2.3389000000000002</v>
      </c>
      <c r="AA128" s="23">
        <v>0.42330000000000001</v>
      </c>
      <c r="AB128" s="23">
        <v>0.66739999999999999</v>
      </c>
      <c r="AC128" s="23">
        <v>0.41320000000000001</v>
      </c>
      <c r="AD128" s="23">
        <v>9.8199999999999996E-2</v>
      </c>
      <c r="AE128" s="23">
        <v>0.18279999999999999</v>
      </c>
      <c r="AF128" s="23">
        <v>0.31190000000000001</v>
      </c>
      <c r="AG128" s="23">
        <v>0.26450000000000001</v>
      </c>
      <c r="AH128" s="23">
        <v>-0.28079999999999999</v>
      </c>
      <c r="AI128" s="23">
        <v>0.64549999999999996</v>
      </c>
      <c r="AJ128" s="23">
        <v>0.85399999999999998</v>
      </c>
      <c r="AK128" s="23">
        <v>0.3886</v>
      </c>
      <c r="AL128" s="23">
        <v>0.75180000000000002</v>
      </c>
      <c r="AM128" s="23">
        <v>1.3465</v>
      </c>
      <c r="AN128" s="23">
        <v>61.095500000000001</v>
      </c>
    </row>
    <row r="129" spans="1:40" x14ac:dyDescent="0.35">
      <c r="A129" s="24" t="s">
        <v>559</v>
      </c>
      <c r="B129" s="24" t="s">
        <v>558</v>
      </c>
      <c r="C129" s="24" t="s">
        <v>45</v>
      </c>
      <c r="D129" s="24">
        <v>3121</v>
      </c>
      <c r="E129" s="24">
        <v>262164000000000</v>
      </c>
      <c r="F129" s="24">
        <v>3161</v>
      </c>
      <c r="G129" s="24">
        <v>84000000000</v>
      </c>
      <c r="H129" s="24">
        <v>1229</v>
      </c>
      <c r="I129" s="24">
        <v>14030930</v>
      </c>
      <c r="J129" s="24">
        <v>73</v>
      </c>
      <c r="K129" s="24">
        <v>305788040000000</v>
      </c>
      <c r="L129" s="24">
        <v>61423221000000</v>
      </c>
      <c r="M129" s="24">
        <v>294634863000000</v>
      </c>
      <c r="N129" s="24">
        <v>19075050000000</v>
      </c>
      <c r="O129" s="24">
        <v>-42016000000</v>
      </c>
      <c r="P129" s="24">
        <v>35835616000000</v>
      </c>
      <c r="Q129" s="24">
        <v>56584978000000</v>
      </c>
      <c r="R129" s="24">
        <v>67599158000000</v>
      </c>
      <c r="S129" s="24">
        <v>11649835000000</v>
      </c>
      <c r="T129" s="24">
        <v>4047270000000</v>
      </c>
      <c r="U129" s="24">
        <v>9424996000000</v>
      </c>
      <c r="V129" s="24">
        <v>0.58599999999999997</v>
      </c>
      <c r="W129" s="24">
        <v>0.85709999999999997</v>
      </c>
      <c r="X129" s="24">
        <v>43.356200000000001</v>
      </c>
      <c r="Y129" s="24" t="s">
        <v>38</v>
      </c>
      <c r="Z129" s="24">
        <v>0.78080000000000005</v>
      </c>
      <c r="AA129" s="24" t="s">
        <v>38</v>
      </c>
      <c r="AB129" s="24" t="s">
        <v>38</v>
      </c>
      <c r="AC129" s="24" t="s">
        <v>38</v>
      </c>
      <c r="AD129" s="24" t="s">
        <v>38</v>
      </c>
      <c r="AE129" s="24">
        <v>0.16120000000000001</v>
      </c>
      <c r="AF129" s="24">
        <v>-0.32300000000000001</v>
      </c>
      <c r="AG129" s="24">
        <v>0.1231</v>
      </c>
      <c r="AH129" s="24">
        <v>-0.61929999999999996</v>
      </c>
      <c r="AI129" s="24">
        <v>-0.45540000000000003</v>
      </c>
      <c r="AJ129" s="24">
        <v>-1.004</v>
      </c>
      <c r="AK129" s="24">
        <v>-1.0044999999999999</v>
      </c>
      <c r="AL129" s="24">
        <v>0.25419999999999998</v>
      </c>
      <c r="AM129" s="24">
        <v>0.77559999999999996</v>
      </c>
      <c r="AN129" s="24">
        <v>83.395799999999994</v>
      </c>
    </row>
    <row r="130" spans="1:40" x14ac:dyDescent="0.35">
      <c r="A130" s="24" t="s">
        <v>525</v>
      </c>
      <c r="B130" s="24" t="s">
        <v>524</v>
      </c>
      <c r="C130" s="24" t="s">
        <v>350</v>
      </c>
      <c r="D130" s="24">
        <v>5430</v>
      </c>
      <c r="E130" s="24">
        <v>8145000000000</v>
      </c>
      <c r="F130" s="24">
        <v>5420</v>
      </c>
      <c r="G130" s="24">
        <v>1500000000</v>
      </c>
      <c r="H130" s="24">
        <v>1229</v>
      </c>
      <c r="I130" s="24">
        <v>14030930</v>
      </c>
      <c r="J130" s="24">
        <v>168</v>
      </c>
      <c r="K130" s="24">
        <v>11918810000000</v>
      </c>
      <c r="L130" s="24">
        <v>3285471000000</v>
      </c>
      <c r="M130" s="24">
        <v>9840484000000</v>
      </c>
      <c r="N130" s="24">
        <v>251581000000</v>
      </c>
      <c r="O130" s="24">
        <v>112531000000</v>
      </c>
      <c r="P130" s="24">
        <v>418945000000</v>
      </c>
      <c r="Q130" s="24">
        <v>1263851000000</v>
      </c>
      <c r="R130" s="24">
        <v>1050071000000</v>
      </c>
      <c r="S130" s="24">
        <v>192142000000</v>
      </c>
      <c r="T130" s="24">
        <v>42686000000</v>
      </c>
      <c r="U130" s="24">
        <v>115148000000</v>
      </c>
      <c r="V130" s="24">
        <v>0.1003</v>
      </c>
      <c r="W130" s="24">
        <v>0.68340000000000001</v>
      </c>
      <c r="X130" s="24">
        <v>32.261899999999997</v>
      </c>
      <c r="Y130" s="24" t="s">
        <v>38</v>
      </c>
      <c r="Z130" s="24">
        <v>0.53239999999999998</v>
      </c>
      <c r="AA130" s="24" t="s">
        <v>38</v>
      </c>
      <c r="AB130" s="24" t="s">
        <v>38</v>
      </c>
      <c r="AC130" s="24">
        <v>1.0408999999999999</v>
      </c>
      <c r="AD130" s="24">
        <v>4.8099999999999997E-2</v>
      </c>
      <c r="AE130" s="24">
        <v>0.31030000000000002</v>
      </c>
      <c r="AF130" s="24">
        <v>-1.9199999999999998E-2</v>
      </c>
      <c r="AG130" s="24">
        <v>0.2959</v>
      </c>
      <c r="AH130" s="24">
        <v>-0.17860000000000001</v>
      </c>
      <c r="AI130" s="24">
        <v>0.76449999999999996</v>
      </c>
      <c r="AJ130" s="24">
        <v>1.0016</v>
      </c>
      <c r="AK130" s="24">
        <v>0.35820000000000002</v>
      </c>
      <c r="AL130" s="24">
        <v>0.1249</v>
      </c>
      <c r="AM130" s="24">
        <v>0.66520000000000001</v>
      </c>
      <c r="AN130" s="24">
        <v>116.0909</v>
      </c>
    </row>
    <row r="131" spans="1:40" x14ac:dyDescent="0.35">
      <c r="A131" s="24" t="s">
        <v>262</v>
      </c>
      <c r="B131" s="24" t="s">
        <v>261</v>
      </c>
      <c r="C131" s="24" t="s">
        <v>263</v>
      </c>
      <c r="D131" s="24">
        <v>1280</v>
      </c>
      <c r="E131" s="24">
        <v>17040909562880</v>
      </c>
      <c r="F131" s="24">
        <v>1289</v>
      </c>
      <c r="G131" s="24">
        <v>13313210596</v>
      </c>
      <c r="H131" s="24">
        <v>1229</v>
      </c>
      <c r="I131" s="24">
        <v>14030930</v>
      </c>
      <c r="J131" s="24">
        <v>-282</v>
      </c>
      <c r="K131" s="24">
        <v>47927368000000</v>
      </c>
      <c r="L131" s="24">
        <v>13207580000000</v>
      </c>
      <c r="M131" s="24">
        <v>51809115000000</v>
      </c>
      <c r="N131" s="24">
        <v>-3750522000000</v>
      </c>
      <c r="O131" s="24">
        <v>404568000000</v>
      </c>
      <c r="P131" s="24">
        <v>-2053070000000</v>
      </c>
      <c r="Q131" s="24">
        <v>-2400401000000</v>
      </c>
      <c r="R131" s="24">
        <v>-1803201000000</v>
      </c>
      <c r="S131" s="24">
        <v>1282510000000</v>
      </c>
      <c r="T131" s="24">
        <v>218616000000</v>
      </c>
      <c r="U131" s="24">
        <v>1244425000000</v>
      </c>
      <c r="V131" s="24" t="s">
        <v>38</v>
      </c>
      <c r="W131" s="24">
        <v>0.3553</v>
      </c>
      <c r="X131" s="24" t="s">
        <v>38</v>
      </c>
      <c r="Y131" s="24" t="s">
        <v>38</v>
      </c>
      <c r="Z131" s="24">
        <v>0.2863</v>
      </c>
      <c r="AA131" s="24" t="s">
        <v>38</v>
      </c>
      <c r="AB131" s="24" t="s">
        <v>38</v>
      </c>
      <c r="AC131" s="24" t="s">
        <v>38</v>
      </c>
      <c r="AD131" s="24">
        <v>-0.3921</v>
      </c>
      <c r="AE131" s="24">
        <v>-9.9099999999999994E-2</v>
      </c>
      <c r="AF131" s="24">
        <v>0.31969999999999998</v>
      </c>
      <c r="AG131" s="24">
        <v>0.23369999999999999</v>
      </c>
      <c r="AH131" s="24">
        <v>0.44769999999999999</v>
      </c>
      <c r="AI131" s="24">
        <v>1.1999</v>
      </c>
      <c r="AJ131" s="24" t="s">
        <v>38</v>
      </c>
      <c r="AK131" s="24">
        <v>-0.25</v>
      </c>
      <c r="AL131" s="24">
        <v>0.32369999999999999</v>
      </c>
      <c r="AM131" s="24">
        <v>1.4568000000000001</v>
      </c>
      <c r="AN131" s="24">
        <v>63.141399999999997</v>
      </c>
    </row>
    <row r="132" spans="1:40" x14ac:dyDescent="0.35">
      <c r="A132" s="23" t="s">
        <v>229</v>
      </c>
      <c r="B132" s="23" t="s">
        <v>228</v>
      </c>
      <c r="C132" s="23" t="s">
        <v>230</v>
      </c>
      <c r="D132" s="23">
        <v>4312</v>
      </c>
      <c r="E132" s="23">
        <v>42418153008000</v>
      </c>
      <c r="F132" s="23">
        <v>4285</v>
      </c>
      <c r="G132" s="23">
        <v>9837234000</v>
      </c>
      <c r="H132" s="23">
        <v>1229</v>
      </c>
      <c r="I132" s="23">
        <v>14030930</v>
      </c>
      <c r="J132" s="23">
        <v>612</v>
      </c>
      <c r="K132" s="23">
        <v>18526494000000</v>
      </c>
      <c r="L132" s="23">
        <v>5790817000000</v>
      </c>
      <c r="M132" s="23">
        <v>16546710000000</v>
      </c>
      <c r="N132" s="23">
        <v>6016379000000</v>
      </c>
      <c r="O132" s="23">
        <v>2292014000000</v>
      </c>
      <c r="P132" s="23">
        <v>5570592000000</v>
      </c>
      <c r="Q132" s="23">
        <v>7380546000000</v>
      </c>
      <c r="R132" s="23">
        <v>5582251000000</v>
      </c>
      <c r="S132" s="23">
        <v>609792000000</v>
      </c>
      <c r="T132" s="23">
        <v>162161000000</v>
      </c>
      <c r="U132" s="23">
        <v>622448000000</v>
      </c>
      <c r="V132" s="23">
        <v>0.4909</v>
      </c>
      <c r="W132" s="23">
        <v>2.2896000000000001</v>
      </c>
      <c r="X132" s="23">
        <v>7.0015999999999998</v>
      </c>
      <c r="Y132" s="23" t="s">
        <v>38</v>
      </c>
      <c r="Z132" s="23">
        <v>2.0287999999999999</v>
      </c>
      <c r="AA132" s="23">
        <v>0.1081</v>
      </c>
      <c r="AB132" s="23">
        <v>0.30530000000000002</v>
      </c>
      <c r="AC132" s="23">
        <v>0.28120000000000001</v>
      </c>
      <c r="AD132" s="23">
        <v>0.33950000000000002</v>
      </c>
      <c r="AE132" s="23">
        <v>0.1535</v>
      </c>
      <c r="AF132" s="23">
        <v>0.54820000000000002</v>
      </c>
      <c r="AG132" s="23">
        <v>0.37019999999999997</v>
      </c>
      <c r="AH132" s="23">
        <v>0.15429999999999999</v>
      </c>
      <c r="AI132" s="23">
        <v>0.51639999999999997</v>
      </c>
      <c r="AJ132" s="23">
        <v>0.98360000000000003</v>
      </c>
      <c r="AK132" s="23">
        <v>0.83540000000000003</v>
      </c>
      <c r="AL132" s="23">
        <v>0.58940000000000003</v>
      </c>
      <c r="AM132" s="23">
        <v>1.1195999999999999</v>
      </c>
      <c r="AN132" s="23">
        <v>171.2294</v>
      </c>
    </row>
    <row r="133" spans="1:40" x14ac:dyDescent="0.35">
      <c r="A133" s="23" t="s">
        <v>317</v>
      </c>
      <c r="B133" s="23" t="s">
        <v>316</v>
      </c>
      <c r="C133" s="23" t="s">
        <v>318</v>
      </c>
      <c r="D133" s="23">
        <v>939</v>
      </c>
      <c r="E133" s="23">
        <v>8540627550000</v>
      </c>
      <c r="F133" s="23">
        <v>928</v>
      </c>
      <c r="G133" s="23">
        <v>9095450000</v>
      </c>
      <c r="H133" s="23">
        <v>1230</v>
      </c>
      <c r="I133" s="23">
        <v>14030930</v>
      </c>
      <c r="J133" s="23">
        <v>-54</v>
      </c>
      <c r="K133" s="23">
        <v>4526784000000</v>
      </c>
      <c r="L133" s="23">
        <v>51092000000</v>
      </c>
      <c r="M133" s="23">
        <v>4094645000000</v>
      </c>
      <c r="N133" s="23">
        <v>-492436000000</v>
      </c>
      <c r="O133" s="23">
        <v>-346682000000</v>
      </c>
      <c r="P133" s="23">
        <v>-258949000000</v>
      </c>
      <c r="Q133" s="23">
        <v>-4233378000000</v>
      </c>
      <c r="R133" s="23">
        <v>-3676193000000</v>
      </c>
      <c r="S133" s="23">
        <v>1142000000</v>
      </c>
      <c r="T133" s="23">
        <v>207000000</v>
      </c>
      <c r="U133" s="23">
        <v>2034000000</v>
      </c>
      <c r="V133" s="23" t="s">
        <v>38</v>
      </c>
      <c r="W133" s="23">
        <v>1.8867</v>
      </c>
      <c r="X133" s="23" t="s">
        <v>38</v>
      </c>
      <c r="Y133" s="23" t="s">
        <v>38</v>
      </c>
      <c r="Z133" s="23" t="s">
        <v>38</v>
      </c>
      <c r="AA133" s="23" t="s">
        <v>38</v>
      </c>
      <c r="AB133" s="23" t="s">
        <v>38</v>
      </c>
      <c r="AC133" s="23" t="s">
        <v>38</v>
      </c>
      <c r="AD133" s="23" t="s">
        <v>38</v>
      </c>
      <c r="AE133" s="23" t="s">
        <v>38</v>
      </c>
      <c r="AF133" s="23">
        <v>-0.96099999999999997</v>
      </c>
      <c r="AG133" s="23">
        <v>-0.85680000000000001</v>
      </c>
      <c r="AH133" s="23">
        <v>-0.90610000000000002</v>
      </c>
      <c r="AI133" s="23" t="s">
        <v>38</v>
      </c>
      <c r="AJ133" s="23">
        <v>-23.257400000000001</v>
      </c>
      <c r="AK133" s="23" t="s">
        <v>38</v>
      </c>
      <c r="AL133" s="23">
        <v>0.15859999999999999</v>
      </c>
      <c r="AM133" s="23">
        <v>1.1472</v>
      </c>
      <c r="AN133" s="23">
        <v>126.6421</v>
      </c>
    </row>
    <row r="134" spans="1:40" x14ac:dyDescent="0.35">
      <c r="A134" s="23" t="s">
        <v>249</v>
      </c>
      <c r="B134" s="23" t="s">
        <v>248</v>
      </c>
      <c r="C134" s="23" t="s">
        <v>50</v>
      </c>
      <c r="D134" s="23">
        <v>4307</v>
      </c>
      <c r="E134" s="23">
        <v>323025000000000</v>
      </c>
      <c r="F134" s="23">
        <v>4214</v>
      </c>
      <c r="G134" s="23">
        <v>75000000000</v>
      </c>
      <c r="H134" s="23">
        <v>1230</v>
      </c>
      <c r="I134" s="23">
        <v>14030930</v>
      </c>
      <c r="J134" s="23">
        <v>524</v>
      </c>
      <c r="K134" s="23">
        <v>40039708000000</v>
      </c>
      <c r="L134" s="23">
        <v>1218690000000</v>
      </c>
      <c r="M134" s="23">
        <v>41942383000000</v>
      </c>
      <c r="N134" s="23">
        <v>39323955000000</v>
      </c>
      <c r="O134" s="23">
        <v>1064603000000</v>
      </c>
      <c r="P134" s="23">
        <v>41349189000000</v>
      </c>
      <c r="Q134" s="23">
        <v>24804313000000</v>
      </c>
      <c r="R134" s="23">
        <v>54240307000000</v>
      </c>
      <c r="S134" s="23" t="s">
        <v>38</v>
      </c>
      <c r="T134" s="23" t="s">
        <v>38</v>
      </c>
      <c r="U134" s="23" t="s">
        <v>38</v>
      </c>
      <c r="V134" s="23">
        <v>0.76180000000000003</v>
      </c>
      <c r="W134" s="23">
        <v>8.0694999999999997</v>
      </c>
      <c r="X134" s="23">
        <v>8.0686999999999998</v>
      </c>
      <c r="Y134" s="23">
        <v>0.97370000000000001</v>
      </c>
      <c r="Z134" s="23" t="s">
        <v>38</v>
      </c>
      <c r="AA134" s="23">
        <v>368.22730000000001</v>
      </c>
      <c r="AB134" s="23">
        <v>2798.47</v>
      </c>
      <c r="AC134" s="23">
        <v>4.5199999999999997E-2</v>
      </c>
      <c r="AD134" s="23">
        <v>-7.8299999999999995E-2</v>
      </c>
      <c r="AE134" s="23" t="s">
        <v>38</v>
      </c>
      <c r="AF134" s="23">
        <v>1.9300000000000001E-2</v>
      </c>
      <c r="AG134" s="23">
        <v>-0.52249999999999996</v>
      </c>
      <c r="AH134" s="23" t="s">
        <v>38</v>
      </c>
      <c r="AI134" s="23" t="s">
        <v>38</v>
      </c>
      <c r="AJ134" s="23">
        <v>6.54E-2</v>
      </c>
      <c r="AK134" s="23">
        <v>-0.55989999999999995</v>
      </c>
      <c r="AL134" s="23">
        <v>0.29070000000000001</v>
      </c>
      <c r="AM134" s="23">
        <v>1.1126</v>
      </c>
      <c r="AN134" s="23">
        <v>353.38830000000002</v>
      </c>
    </row>
    <row r="135" spans="1:40" x14ac:dyDescent="0.35">
      <c r="A135" s="24" t="s">
        <v>276</v>
      </c>
      <c r="B135" s="24" t="s">
        <v>275</v>
      </c>
      <c r="C135" s="24" t="s">
        <v>155</v>
      </c>
      <c r="D135" s="24">
        <v>2510</v>
      </c>
      <c r="E135" s="24">
        <v>48837125220000</v>
      </c>
      <c r="F135" s="24">
        <v>2500</v>
      </c>
      <c r="G135" s="24">
        <v>19457022000</v>
      </c>
      <c r="H135" s="24">
        <v>1229</v>
      </c>
      <c r="I135" s="24">
        <v>14030930</v>
      </c>
      <c r="J135" s="24">
        <v>575</v>
      </c>
      <c r="K135" s="24">
        <v>75120004000000</v>
      </c>
      <c r="L135" s="24">
        <v>18022227000000</v>
      </c>
      <c r="M135" s="24">
        <v>69185721000000</v>
      </c>
      <c r="N135" s="24">
        <v>11189010000000</v>
      </c>
      <c r="O135" s="24">
        <v>2806367000000</v>
      </c>
      <c r="P135" s="24">
        <v>12179525000000</v>
      </c>
      <c r="Q135" s="24">
        <v>43949749000000</v>
      </c>
      <c r="R135" s="24">
        <v>35640840000000</v>
      </c>
      <c r="S135" s="24" t="s">
        <v>38</v>
      </c>
      <c r="T135" s="24" t="s">
        <v>38</v>
      </c>
      <c r="U135" s="24" t="s">
        <v>38</v>
      </c>
      <c r="V135" s="24">
        <v>0.1598</v>
      </c>
      <c r="W135" s="24">
        <v>0.65039999999999998</v>
      </c>
      <c r="X135" s="24">
        <v>4.2991000000000001</v>
      </c>
      <c r="Y135" s="24" t="s">
        <v>38</v>
      </c>
      <c r="Z135" s="24">
        <v>0.12670000000000001</v>
      </c>
      <c r="AA135" s="24">
        <v>0.3594</v>
      </c>
      <c r="AB135" s="24" t="s">
        <v>38</v>
      </c>
      <c r="AC135" s="24">
        <v>1.1729000000000001</v>
      </c>
      <c r="AD135" s="24">
        <v>0.66069999999999995</v>
      </c>
      <c r="AE135" s="24">
        <v>0.21029999999999999</v>
      </c>
      <c r="AF135" s="24">
        <v>-0.73950000000000005</v>
      </c>
      <c r="AG135" s="24">
        <v>0.4909</v>
      </c>
      <c r="AH135" s="24" t="s">
        <v>38</v>
      </c>
      <c r="AI135" s="24" t="s">
        <v>38</v>
      </c>
      <c r="AJ135" s="24">
        <v>-0.53810000000000002</v>
      </c>
      <c r="AK135" s="24">
        <v>1.9892000000000001</v>
      </c>
      <c r="AL135" s="24">
        <v>0.1918</v>
      </c>
      <c r="AM135" s="24">
        <v>0.73360000000000003</v>
      </c>
      <c r="AN135" s="24" t="s">
        <v>38</v>
      </c>
    </row>
    <row r="136" spans="1:40" x14ac:dyDescent="0.35">
      <c r="A136" s="23" t="s">
        <v>426</v>
      </c>
      <c r="B136" s="23" t="s">
        <v>425</v>
      </c>
      <c r="C136" s="23" t="s">
        <v>164</v>
      </c>
      <c r="D136" s="23">
        <v>2299</v>
      </c>
      <c r="E136" s="23">
        <v>3448500000000</v>
      </c>
      <c r="F136" s="23">
        <v>2299</v>
      </c>
      <c r="G136" s="23">
        <v>1500000000</v>
      </c>
      <c r="H136" s="23">
        <v>1229</v>
      </c>
      <c r="I136" s="23">
        <v>14030930</v>
      </c>
      <c r="J136" s="23">
        <v>-24</v>
      </c>
      <c r="K136" s="23">
        <v>73106000000</v>
      </c>
      <c r="L136" s="23">
        <v>31608000000</v>
      </c>
      <c r="M136" s="23">
        <v>15412000000</v>
      </c>
      <c r="N136" s="23">
        <v>-36200000000</v>
      </c>
      <c r="O136" s="23">
        <v>11933000000</v>
      </c>
      <c r="P136" s="23">
        <v>150212000000</v>
      </c>
      <c r="Q136" s="23">
        <v>62907000000</v>
      </c>
      <c r="R136" s="23">
        <v>96971000000</v>
      </c>
      <c r="S136" s="23" t="s">
        <v>38</v>
      </c>
      <c r="T136" s="23">
        <v>515000000</v>
      </c>
      <c r="U136" s="23" t="s">
        <v>38</v>
      </c>
      <c r="V136" s="23">
        <v>0.10979999999999999</v>
      </c>
      <c r="W136" s="23">
        <v>47.171199999999999</v>
      </c>
      <c r="X136" s="23" t="s">
        <v>38</v>
      </c>
      <c r="Y136" s="23" t="s">
        <v>38</v>
      </c>
      <c r="Z136" s="23" t="s">
        <v>38</v>
      </c>
      <c r="AA136" s="23" t="s">
        <v>38</v>
      </c>
      <c r="AB136" s="23" t="s">
        <v>38</v>
      </c>
      <c r="AC136" s="23" t="s">
        <v>38</v>
      </c>
      <c r="AD136" s="23" t="s">
        <v>38</v>
      </c>
      <c r="AE136" s="23">
        <v>12.6351</v>
      </c>
      <c r="AF136" s="23">
        <v>0.87029999999999996</v>
      </c>
      <c r="AG136" s="23">
        <v>9.9295000000000009</v>
      </c>
      <c r="AH136" s="23">
        <v>0.81989999999999996</v>
      </c>
      <c r="AI136" s="23">
        <v>21.531199999999998</v>
      </c>
      <c r="AJ136" s="23" t="s">
        <v>38</v>
      </c>
      <c r="AK136" s="23" t="s">
        <v>38</v>
      </c>
      <c r="AL136" s="23">
        <v>-0.43619999999999998</v>
      </c>
      <c r="AM136" s="23">
        <v>0.30909999999999999</v>
      </c>
      <c r="AN136" s="23">
        <v>593.9366</v>
      </c>
    </row>
    <row r="137" spans="1:40" x14ac:dyDescent="0.35">
      <c r="A137" s="23" t="s">
        <v>308</v>
      </c>
      <c r="B137" s="23" t="s">
        <v>307</v>
      </c>
      <c r="C137" s="23" t="s">
        <v>309</v>
      </c>
      <c r="D137" s="23">
        <v>5690</v>
      </c>
      <c r="E137" s="23">
        <v>62590000000000</v>
      </c>
      <c r="F137" s="23">
        <v>5680</v>
      </c>
      <c r="G137" s="23">
        <v>11000000000</v>
      </c>
      <c r="H137" s="23">
        <v>1229</v>
      </c>
      <c r="I137" s="23">
        <v>14030930</v>
      </c>
      <c r="J137" s="23">
        <v>959</v>
      </c>
      <c r="K137" s="23">
        <v>39668567000000</v>
      </c>
      <c r="L137" s="23">
        <v>12343152000000</v>
      </c>
      <c r="M137" s="23">
        <v>30762763000000</v>
      </c>
      <c r="N137" s="23">
        <v>10553955000000</v>
      </c>
      <c r="O137" s="23">
        <v>4079510000000</v>
      </c>
      <c r="P137" s="23">
        <v>6184297000000</v>
      </c>
      <c r="Q137" s="23">
        <v>11593168000000</v>
      </c>
      <c r="R137" s="23">
        <v>6510787000000</v>
      </c>
      <c r="S137" s="23">
        <v>1322608000000</v>
      </c>
      <c r="T137" s="23">
        <v>329390000000</v>
      </c>
      <c r="U137" s="23">
        <v>1418595000000</v>
      </c>
      <c r="V137" s="23">
        <v>0.498</v>
      </c>
      <c r="W137" s="23">
        <v>1.5778000000000001</v>
      </c>
      <c r="X137" s="23">
        <v>5.9227999999999996</v>
      </c>
      <c r="Y137" s="23" t="s">
        <v>38</v>
      </c>
      <c r="Z137" s="23">
        <v>1.4702</v>
      </c>
      <c r="AA137" s="23">
        <v>0.1123</v>
      </c>
      <c r="AB137" s="23">
        <v>0.28189999999999998</v>
      </c>
      <c r="AC137" s="23">
        <v>0.44750000000000001</v>
      </c>
      <c r="AD137" s="23">
        <v>0.91769999999999996</v>
      </c>
      <c r="AE137" s="23">
        <v>0.34329999999999999</v>
      </c>
      <c r="AF137" s="23">
        <v>0.37</v>
      </c>
      <c r="AG137" s="23">
        <v>0.34079999999999999</v>
      </c>
      <c r="AH137" s="23">
        <v>0.4708</v>
      </c>
      <c r="AI137" s="23">
        <v>0.37669999999999998</v>
      </c>
      <c r="AJ137" s="23">
        <v>0.98319999999999996</v>
      </c>
      <c r="AK137" s="23">
        <v>1.5710999999999999</v>
      </c>
      <c r="AL137" s="23">
        <v>0.57920000000000005</v>
      </c>
      <c r="AM137" s="23">
        <v>1.2366999999999999</v>
      </c>
      <c r="AN137" s="23">
        <v>137.21850000000001</v>
      </c>
    </row>
    <row r="138" spans="1:40" x14ac:dyDescent="0.35">
      <c r="A138" s="24" t="s">
        <v>315</v>
      </c>
      <c r="B138" s="24" t="s">
        <v>314</v>
      </c>
      <c r="C138" s="24" t="s">
        <v>260</v>
      </c>
      <c r="D138" s="24">
        <v>6430</v>
      </c>
      <c r="E138" s="24">
        <v>40701900000000</v>
      </c>
      <c r="F138" s="24">
        <v>6460</v>
      </c>
      <c r="G138" s="24">
        <v>6330000000</v>
      </c>
      <c r="H138" s="24">
        <v>1229</v>
      </c>
      <c r="I138" s="24">
        <v>14030930</v>
      </c>
      <c r="J138" s="24">
        <v>1165</v>
      </c>
      <c r="K138" s="24">
        <v>48744891000000</v>
      </c>
      <c r="L138" s="24">
        <v>13947064000000</v>
      </c>
      <c r="M138" s="24">
        <v>37466314000000</v>
      </c>
      <c r="N138" s="24">
        <v>7376897000000</v>
      </c>
      <c r="O138" s="24">
        <v>2063025000000</v>
      </c>
      <c r="P138" s="24">
        <v>4407859000000</v>
      </c>
      <c r="Q138" s="24">
        <v>11335220000000</v>
      </c>
      <c r="R138" s="24">
        <v>7266864000000</v>
      </c>
      <c r="S138" s="24">
        <v>182108000000</v>
      </c>
      <c r="T138" s="24">
        <v>91029000000</v>
      </c>
      <c r="U138" s="24">
        <v>100109000000</v>
      </c>
      <c r="V138" s="24">
        <v>0.30159999999999998</v>
      </c>
      <c r="W138" s="24">
        <v>0.83499999999999996</v>
      </c>
      <c r="X138" s="24">
        <v>5.5365000000000002</v>
      </c>
      <c r="Y138" s="24" t="s">
        <v>38</v>
      </c>
      <c r="Z138" s="24">
        <v>0.81330000000000002</v>
      </c>
      <c r="AA138" s="24">
        <v>-1.0800000000000001E-2</v>
      </c>
      <c r="AB138" s="24">
        <v>6.4699999999999994E-2</v>
      </c>
      <c r="AC138" s="24">
        <v>-6.1999999999999998E-3</v>
      </c>
      <c r="AD138" s="24">
        <v>0.1966</v>
      </c>
      <c r="AE138" s="24">
        <v>0.43669999999999998</v>
      </c>
      <c r="AF138" s="24">
        <v>0.2286</v>
      </c>
      <c r="AG138" s="24">
        <v>0.48659999999999998</v>
      </c>
      <c r="AH138" s="24">
        <v>8.5000000000000006E-2</v>
      </c>
      <c r="AI138" s="24">
        <v>0.62780000000000002</v>
      </c>
      <c r="AJ138" s="24">
        <v>0.221</v>
      </c>
      <c r="AK138" s="24">
        <v>0.77880000000000005</v>
      </c>
      <c r="AL138" s="24">
        <v>0.39250000000000002</v>
      </c>
      <c r="AM138" s="24">
        <v>0.7641</v>
      </c>
      <c r="AN138" s="24">
        <v>57.754800000000003</v>
      </c>
    </row>
    <row r="139" spans="1:40" x14ac:dyDescent="0.35">
      <c r="A139" s="23" t="s">
        <v>830</v>
      </c>
      <c r="B139" s="23" t="s">
        <v>829</v>
      </c>
      <c r="C139" s="23" t="s">
        <v>306</v>
      </c>
      <c r="D139" s="23">
        <v>4575</v>
      </c>
      <c r="E139" s="23">
        <v>65273117100000</v>
      </c>
      <c r="F139" s="23">
        <v>4580</v>
      </c>
      <c r="G139" s="23">
        <v>14267348000</v>
      </c>
      <c r="H139" s="23">
        <v>1229</v>
      </c>
      <c r="I139" s="23">
        <v>14030930</v>
      </c>
      <c r="J139" s="23">
        <v>103</v>
      </c>
      <c r="K139" s="23">
        <v>107116144000000</v>
      </c>
      <c r="L139" s="23">
        <v>34372318000000</v>
      </c>
      <c r="M139" s="23">
        <v>88788784000000</v>
      </c>
      <c r="N139" s="23">
        <v>1474132000000</v>
      </c>
      <c r="O139" s="23">
        <v>403702000000</v>
      </c>
      <c r="P139" s="23">
        <v>3037985000000</v>
      </c>
      <c r="Q139" s="23">
        <v>5338111000000</v>
      </c>
      <c r="R139" s="23">
        <v>5664605000000</v>
      </c>
      <c r="S139" s="23">
        <v>8569193000000</v>
      </c>
      <c r="T139" s="23">
        <v>2774497000000</v>
      </c>
      <c r="U139" s="23">
        <v>6434053000000</v>
      </c>
      <c r="V139" s="23">
        <v>0.41149999999999998</v>
      </c>
      <c r="W139" s="23">
        <v>0.60940000000000005</v>
      </c>
      <c r="X139" s="23">
        <v>44.475700000000003</v>
      </c>
      <c r="Y139" s="23" t="s">
        <v>38</v>
      </c>
      <c r="Z139" s="23">
        <v>0.56359999999999999</v>
      </c>
      <c r="AA139" s="23" t="s">
        <v>38</v>
      </c>
      <c r="AB139" s="23" t="s">
        <v>38</v>
      </c>
      <c r="AC139" s="23" t="s">
        <v>38</v>
      </c>
      <c r="AD139" s="23">
        <v>-0.70050000000000001</v>
      </c>
      <c r="AE139" s="23">
        <v>0.35730000000000001</v>
      </c>
      <c r="AF139" s="23">
        <v>0.27379999999999999</v>
      </c>
      <c r="AG139" s="23">
        <v>0.31659999999999999</v>
      </c>
      <c r="AH139" s="23">
        <v>0.2311</v>
      </c>
      <c r="AI139" s="23">
        <v>0.1966</v>
      </c>
      <c r="AJ139" s="23" t="s">
        <v>38</v>
      </c>
      <c r="AK139" s="23">
        <v>-0.60570000000000002</v>
      </c>
      <c r="AL139" s="23">
        <v>0.49309999999999998</v>
      </c>
      <c r="AM139" s="23">
        <v>1.1520999999999999</v>
      </c>
      <c r="AN139" s="23">
        <v>62.190199999999997</v>
      </c>
    </row>
    <row r="140" spans="1:40" x14ac:dyDescent="0.35">
      <c r="A140" s="24" t="s">
        <v>91</v>
      </c>
      <c r="B140" s="24" t="s">
        <v>90</v>
      </c>
      <c r="C140" s="24" t="s">
        <v>50</v>
      </c>
      <c r="D140" s="24">
        <v>5220</v>
      </c>
      <c r="E140" s="24">
        <v>103356000000000</v>
      </c>
      <c r="F140" s="24">
        <v>5210</v>
      </c>
      <c r="G140" s="24">
        <v>19800000000</v>
      </c>
      <c r="H140" s="24">
        <v>1230</v>
      </c>
      <c r="I140" s="24">
        <v>14030930</v>
      </c>
      <c r="J140" s="24">
        <v>290</v>
      </c>
      <c r="K140" s="24">
        <v>6335653000000</v>
      </c>
      <c r="L140" s="24">
        <v>782941000000</v>
      </c>
      <c r="M140" s="24">
        <v>7520207000000</v>
      </c>
      <c r="N140" s="24">
        <v>5744468000000</v>
      </c>
      <c r="O140" s="24">
        <v>624127000000</v>
      </c>
      <c r="P140" s="24">
        <v>7064119000000</v>
      </c>
      <c r="Q140" s="24">
        <v>8574796000000</v>
      </c>
      <c r="R140" s="24">
        <v>8978789000000</v>
      </c>
      <c r="S140" s="24">
        <v>26770000000</v>
      </c>
      <c r="T140" s="24">
        <v>3207000000</v>
      </c>
      <c r="U140" s="24">
        <v>51205000000</v>
      </c>
      <c r="V140" s="24">
        <v>0.1009</v>
      </c>
      <c r="W140" s="24">
        <v>16.313400000000001</v>
      </c>
      <c r="X140" s="24">
        <v>17.965499999999999</v>
      </c>
      <c r="Y140" s="24">
        <v>0.92530000000000001</v>
      </c>
      <c r="Z140" s="24" t="s">
        <v>38</v>
      </c>
      <c r="AA140" s="24" t="s">
        <v>38</v>
      </c>
      <c r="AB140" s="24" t="s">
        <v>38</v>
      </c>
      <c r="AC140" s="24">
        <v>1.47E-2</v>
      </c>
      <c r="AD140" s="24">
        <v>19.499500000000001</v>
      </c>
      <c r="AE140" s="24" t="s">
        <v>38</v>
      </c>
      <c r="AF140" s="24">
        <v>4.36E-2</v>
      </c>
      <c r="AG140" s="24">
        <v>5.5602</v>
      </c>
      <c r="AH140" s="24" t="s">
        <v>38</v>
      </c>
      <c r="AI140" s="24" t="s">
        <v>38</v>
      </c>
      <c r="AJ140" s="24">
        <v>5.8999999999999997E-2</v>
      </c>
      <c r="AK140" s="24">
        <v>133.4811</v>
      </c>
      <c r="AL140" s="24">
        <v>0.59519999999999995</v>
      </c>
      <c r="AM140" s="24">
        <v>1.5632999999999999</v>
      </c>
      <c r="AN140" s="24">
        <v>277.68180000000001</v>
      </c>
    </row>
    <row r="141" spans="1:40" x14ac:dyDescent="0.35">
      <c r="A141" s="23" t="s">
        <v>97</v>
      </c>
      <c r="B141" s="23" t="s">
        <v>96</v>
      </c>
      <c r="C141" s="23" t="s">
        <v>50</v>
      </c>
      <c r="D141" s="23">
        <v>17120</v>
      </c>
      <c r="E141" s="23">
        <v>342400000000000</v>
      </c>
      <c r="F141" s="23">
        <v>16980</v>
      </c>
      <c r="G141" s="23">
        <v>20000000000</v>
      </c>
      <c r="H141" s="23">
        <v>1230</v>
      </c>
      <c r="I141" s="23">
        <v>14030930</v>
      </c>
      <c r="J141" s="23">
        <v>436</v>
      </c>
      <c r="K141" s="23">
        <v>8860211000000</v>
      </c>
      <c r="L141" s="23" t="s">
        <v>38</v>
      </c>
      <c r="M141" s="23">
        <v>8860211000000</v>
      </c>
      <c r="N141" s="23">
        <v>8721032000000</v>
      </c>
      <c r="O141" s="23">
        <v>-28754000000</v>
      </c>
      <c r="P141" s="23">
        <v>8786555000000</v>
      </c>
      <c r="Q141" s="23">
        <v>13077150000000</v>
      </c>
      <c r="R141" s="23">
        <v>14080864000000</v>
      </c>
      <c r="S141" s="23" t="s">
        <v>38</v>
      </c>
      <c r="T141" s="23" t="s">
        <v>38</v>
      </c>
      <c r="U141" s="23" t="s">
        <v>38</v>
      </c>
      <c r="V141" s="23">
        <v>0.1002</v>
      </c>
      <c r="W141" s="23">
        <v>38.6447</v>
      </c>
      <c r="X141" s="23">
        <v>38.921999999999997</v>
      </c>
      <c r="Y141" s="23">
        <v>1.6719999999999999</v>
      </c>
      <c r="Z141" s="23" t="s">
        <v>38</v>
      </c>
      <c r="AA141" s="23" t="s">
        <v>38</v>
      </c>
      <c r="AB141" s="23" t="s">
        <v>38</v>
      </c>
      <c r="AC141" s="23" t="s">
        <v>38</v>
      </c>
      <c r="AD141" s="23" t="s">
        <v>38</v>
      </c>
      <c r="AE141" s="23" t="s">
        <v>38</v>
      </c>
      <c r="AF141" s="23" t="s">
        <v>38</v>
      </c>
      <c r="AG141" s="23" t="s">
        <v>38</v>
      </c>
      <c r="AH141" s="23" t="s">
        <v>38</v>
      </c>
      <c r="AI141" s="23" t="s">
        <v>38</v>
      </c>
      <c r="AJ141" s="23" t="s">
        <v>38</v>
      </c>
      <c r="AK141" s="23" t="s">
        <v>38</v>
      </c>
      <c r="AL141" s="23" t="s">
        <v>38</v>
      </c>
      <c r="AM141" s="23" t="s">
        <v>38</v>
      </c>
      <c r="AN141" s="23">
        <v>593.18309999999997</v>
      </c>
    </row>
    <row r="142" spans="1:40" x14ac:dyDescent="0.35">
      <c r="A142" s="23" t="s">
        <v>1591</v>
      </c>
      <c r="B142" s="23" t="s">
        <v>1590</v>
      </c>
      <c r="C142" s="23" t="s">
        <v>50</v>
      </c>
      <c r="D142" s="23">
        <v>7460</v>
      </c>
      <c r="E142" s="23">
        <v>10071000000000</v>
      </c>
      <c r="F142" s="23">
        <v>7460</v>
      </c>
      <c r="G142" s="23">
        <v>1350000000</v>
      </c>
      <c r="H142" s="23">
        <v>631</v>
      </c>
      <c r="I142" s="23">
        <v>14030331</v>
      </c>
      <c r="J142" s="23">
        <v>2185</v>
      </c>
      <c r="K142" s="23">
        <v>3002460000000</v>
      </c>
      <c r="L142" s="23">
        <v>-2551000000</v>
      </c>
      <c r="M142" s="23">
        <v>2980710000000</v>
      </c>
      <c r="N142" s="23">
        <v>2949172000000</v>
      </c>
      <c r="O142" s="23">
        <v>-10919000000</v>
      </c>
      <c r="P142" s="23">
        <v>2933231000000</v>
      </c>
      <c r="Q142" s="23">
        <v>5727435000000</v>
      </c>
      <c r="R142" s="23">
        <v>6024462000000</v>
      </c>
      <c r="S142" s="23">
        <v>10958000000</v>
      </c>
      <c r="T142" s="23" t="s">
        <v>38</v>
      </c>
      <c r="U142" s="23">
        <v>9776000000</v>
      </c>
      <c r="V142" s="23">
        <v>0.1003</v>
      </c>
      <c r="W142" s="23">
        <v>3.3542000000000001</v>
      </c>
      <c r="X142" s="23">
        <v>3.4142000000000001</v>
      </c>
      <c r="Y142" s="23">
        <v>1.1584000000000001</v>
      </c>
      <c r="Z142" s="23" t="s">
        <v>38</v>
      </c>
      <c r="AA142" s="23" t="s">
        <v>38</v>
      </c>
      <c r="AB142" s="23" t="s">
        <v>38</v>
      </c>
      <c r="AC142" s="23" t="s">
        <v>38</v>
      </c>
      <c r="AD142" s="23" t="s">
        <v>38</v>
      </c>
      <c r="AE142" s="23" t="s">
        <v>38</v>
      </c>
      <c r="AF142" s="23">
        <v>-1.2324999999999999</v>
      </c>
      <c r="AG142" s="23">
        <v>-1.5389999999999999</v>
      </c>
      <c r="AH142" s="23" t="s">
        <v>38</v>
      </c>
      <c r="AI142" s="23" t="s">
        <v>38</v>
      </c>
      <c r="AJ142" s="23" t="s">
        <v>38</v>
      </c>
      <c r="AK142" s="23" t="s">
        <v>38</v>
      </c>
      <c r="AL142" s="23">
        <v>0.37380000000000002</v>
      </c>
      <c r="AM142" s="23">
        <v>-1422.3979999999999</v>
      </c>
      <c r="AN142" s="23">
        <v>505.1114</v>
      </c>
    </row>
    <row r="143" spans="1:40" x14ac:dyDescent="0.35">
      <c r="A143" s="24" t="s">
        <v>430</v>
      </c>
      <c r="B143" s="24" t="s">
        <v>429</v>
      </c>
      <c r="C143" s="24" t="s">
        <v>37</v>
      </c>
      <c r="D143" s="24">
        <v>3177</v>
      </c>
      <c r="E143" s="24">
        <v>238275000000000</v>
      </c>
      <c r="F143" s="24">
        <v>3177</v>
      </c>
      <c r="G143" s="24">
        <v>75000000000</v>
      </c>
      <c r="H143" s="24">
        <v>1229</v>
      </c>
      <c r="I143" s="24">
        <v>14030930</v>
      </c>
      <c r="J143" s="24">
        <v>884</v>
      </c>
      <c r="K143" s="24">
        <v>96348089000000</v>
      </c>
      <c r="L143" s="24">
        <v>21539233000000</v>
      </c>
      <c r="M143" s="24">
        <v>70494139000000</v>
      </c>
      <c r="N143" s="24">
        <v>66300163000000</v>
      </c>
      <c r="O143" s="24">
        <v>12349410000000</v>
      </c>
      <c r="P143" s="24">
        <v>51675025000000</v>
      </c>
      <c r="Q143" s="24">
        <v>47158827000000</v>
      </c>
      <c r="R143" s="24">
        <v>52078533000000</v>
      </c>
      <c r="S143" s="24" t="s">
        <v>38</v>
      </c>
      <c r="T143" s="24" t="s">
        <v>38</v>
      </c>
      <c r="U143" s="24" t="s">
        <v>38</v>
      </c>
      <c r="V143" s="24">
        <v>0.2903</v>
      </c>
      <c r="W143" s="24">
        <v>2.4731000000000001</v>
      </c>
      <c r="X143" s="24">
        <v>3.5939000000000001</v>
      </c>
      <c r="Y143" s="24" t="s">
        <v>38</v>
      </c>
      <c r="Z143" s="24" t="s">
        <v>38</v>
      </c>
      <c r="AA143" s="24">
        <v>-8.3099999999999993E-2</v>
      </c>
      <c r="AB143" s="24">
        <v>1.24E-2</v>
      </c>
      <c r="AC143" s="24">
        <v>-0.18210000000000001</v>
      </c>
      <c r="AD143" s="24">
        <v>-0.11260000000000001</v>
      </c>
      <c r="AE143" s="24">
        <v>0.59430000000000005</v>
      </c>
      <c r="AF143" s="24">
        <v>-0.21890000000000001</v>
      </c>
      <c r="AG143" s="24">
        <v>0.44740000000000002</v>
      </c>
      <c r="AH143" s="24" t="s">
        <v>38</v>
      </c>
      <c r="AI143" s="24" t="s">
        <v>38</v>
      </c>
      <c r="AJ143" s="24">
        <v>-0.36109999999999998</v>
      </c>
      <c r="AK143" s="24">
        <v>0.28270000000000001</v>
      </c>
      <c r="AL143" s="24">
        <v>0.1326</v>
      </c>
      <c r="AM143" s="24">
        <v>0.5595</v>
      </c>
      <c r="AN143" s="24" t="s">
        <v>38</v>
      </c>
    </row>
    <row r="144" spans="1:40" x14ac:dyDescent="0.35">
      <c r="A144" s="23" t="s">
        <v>198</v>
      </c>
      <c r="B144" s="23" t="s">
        <v>197</v>
      </c>
      <c r="C144" s="23" t="s">
        <v>155</v>
      </c>
      <c r="D144" s="23">
        <v>1721</v>
      </c>
      <c r="E144" s="23">
        <v>60235000000000</v>
      </c>
      <c r="F144" s="23">
        <v>1705</v>
      </c>
      <c r="G144" s="23">
        <v>35000000000</v>
      </c>
      <c r="H144" s="23">
        <v>1229</v>
      </c>
      <c r="I144" s="23">
        <v>14030930</v>
      </c>
      <c r="J144" s="23">
        <v>428</v>
      </c>
      <c r="K144" s="23">
        <v>91554590000000</v>
      </c>
      <c r="L144" s="23">
        <v>23388113000000</v>
      </c>
      <c r="M144" s="23">
        <v>84103840000000</v>
      </c>
      <c r="N144" s="23">
        <v>14983084000000</v>
      </c>
      <c r="O144" s="23">
        <v>7998913000000</v>
      </c>
      <c r="P144" s="23">
        <v>4191954000000</v>
      </c>
      <c r="Q144" s="23">
        <v>14114641000000</v>
      </c>
      <c r="R144" s="23">
        <v>4456894000000</v>
      </c>
      <c r="S144" s="23" t="s">
        <v>38</v>
      </c>
      <c r="T144" s="23" t="s">
        <v>38</v>
      </c>
      <c r="U144" s="23" t="s">
        <v>38</v>
      </c>
      <c r="V144" s="23">
        <v>0.33400000000000002</v>
      </c>
      <c r="W144" s="23">
        <v>0.65790000000000004</v>
      </c>
      <c r="X144" s="23">
        <v>3.9929999999999999</v>
      </c>
      <c r="Y144" s="23" t="s">
        <v>38</v>
      </c>
      <c r="Z144" s="23">
        <v>0.1411</v>
      </c>
      <c r="AA144" s="23">
        <v>-0.30940000000000001</v>
      </c>
      <c r="AB144" s="23">
        <v>1.1316999999999999</v>
      </c>
      <c r="AC144" s="23">
        <v>-0.54520000000000002</v>
      </c>
      <c r="AD144" s="23">
        <v>0.37759999999999999</v>
      </c>
      <c r="AE144" s="23">
        <v>0.6139</v>
      </c>
      <c r="AF144" s="23">
        <v>-0.72189999999999999</v>
      </c>
      <c r="AG144" s="23">
        <v>0.46750000000000003</v>
      </c>
      <c r="AH144" s="23" t="s">
        <v>38</v>
      </c>
      <c r="AI144" s="23" t="s">
        <v>38</v>
      </c>
      <c r="AJ144" s="23">
        <v>1.0098</v>
      </c>
      <c r="AK144" s="23" t="s">
        <v>38</v>
      </c>
      <c r="AL144" s="23">
        <v>0.49259999999999998</v>
      </c>
      <c r="AM144" s="23">
        <v>1.4248000000000001</v>
      </c>
      <c r="AN144" s="23" t="s">
        <v>38</v>
      </c>
    </row>
    <row r="145" spans="1:40" x14ac:dyDescent="0.35">
      <c r="A145" s="24" t="s">
        <v>189</v>
      </c>
      <c r="B145" s="24" t="s">
        <v>188</v>
      </c>
      <c r="C145" s="24" t="s">
        <v>155</v>
      </c>
      <c r="D145" s="24">
        <v>4970</v>
      </c>
      <c r="E145" s="24">
        <v>79520000000000</v>
      </c>
      <c r="F145" s="24">
        <v>4970</v>
      </c>
      <c r="G145" s="24">
        <v>16000000000</v>
      </c>
      <c r="H145" s="24">
        <v>1229</v>
      </c>
      <c r="I145" s="24">
        <v>14030930</v>
      </c>
      <c r="J145" s="24">
        <v>3790</v>
      </c>
      <c r="K145" s="24">
        <v>40126788000000</v>
      </c>
      <c r="L145" s="24">
        <v>9283490000000</v>
      </c>
      <c r="M145" s="24">
        <v>37172124000000</v>
      </c>
      <c r="N145" s="24">
        <v>60634288000000</v>
      </c>
      <c r="O145" s="24">
        <v>62754601000000</v>
      </c>
      <c r="P145" s="24">
        <v>65313000000</v>
      </c>
      <c r="Q145" s="24">
        <v>54204388000000</v>
      </c>
      <c r="R145" s="24">
        <v>464321000000</v>
      </c>
      <c r="S145" s="24">
        <v>8135000000</v>
      </c>
      <c r="T145" s="24" t="s">
        <v>38</v>
      </c>
      <c r="U145" s="24" t="s">
        <v>38</v>
      </c>
      <c r="V145" s="24" t="s">
        <v>38</v>
      </c>
      <c r="W145" s="24">
        <v>1.9817</v>
      </c>
      <c r="X145" s="24">
        <v>1.3140000000000001</v>
      </c>
      <c r="Y145" s="24" t="s">
        <v>38</v>
      </c>
      <c r="Z145" s="24">
        <v>0.49080000000000001</v>
      </c>
      <c r="AA145" s="24" t="s">
        <v>38</v>
      </c>
      <c r="AB145" s="24" t="s">
        <v>38</v>
      </c>
      <c r="AC145" s="24">
        <v>82.459000000000003</v>
      </c>
      <c r="AD145" s="24">
        <v>0.49349999999999999</v>
      </c>
      <c r="AE145" s="24">
        <v>0.38529999999999998</v>
      </c>
      <c r="AF145" s="24">
        <v>-0.75029999999999997</v>
      </c>
      <c r="AG145" s="24">
        <v>0.46689999999999998</v>
      </c>
      <c r="AH145" s="24" t="s">
        <v>38</v>
      </c>
      <c r="AI145" s="24" t="s">
        <v>38</v>
      </c>
      <c r="AJ145" s="24" t="s">
        <v>38</v>
      </c>
      <c r="AK145" s="24">
        <v>82.926599999999993</v>
      </c>
      <c r="AL145" s="24">
        <v>8.4400000000000003E-2</v>
      </c>
      <c r="AM145" s="24">
        <v>0.9859</v>
      </c>
      <c r="AN145" s="24" t="s">
        <v>38</v>
      </c>
    </row>
    <row r="146" spans="1:40" x14ac:dyDescent="0.35">
      <c r="A146" s="24" t="s">
        <v>800</v>
      </c>
      <c r="B146" s="24" t="s">
        <v>799</v>
      </c>
      <c r="C146" s="24" t="s">
        <v>53</v>
      </c>
      <c r="D146" s="24">
        <v>12950</v>
      </c>
      <c r="E146" s="24">
        <v>51800000000000</v>
      </c>
      <c r="F146" s="24">
        <v>12950</v>
      </c>
      <c r="G146" s="24">
        <v>4000000000</v>
      </c>
      <c r="H146" s="24">
        <v>830</v>
      </c>
      <c r="I146" s="24">
        <v>14030830</v>
      </c>
      <c r="J146" s="24">
        <v>1110</v>
      </c>
      <c r="K146" s="24">
        <v>11941411000000</v>
      </c>
      <c r="L146" s="24">
        <v>3616060000000</v>
      </c>
      <c r="M146" s="24">
        <v>11941411000000</v>
      </c>
      <c r="N146" s="24">
        <v>4438994000000</v>
      </c>
      <c r="O146" s="24">
        <v>1308245000000</v>
      </c>
      <c r="P146" s="24">
        <v>4438994000000</v>
      </c>
      <c r="Q146" s="24">
        <v>4546053000000</v>
      </c>
      <c r="R146" s="24">
        <v>4546053000000</v>
      </c>
      <c r="S146" s="24">
        <v>317048000000</v>
      </c>
      <c r="T146" s="24">
        <v>90886000000</v>
      </c>
      <c r="U146" s="24">
        <v>317048000000</v>
      </c>
      <c r="V146" s="24">
        <v>0.62919999999999998</v>
      </c>
      <c r="W146" s="24">
        <v>4.3377999999999997</v>
      </c>
      <c r="X146" s="24">
        <v>11.666700000000001</v>
      </c>
      <c r="Y146" s="24" t="s">
        <v>38</v>
      </c>
      <c r="Z146" s="24">
        <v>3.9083999999999999</v>
      </c>
      <c r="AA146" s="24">
        <v>5.0299999999999997E-2</v>
      </c>
      <c r="AB146" s="24">
        <v>0.27950000000000003</v>
      </c>
      <c r="AC146" s="24">
        <v>-8.5599999999999996E-2</v>
      </c>
      <c r="AD146" s="24">
        <v>-0.28089999999999998</v>
      </c>
      <c r="AE146" s="24">
        <v>0.68620000000000003</v>
      </c>
      <c r="AF146" s="24">
        <v>0.1075</v>
      </c>
      <c r="AG146" s="24">
        <v>0.40620000000000001</v>
      </c>
      <c r="AH146" s="24">
        <v>-9.8699999999999996E-2</v>
      </c>
      <c r="AI146" s="24">
        <v>-9.8199999999999996E-2</v>
      </c>
      <c r="AJ146" s="24">
        <v>1.2800000000000001E-2</v>
      </c>
      <c r="AK146" s="24">
        <v>9.1999999999999998E-3</v>
      </c>
      <c r="AL146" s="24">
        <v>0.82650000000000001</v>
      </c>
      <c r="AM146" s="24">
        <v>1.6623000000000001</v>
      </c>
      <c r="AN146" s="24">
        <v>29.53</v>
      </c>
    </row>
    <row r="147" spans="1:40" x14ac:dyDescent="0.35">
      <c r="A147" s="23" t="s">
        <v>595</v>
      </c>
      <c r="B147" s="23" t="s">
        <v>594</v>
      </c>
      <c r="C147" s="23" t="s">
        <v>596</v>
      </c>
      <c r="D147" s="23">
        <v>6380</v>
      </c>
      <c r="E147" s="23">
        <v>57420000000000</v>
      </c>
      <c r="F147" s="23">
        <v>6460</v>
      </c>
      <c r="G147" s="23">
        <v>9000000000</v>
      </c>
      <c r="H147" s="23">
        <v>1230</v>
      </c>
      <c r="I147" s="23">
        <v>14030930</v>
      </c>
      <c r="J147" s="23">
        <v>-1165</v>
      </c>
      <c r="K147" s="23">
        <v>72649350000000</v>
      </c>
      <c r="L147" s="23">
        <v>22693373000000</v>
      </c>
      <c r="M147" s="23">
        <v>77476434000000</v>
      </c>
      <c r="N147" s="23">
        <v>-10480776000000</v>
      </c>
      <c r="O147" s="23">
        <v>2467941000000</v>
      </c>
      <c r="P147" s="23">
        <v>-4448300000000</v>
      </c>
      <c r="Q147" s="23">
        <v>-9990968000000</v>
      </c>
      <c r="R147" s="23">
        <v>-4057770000000</v>
      </c>
      <c r="S147" s="23">
        <v>25701217000000</v>
      </c>
      <c r="T147" s="23">
        <v>5202647000000</v>
      </c>
      <c r="U147" s="23">
        <v>21800667000000</v>
      </c>
      <c r="V147" s="23" t="s">
        <v>38</v>
      </c>
      <c r="W147" s="23">
        <v>0.79039999999999999</v>
      </c>
      <c r="X147" s="23" t="s">
        <v>38</v>
      </c>
      <c r="Y147" s="23" t="s">
        <v>38</v>
      </c>
      <c r="Z147" s="23">
        <v>0.7792</v>
      </c>
      <c r="AA147" s="23" t="s">
        <v>38</v>
      </c>
      <c r="AB147" s="23" t="s">
        <v>38</v>
      </c>
      <c r="AC147" s="23" t="s">
        <v>38</v>
      </c>
      <c r="AD147" s="23" t="s">
        <v>38</v>
      </c>
      <c r="AE147" s="23">
        <v>-7.9399999999999998E-2</v>
      </c>
      <c r="AF147" s="23">
        <v>0.1691</v>
      </c>
      <c r="AG147" s="23">
        <v>0.4506</v>
      </c>
      <c r="AH147" s="23">
        <v>1.0373000000000001</v>
      </c>
      <c r="AI147" s="23">
        <v>0.27700000000000002</v>
      </c>
      <c r="AJ147" s="23" t="s">
        <v>38</v>
      </c>
      <c r="AK147" s="23" t="s">
        <v>38</v>
      </c>
      <c r="AL147" s="23">
        <v>0.20519999999999999</v>
      </c>
      <c r="AM147" s="23">
        <v>0.95389999999999997</v>
      </c>
      <c r="AN147" s="23">
        <v>378.74400000000003</v>
      </c>
    </row>
    <row r="148" spans="1:40" x14ac:dyDescent="0.35">
      <c r="A148" s="24" t="s">
        <v>331</v>
      </c>
      <c r="B148" s="24" t="s">
        <v>330</v>
      </c>
      <c r="C148" s="24" t="s">
        <v>60</v>
      </c>
      <c r="D148" s="24">
        <v>2107</v>
      </c>
      <c r="E148" s="24">
        <v>51621500000000</v>
      </c>
      <c r="F148" s="24">
        <v>2102</v>
      </c>
      <c r="G148" s="24">
        <v>24500000000</v>
      </c>
      <c r="H148" s="24">
        <v>1229</v>
      </c>
      <c r="I148" s="24">
        <v>14030930</v>
      </c>
      <c r="J148" s="24">
        <v>366</v>
      </c>
      <c r="K148" s="24">
        <v>62695722000000</v>
      </c>
      <c r="L148" s="24">
        <v>18854513000000</v>
      </c>
      <c r="M148" s="24">
        <v>59606733000000</v>
      </c>
      <c r="N148" s="24">
        <v>8970557000000</v>
      </c>
      <c r="O148" s="24">
        <v>2738531000000</v>
      </c>
      <c r="P148" s="24">
        <v>8323851000000</v>
      </c>
      <c r="Q148" s="24">
        <v>13391165000000</v>
      </c>
      <c r="R148" s="24">
        <v>7943150000000</v>
      </c>
      <c r="S148" s="24">
        <v>1453762000000</v>
      </c>
      <c r="T148" s="24">
        <v>416546000000</v>
      </c>
      <c r="U148" s="24">
        <v>1241675000000</v>
      </c>
      <c r="V148" s="24">
        <v>0.10009999999999999</v>
      </c>
      <c r="W148" s="24">
        <v>0.82340000000000002</v>
      </c>
      <c r="X148" s="24">
        <v>5.7541000000000002</v>
      </c>
      <c r="Y148" s="24" t="s">
        <v>38</v>
      </c>
      <c r="Z148" s="24">
        <v>0.78979999999999995</v>
      </c>
      <c r="AA148" s="24">
        <v>-3.1399999999999997E-2</v>
      </c>
      <c r="AB148" s="24">
        <v>7.9600000000000004E-2</v>
      </c>
      <c r="AC148" s="24">
        <v>0.26769999999999999</v>
      </c>
      <c r="AD148" s="24">
        <v>0.1114</v>
      </c>
      <c r="AE148" s="24">
        <v>0.11210000000000001</v>
      </c>
      <c r="AF148" s="24">
        <v>0.31390000000000001</v>
      </c>
      <c r="AG148" s="24">
        <v>0.3412</v>
      </c>
      <c r="AH148" s="24">
        <v>0.46</v>
      </c>
      <c r="AI148" s="24">
        <v>0.63719999999999999</v>
      </c>
      <c r="AJ148" s="24">
        <v>0.66559999999999997</v>
      </c>
      <c r="AK148" s="24">
        <v>0.49070000000000003</v>
      </c>
      <c r="AL148" s="24">
        <v>0.37559999999999999</v>
      </c>
      <c r="AM148" s="24">
        <v>1.2092000000000001</v>
      </c>
      <c r="AN148" s="24">
        <v>163.05009999999999</v>
      </c>
    </row>
    <row r="149" spans="1:40" x14ac:dyDescent="0.35">
      <c r="A149" s="23" t="s">
        <v>535</v>
      </c>
      <c r="B149" s="23" t="s">
        <v>534</v>
      </c>
      <c r="C149" s="23" t="s">
        <v>272</v>
      </c>
      <c r="D149" s="23">
        <v>2121</v>
      </c>
      <c r="E149" s="23">
        <v>21210000000000</v>
      </c>
      <c r="F149" s="23">
        <v>2119</v>
      </c>
      <c r="G149" s="23">
        <v>10000000000</v>
      </c>
      <c r="H149" s="23">
        <v>1229</v>
      </c>
      <c r="I149" s="23">
        <v>14030930</v>
      </c>
      <c r="J149" s="23">
        <v>124</v>
      </c>
      <c r="K149" s="23">
        <v>60149684000000</v>
      </c>
      <c r="L149" s="23">
        <v>17845377000000</v>
      </c>
      <c r="M149" s="23">
        <v>46596926000000</v>
      </c>
      <c r="N149" s="23">
        <v>1244553000000</v>
      </c>
      <c r="O149" s="23">
        <v>93583000000</v>
      </c>
      <c r="P149" s="23">
        <v>2240041000000</v>
      </c>
      <c r="Q149" s="23">
        <v>1227821000000</v>
      </c>
      <c r="R149" s="23">
        <v>2551167000000</v>
      </c>
      <c r="S149" s="23">
        <v>672170000000</v>
      </c>
      <c r="T149" s="23">
        <v>173934000000</v>
      </c>
      <c r="U149" s="23">
        <v>467028000000</v>
      </c>
      <c r="V149" s="23">
        <v>0.66959999999999997</v>
      </c>
      <c r="W149" s="23">
        <v>0.35260000000000002</v>
      </c>
      <c r="X149" s="23">
        <v>17.088699999999999</v>
      </c>
      <c r="Y149" s="23" t="s">
        <v>38</v>
      </c>
      <c r="Z149" s="23">
        <v>0.34760000000000002</v>
      </c>
      <c r="AA149" s="23">
        <v>0.3014</v>
      </c>
      <c r="AB149" s="23">
        <v>0.46960000000000002</v>
      </c>
      <c r="AC149" s="23">
        <v>0.83940000000000003</v>
      </c>
      <c r="AD149" s="23">
        <v>-0.80130000000000001</v>
      </c>
      <c r="AE149" s="23">
        <v>0.42699999999999999</v>
      </c>
      <c r="AF149" s="23">
        <v>0.1988</v>
      </c>
      <c r="AG149" s="23">
        <v>0.51729999999999998</v>
      </c>
      <c r="AH149" s="23">
        <v>1.6073999999999999</v>
      </c>
      <c r="AI149" s="23">
        <v>0.68820000000000003</v>
      </c>
      <c r="AJ149" s="23">
        <v>1.2051000000000001</v>
      </c>
      <c r="AK149" s="23">
        <v>-0.69850000000000001</v>
      </c>
      <c r="AL149" s="23">
        <v>5.4199999999999998E-2</v>
      </c>
      <c r="AM149" s="23">
        <v>1.3398000000000001</v>
      </c>
      <c r="AN149" s="23">
        <v>55.033499999999997</v>
      </c>
    </row>
    <row r="150" spans="1:40" x14ac:dyDescent="0.35">
      <c r="A150" s="24" t="s">
        <v>472</v>
      </c>
      <c r="B150" s="24" t="s">
        <v>471</v>
      </c>
      <c r="C150" s="24" t="s">
        <v>50</v>
      </c>
      <c r="D150" s="24">
        <v>16430</v>
      </c>
      <c r="E150" s="24">
        <v>361460000000000</v>
      </c>
      <c r="F150" s="24">
        <v>16370</v>
      </c>
      <c r="G150" s="24">
        <v>22000000000</v>
      </c>
      <c r="H150" s="24">
        <v>231</v>
      </c>
      <c r="I150" s="24">
        <v>14030830</v>
      </c>
      <c r="J150" s="24">
        <v>2339</v>
      </c>
      <c r="K150" s="24">
        <v>50564875000000</v>
      </c>
      <c r="L150" s="24">
        <v>11720614000000</v>
      </c>
      <c r="M150" s="24">
        <v>38860968000000</v>
      </c>
      <c r="N150" s="24">
        <v>51466146000000</v>
      </c>
      <c r="O150" s="24">
        <v>11838499000000</v>
      </c>
      <c r="P150" s="24">
        <v>39148959000000</v>
      </c>
      <c r="Q150" s="24">
        <v>7440603000000</v>
      </c>
      <c r="R150" s="24">
        <v>36170667000000</v>
      </c>
      <c r="S150" s="24">
        <v>698357000000</v>
      </c>
      <c r="T150" s="24">
        <v>72496000000</v>
      </c>
      <c r="U150" s="24">
        <v>660361000000</v>
      </c>
      <c r="V150" s="24">
        <v>0.75860000000000005</v>
      </c>
      <c r="W150" s="24">
        <v>7.1483999999999996</v>
      </c>
      <c r="X150" s="24">
        <v>6.9987000000000004</v>
      </c>
      <c r="Y150" s="24">
        <v>0.90549999999999997</v>
      </c>
      <c r="Z150" s="24" t="s">
        <v>38</v>
      </c>
      <c r="AA150" s="24">
        <v>0.2581</v>
      </c>
      <c r="AB150" s="24">
        <v>7.4611999999999998</v>
      </c>
      <c r="AC150" s="24">
        <v>-0.59640000000000004</v>
      </c>
      <c r="AD150" s="24">
        <v>-0.88149999999999995</v>
      </c>
      <c r="AE150" s="24" t="s">
        <v>38</v>
      </c>
      <c r="AF150" s="24">
        <v>34.047499999999999</v>
      </c>
      <c r="AG150" s="24">
        <v>519.49980000000005</v>
      </c>
      <c r="AH150" s="24" t="s">
        <v>38</v>
      </c>
      <c r="AI150" s="24" t="s">
        <v>38</v>
      </c>
      <c r="AJ150" s="24">
        <v>13.145</v>
      </c>
      <c r="AK150" s="24">
        <v>60.7</v>
      </c>
      <c r="AL150" s="24">
        <v>0.78069999999999995</v>
      </c>
      <c r="AM150" s="24">
        <v>1.2764</v>
      </c>
      <c r="AN150" s="24">
        <v>174.03319999999999</v>
      </c>
    </row>
    <row r="151" spans="1:40" x14ac:dyDescent="0.35">
      <c r="A151" s="23" t="s">
        <v>432</v>
      </c>
      <c r="B151" s="23" t="s">
        <v>431</v>
      </c>
      <c r="C151" s="23" t="s">
        <v>225</v>
      </c>
      <c r="D151" s="23">
        <v>2749</v>
      </c>
      <c r="E151" s="23">
        <v>9346598636496</v>
      </c>
      <c r="F151" s="23">
        <v>2741</v>
      </c>
      <c r="G151" s="23">
        <v>3399999504</v>
      </c>
      <c r="H151" s="23">
        <v>1230</v>
      </c>
      <c r="I151" s="23">
        <v>14030930</v>
      </c>
      <c r="J151" s="23">
        <v>309</v>
      </c>
      <c r="K151" s="23">
        <v>3873640000000</v>
      </c>
      <c r="L151" s="23">
        <v>1312283000000</v>
      </c>
      <c r="M151" s="23">
        <v>2977921000000</v>
      </c>
      <c r="N151" s="23">
        <v>1052294000000</v>
      </c>
      <c r="O151" s="23">
        <v>428054000000</v>
      </c>
      <c r="P151" s="23">
        <v>862733000000</v>
      </c>
      <c r="Q151" s="23">
        <v>1689501000000</v>
      </c>
      <c r="R151" s="23">
        <v>953119000000</v>
      </c>
      <c r="S151" s="23">
        <v>1056000000</v>
      </c>
      <c r="T151" s="23" t="s">
        <v>38</v>
      </c>
      <c r="U151" s="23">
        <v>5787000000</v>
      </c>
      <c r="V151" s="23">
        <v>9.8500000000000004E-2</v>
      </c>
      <c r="W151" s="23">
        <v>2.4129</v>
      </c>
      <c r="X151" s="23">
        <v>8.8705999999999996</v>
      </c>
      <c r="Y151" s="23" t="s">
        <v>38</v>
      </c>
      <c r="Z151" s="23" t="s">
        <v>38</v>
      </c>
      <c r="AA151" s="23">
        <v>8.8300000000000003E-2</v>
      </c>
      <c r="AB151" s="23">
        <v>0.33260000000000001</v>
      </c>
      <c r="AC151" s="23">
        <v>0.37330000000000002</v>
      </c>
      <c r="AD151" s="23">
        <v>7.9899999999999999E-2</v>
      </c>
      <c r="AE151" s="23" t="s">
        <v>38</v>
      </c>
      <c r="AF151" s="23">
        <v>0.31690000000000002</v>
      </c>
      <c r="AG151" s="23">
        <v>0.61419999999999997</v>
      </c>
      <c r="AH151" s="23">
        <v>0.55910000000000004</v>
      </c>
      <c r="AI151" s="23">
        <v>0.60089999999999999</v>
      </c>
      <c r="AJ151" s="23">
        <v>0.8085</v>
      </c>
      <c r="AK151" s="23">
        <v>0.74319999999999997</v>
      </c>
      <c r="AL151" s="23">
        <v>0.43509999999999999</v>
      </c>
      <c r="AM151" s="23">
        <v>0.79069999999999996</v>
      </c>
      <c r="AN151" s="23">
        <v>20.532800000000002</v>
      </c>
    </row>
    <row r="152" spans="1:40" x14ac:dyDescent="0.35">
      <c r="A152" s="23" t="s">
        <v>265</v>
      </c>
      <c r="B152" s="23" t="s">
        <v>264</v>
      </c>
      <c r="C152" s="23" t="s">
        <v>260</v>
      </c>
      <c r="D152" s="23">
        <v>2521</v>
      </c>
      <c r="E152" s="23">
        <v>16708478504886</v>
      </c>
      <c r="F152" s="23">
        <v>2530</v>
      </c>
      <c r="G152" s="23">
        <v>6627718566</v>
      </c>
      <c r="H152" s="23">
        <v>1229</v>
      </c>
      <c r="I152" s="23">
        <v>14030930</v>
      </c>
      <c r="J152" s="23">
        <v>3</v>
      </c>
      <c r="K152" s="23">
        <v>79040792000000</v>
      </c>
      <c r="L152" s="23">
        <v>22928610000000</v>
      </c>
      <c r="M152" s="23">
        <v>63060557000000</v>
      </c>
      <c r="N152" s="23">
        <v>21815000000</v>
      </c>
      <c r="O152" s="23">
        <v>37084000000</v>
      </c>
      <c r="P152" s="23">
        <v>531524000000</v>
      </c>
      <c r="Q152" s="23">
        <v>-418606000000</v>
      </c>
      <c r="R152" s="23">
        <v>38161000000</v>
      </c>
      <c r="S152" s="23">
        <v>283443000000</v>
      </c>
      <c r="T152" s="23">
        <v>76993000000</v>
      </c>
      <c r="U152" s="23">
        <v>252891000000</v>
      </c>
      <c r="V152" s="23" t="s">
        <v>38</v>
      </c>
      <c r="W152" s="23">
        <v>0.2114</v>
      </c>
      <c r="X152" s="23">
        <v>833.66669999999999</v>
      </c>
      <c r="Y152" s="23" t="s">
        <v>38</v>
      </c>
      <c r="Z152" s="23">
        <v>0.2034</v>
      </c>
      <c r="AA152" s="23" t="s">
        <v>38</v>
      </c>
      <c r="AB152" s="23" t="s">
        <v>38</v>
      </c>
      <c r="AC152" s="23">
        <v>-0.92410000000000003</v>
      </c>
      <c r="AD152" s="23" t="s">
        <v>38</v>
      </c>
      <c r="AE152" s="23">
        <v>0.40360000000000001</v>
      </c>
      <c r="AF152" s="23">
        <v>7.1800000000000003E-2</v>
      </c>
      <c r="AG152" s="23">
        <v>0.55030000000000001</v>
      </c>
      <c r="AH152" s="23">
        <v>-0.2127</v>
      </c>
      <c r="AI152" s="23">
        <v>1.2858000000000001</v>
      </c>
      <c r="AJ152" s="23">
        <v>-0.91869999999999996</v>
      </c>
      <c r="AK152" s="23">
        <v>0.65229999999999999</v>
      </c>
      <c r="AL152" s="23">
        <v>0.40350000000000003</v>
      </c>
      <c r="AM152" s="23">
        <v>1.3473999999999999</v>
      </c>
      <c r="AN152" s="23">
        <v>71.216099999999997</v>
      </c>
    </row>
    <row r="153" spans="1:40" x14ac:dyDescent="0.35">
      <c r="A153" s="24" t="s">
        <v>533</v>
      </c>
      <c r="B153" s="24" t="s">
        <v>532</v>
      </c>
      <c r="C153" s="24" t="s">
        <v>281</v>
      </c>
      <c r="D153" s="24">
        <v>1673</v>
      </c>
      <c r="E153" s="24">
        <v>4273594850000</v>
      </c>
      <c r="F153" s="24">
        <v>1687</v>
      </c>
      <c r="G153" s="24">
        <v>2554450000</v>
      </c>
      <c r="H153" s="24">
        <v>1229</v>
      </c>
      <c r="I153" s="24">
        <v>14030930</v>
      </c>
      <c r="J153" s="24">
        <v>-12</v>
      </c>
      <c r="K153" s="24">
        <v>759342000000</v>
      </c>
      <c r="L153" s="24">
        <v>271990000000</v>
      </c>
      <c r="M153" s="24">
        <v>753461000000</v>
      </c>
      <c r="N153" s="24">
        <v>-31284000000</v>
      </c>
      <c r="O153" s="24">
        <v>67584000000</v>
      </c>
      <c r="P153" s="24">
        <v>4283000000</v>
      </c>
      <c r="Q153" s="24">
        <v>-119635000000</v>
      </c>
      <c r="R153" s="24">
        <v>-120738000000</v>
      </c>
      <c r="S153" s="24" t="s">
        <v>38</v>
      </c>
      <c r="T153" s="24" t="s">
        <v>38</v>
      </c>
      <c r="U153" s="24" t="s">
        <v>38</v>
      </c>
      <c r="V153" s="24" t="s">
        <v>38</v>
      </c>
      <c r="W153" s="24">
        <v>5.6280000000000001</v>
      </c>
      <c r="X153" s="24" t="s">
        <v>38</v>
      </c>
      <c r="Y153" s="24" t="s">
        <v>38</v>
      </c>
      <c r="Z153" s="24">
        <v>5.2484999999999999</v>
      </c>
      <c r="AA153" s="24" t="s">
        <v>38</v>
      </c>
      <c r="AB153" s="24" t="s">
        <v>38</v>
      </c>
      <c r="AC153" s="24" t="s">
        <v>38</v>
      </c>
      <c r="AD153" s="24">
        <v>0.67969999999999997</v>
      </c>
      <c r="AE153" s="24">
        <v>9.6500000000000002E-2</v>
      </c>
      <c r="AF153" s="24">
        <v>0.5847</v>
      </c>
      <c r="AG153" s="24">
        <v>0.21149999999999999</v>
      </c>
      <c r="AH153" s="24">
        <v>4.4673999999999996</v>
      </c>
      <c r="AI153" s="24">
        <v>0.42199999999999999</v>
      </c>
      <c r="AJ153" s="24" t="s">
        <v>38</v>
      </c>
      <c r="AK153" s="24">
        <v>1.0349999999999999</v>
      </c>
      <c r="AL153" s="24">
        <v>5.5899999999999998E-2</v>
      </c>
      <c r="AM153" s="24">
        <v>0.66210000000000002</v>
      </c>
      <c r="AN153" s="24">
        <v>162.9289</v>
      </c>
    </row>
    <row r="154" spans="1:40" x14ac:dyDescent="0.35">
      <c r="A154" s="24" t="s">
        <v>448</v>
      </c>
      <c r="B154" s="24" t="s">
        <v>447</v>
      </c>
      <c r="C154" s="24" t="s">
        <v>225</v>
      </c>
      <c r="D154" s="24">
        <v>5490</v>
      </c>
      <c r="E154" s="24">
        <v>29097000000000</v>
      </c>
      <c r="F154" s="24">
        <v>5550</v>
      </c>
      <c r="G154" s="24">
        <v>5300000000</v>
      </c>
      <c r="H154" s="24">
        <v>1229</v>
      </c>
      <c r="I154" s="24">
        <v>14030930</v>
      </c>
      <c r="J154" s="24">
        <v>655</v>
      </c>
      <c r="K154" s="24">
        <v>10322556000000</v>
      </c>
      <c r="L154" s="24">
        <v>3631424000000</v>
      </c>
      <c r="M154" s="24">
        <v>7824244000000</v>
      </c>
      <c r="N154" s="24">
        <v>3471200000000</v>
      </c>
      <c r="O154" s="24">
        <v>1232990000000</v>
      </c>
      <c r="P154" s="24">
        <v>2226855000000</v>
      </c>
      <c r="Q154" s="24">
        <v>3193077000000</v>
      </c>
      <c r="R154" s="24">
        <v>2314638000000</v>
      </c>
      <c r="S154" s="24">
        <v>94249000000</v>
      </c>
      <c r="T154" s="24">
        <v>46077000000</v>
      </c>
      <c r="U154" s="24">
        <v>92167000000</v>
      </c>
      <c r="V154" s="24">
        <v>0.95220000000000005</v>
      </c>
      <c r="W154" s="24">
        <v>2.8188</v>
      </c>
      <c r="X154" s="24">
        <v>8.4733000000000001</v>
      </c>
      <c r="Y154" s="24" t="s">
        <v>38</v>
      </c>
      <c r="Z154" s="24">
        <v>2.7623000000000002</v>
      </c>
      <c r="AA154" s="24">
        <v>0.24199999999999999</v>
      </c>
      <c r="AB154" s="24">
        <v>0.41820000000000002</v>
      </c>
      <c r="AC154" s="24">
        <v>-0.26840000000000003</v>
      </c>
      <c r="AD154" s="24">
        <v>0.2737</v>
      </c>
      <c r="AE154" s="24">
        <v>0.43190000000000001</v>
      </c>
      <c r="AF154" s="24">
        <v>0.45910000000000001</v>
      </c>
      <c r="AG154" s="24">
        <v>0.59040000000000004</v>
      </c>
      <c r="AH154" s="24">
        <v>0.84019999999999995</v>
      </c>
      <c r="AI154" s="24">
        <v>0.872</v>
      </c>
      <c r="AJ154" s="24">
        <v>6.7500000000000004E-2</v>
      </c>
      <c r="AK154" s="24">
        <v>1.0266999999999999</v>
      </c>
      <c r="AL154" s="24">
        <v>0.98140000000000005</v>
      </c>
      <c r="AM154" s="24">
        <v>1.2666999999999999</v>
      </c>
      <c r="AN154" s="24">
        <v>5.5933999999999999</v>
      </c>
    </row>
    <row r="155" spans="1:40" x14ac:dyDescent="0.35">
      <c r="A155" s="23" t="s">
        <v>178</v>
      </c>
      <c r="B155" s="23" t="s">
        <v>177</v>
      </c>
      <c r="C155" s="23" t="s">
        <v>117</v>
      </c>
      <c r="D155" s="23">
        <v>3816</v>
      </c>
      <c r="E155" s="23">
        <v>13737600000000</v>
      </c>
      <c r="F155" s="23">
        <v>3834</v>
      </c>
      <c r="G155" s="23">
        <v>3600000000</v>
      </c>
      <c r="H155" s="23">
        <v>1229</v>
      </c>
      <c r="I155" s="23">
        <v>14030930</v>
      </c>
      <c r="J155" s="23">
        <v>51</v>
      </c>
      <c r="K155" s="23">
        <v>7903742000000</v>
      </c>
      <c r="L155" s="23">
        <v>4703683000000</v>
      </c>
      <c r="M155" s="23">
        <v>5554213000000</v>
      </c>
      <c r="N155" s="23">
        <v>184651000000</v>
      </c>
      <c r="O155" s="23">
        <v>591820000000</v>
      </c>
      <c r="P155" s="23">
        <v>-628159000000</v>
      </c>
      <c r="Q155" s="23">
        <v>937997000000</v>
      </c>
      <c r="R155" s="23">
        <v>360240000000</v>
      </c>
      <c r="S155" s="23">
        <v>295240000000</v>
      </c>
      <c r="T155" s="23">
        <v>72594000000</v>
      </c>
      <c r="U155" s="23">
        <v>235197000000</v>
      </c>
      <c r="V155" s="23" t="s">
        <v>38</v>
      </c>
      <c r="W155" s="23">
        <v>1.7381</v>
      </c>
      <c r="X155" s="23">
        <v>75.176500000000004</v>
      </c>
      <c r="Y155" s="23" t="s">
        <v>38</v>
      </c>
      <c r="Z155" s="23">
        <v>1.7542</v>
      </c>
      <c r="AA155" s="23" t="s">
        <v>38</v>
      </c>
      <c r="AB155" s="23" t="s">
        <v>38</v>
      </c>
      <c r="AC155" s="23" t="s">
        <v>38</v>
      </c>
      <c r="AD155" s="23" t="s">
        <v>38</v>
      </c>
      <c r="AE155" s="23">
        <v>0.4148</v>
      </c>
      <c r="AF155" s="23">
        <v>3.8422999999999998</v>
      </c>
      <c r="AG155" s="23">
        <v>26.465800000000002</v>
      </c>
      <c r="AH155" s="23">
        <v>5.4958999999999998</v>
      </c>
      <c r="AI155" s="23" t="s">
        <v>38</v>
      </c>
      <c r="AJ155" s="23" t="s">
        <v>38</v>
      </c>
      <c r="AK155" s="23" t="s">
        <v>38</v>
      </c>
      <c r="AL155" s="23">
        <v>0.55300000000000005</v>
      </c>
      <c r="AM155" s="23">
        <v>1.4158999999999999</v>
      </c>
      <c r="AN155" s="23">
        <v>82.148099999999999</v>
      </c>
    </row>
    <row r="156" spans="1:40" x14ac:dyDescent="0.35">
      <c r="A156" s="24" t="s">
        <v>628</v>
      </c>
      <c r="B156" s="24" t="s">
        <v>627</v>
      </c>
      <c r="C156" s="24" t="s">
        <v>167</v>
      </c>
      <c r="D156" s="24">
        <v>4555</v>
      </c>
      <c r="E156" s="24">
        <v>8704605000000</v>
      </c>
      <c r="F156" s="24">
        <v>4635</v>
      </c>
      <c r="G156" s="24">
        <v>1911000000</v>
      </c>
      <c r="H156" s="24">
        <v>930</v>
      </c>
      <c r="I156" s="24">
        <v>14030631</v>
      </c>
      <c r="J156" s="24">
        <v>-518</v>
      </c>
      <c r="K156" s="24">
        <v>4977948000000</v>
      </c>
      <c r="L156" s="24">
        <v>1243243000000</v>
      </c>
      <c r="M156" s="24">
        <v>5895296000000</v>
      </c>
      <c r="N156" s="24">
        <v>-989028000000</v>
      </c>
      <c r="O156" s="24">
        <v>-86489000000</v>
      </c>
      <c r="P156" s="24">
        <v>49572000000</v>
      </c>
      <c r="Q156" s="24">
        <v>-262836000000</v>
      </c>
      <c r="R156" s="24">
        <v>163557000000</v>
      </c>
      <c r="S156" s="24">
        <v>1598283000000</v>
      </c>
      <c r="T156" s="24">
        <v>428675000000</v>
      </c>
      <c r="U156" s="24">
        <v>1134665000000</v>
      </c>
      <c r="V156" s="24">
        <v>0.8125</v>
      </c>
      <c r="W156" s="24">
        <v>1.7485999999999999</v>
      </c>
      <c r="X156" s="24" t="s">
        <v>38</v>
      </c>
      <c r="Y156" s="24" t="s">
        <v>38</v>
      </c>
      <c r="Z156" s="24">
        <v>0.91659999999999997</v>
      </c>
      <c r="AA156" s="24" t="s">
        <v>38</v>
      </c>
      <c r="AB156" s="24" t="s">
        <v>38</v>
      </c>
      <c r="AC156" s="24" t="s">
        <v>38</v>
      </c>
      <c r="AD156" s="24" t="s">
        <v>38</v>
      </c>
      <c r="AE156" s="24">
        <v>2.86E-2</v>
      </c>
      <c r="AF156" s="24">
        <v>-0.17380000000000001</v>
      </c>
      <c r="AG156" s="24">
        <v>-0.20180000000000001</v>
      </c>
      <c r="AH156" s="24">
        <v>-0.1216</v>
      </c>
      <c r="AI156" s="24">
        <v>-5.6399999999999999E-2</v>
      </c>
      <c r="AJ156" s="24" t="s">
        <v>38</v>
      </c>
      <c r="AK156" s="24">
        <v>-1.8174999999999999</v>
      </c>
      <c r="AL156" s="24">
        <v>0.35680000000000001</v>
      </c>
      <c r="AM156" s="24">
        <v>1.4151</v>
      </c>
      <c r="AN156" s="24">
        <v>507.45890000000003</v>
      </c>
    </row>
    <row r="157" spans="1:40" x14ac:dyDescent="0.35">
      <c r="A157" s="23" t="s">
        <v>322</v>
      </c>
      <c r="B157" s="23" t="s">
        <v>321</v>
      </c>
      <c r="C157" s="23" t="s">
        <v>53</v>
      </c>
      <c r="D157" s="23">
        <v>1165</v>
      </c>
      <c r="E157" s="23">
        <v>7406471190000</v>
      </c>
      <c r="F157" s="23">
        <v>1166</v>
      </c>
      <c r="G157" s="23">
        <v>6357486000</v>
      </c>
      <c r="H157" s="23">
        <v>1229</v>
      </c>
      <c r="I157" s="23">
        <v>14030930</v>
      </c>
      <c r="J157" s="23">
        <v>71</v>
      </c>
      <c r="K157" s="23">
        <v>4378176000000</v>
      </c>
      <c r="L157" s="23">
        <v>1134727000000</v>
      </c>
      <c r="M157" s="23">
        <v>4282230000000</v>
      </c>
      <c r="N157" s="23">
        <v>449205000000</v>
      </c>
      <c r="O157" s="23">
        <v>97479000000</v>
      </c>
      <c r="P157" s="23">
        <v>417685000000</v>
      </c>
      <c r="Q157" s="23">
        <v>400056000000</v>
      </c>
      <c r="R157" s="23">
        <v>407570000000</v>
      </c>
      <c r="S157" s="23">
        <v>23915000000</v>
      </c>
      <c r="T157" s="23">
        <v>2215000000</v>
      </c>
      <c r="U157" s="23">
        <v>16780000000</v>
      </c>
      <c r="V157" s="23">
        <v>0.86760000000000004</v>
      </c>
      <c r="W157" s="23">
        <v>1.6931</v>
      </c>
      <c r="X157" s="23">
        <v>16.436599999999999</v>
      </c>
      <c r="Y157" s="23" t="s">
        <v>38</v>
      </c>
      <c r="Z157" s="23">
        <v>1.7072000000000001</v>
      </c>
      <c r="AA157" s="23">
        <v>0.125</v>
      </c>
      <c r="AB157" s="23">
        <v>0.17760000000000001</v>
      </c>
      <c r="AC157" s="23">
        <v>-0.23449999999999999</v>
      </c>
      <c r="AD157" s="23">
        <v>-0.33210000000000001</v>
      </c>
      <c r="AE157" s="23">
        <v>1.7500000000000002E-2</v>
      </c>
      <c r="AF157" s="23">
        <v>-7.3499999999999996E-2</v>
      </c>
      <c r="AG157" s="23">
        <v>-1.26E-2</v>
      </c>
      <c r="AH157" s="23">
        <v>-0.52749999999999997</v>
      </c>
      <c r="AI157" s="23">
        <v>-0.18310000000000001</v>
      </c>
      <c r="AJ157" s="23">
        <v>-0.2908</v>
      </c>
      <c r="AK157" s="23">
        <v>-0.34050000000000002</v>
      </c>
      <c r="AL157" s="23">
        <v>4.48E-2</v>
      </c>
      <c r="AM157" s="23">
        <v>0.77929999999999999</v>
      </c>
      <c r="AN157" s="23">
        <v>186.03059999999999</v>
      </c>
    </row>
    <row r="158" spans="1:40" x14ac:dyDescent="0.35">
      <c r="A158" s="23" t="s">
        <v>274</v>
      </c>
      <c r="B158" s="23" t="s">
        <v>273</v>
      </c>
      <c r="C158" s="23" t="s">
        <v>53</v>
      </c>
      <c r="D158" s="23">
        <v>1907</v>
      </c>
      <c r="E158" s="23">
        <v>22768538778000</v>
      </c>
      <c r="F158" s="23">
        <v>1901</v>
      </c>
      <c r="G158" s="23">
        <v>11939454000</v>
      </c>
      <c r="H158" s="23">
        <v>1229</v>
      </c>
      <c r="I158" s="23">
        <v>14030930</v>
      </c>
      <c r="J158" s="23">
        <v>56</v>
      </c>
      <c r="K158" s="23">
        <v>11971880000000</v>
      </c>
      <c r="L158" s="23">
        <v>3513169000000</v>
      </c>
      <c r="M158" s="23">
        <v>10483048000000</v>
      </c>
      <c r="N158" s="23">
        <v>672157000000</v>
      </c>
      <c r="O158" s="23">
        <v>105609000000</v>
      </c>
      <c r="P158" s="23">
        <v>1089822000000</v>
      </c>
      <c r="Q158" s="23">
        <v>1102841000000</v>
      </c>
      <c r="R158" s="23">
        <v>1340768000000</v>
      </c>
      <c r="S158" s="23">
        <v>141501000000</v>
      </c>
      <c r="T158" s="23">
        <v>32500000000</v>
      </c>
      <c r="U158" s="23">
        <v>141501000000</v>
      </c>
      <c r="V158" s="23">
        <v>0.60250000000000004</v>
      </c>
      <c r="W158" s="23">
        <v>1.9017999999999999</v>
      </c>
      <c r="X158" s="23">
        <v>33.946399999999997</v>
      </c>
      <c r="Y158" s="23" t="s">
        <v>38</v>
      </c>
      <c r="Z158" s="23">
        <v>1.8008999999999999</v>
      </c>
      <c r="AA158" s="23">
        <v>-0.1782</v>
      </c>
      <c r="AB158" s="23">
        <v>-0.1022</v>
      </c>
      <c r="AC158" s="23">
        <v>0.2293</v>
      </c>
      <c r="AD158" s="23">
        <v>-0.7339</v>
      </c>
      <c r="AE158" s="23">
        <v>0.23469999999999999</v>
      </c>
      <c r="AF158" s="23">
        <v>0.17249999999999999</v>
      </c>
      <c r="AG158" s="23">
        <v>0.17080000000000001</v>
      </c>
      <c r="AH158" s="23">
        <v>7.2900000000000006E-2</v>
      </c>
      <c r="AI158" s="23">
        <v>-0.25159999999999999</v>
      </c>
      <c r="AJ158" s="23">
        <v>0.44140000000000001</v>
      </c>
      <c r="AK158" s="23">
        <v>-0.6885</v>
      </c>
      <c r="AL158" s="23">
        <v>0.45019999999999999</v>
      </c>
      <c r="AM158" s="23">
        <v>1.7088000000000001</v>
      </c>
      <c r="AN158" s="23">
        <v>70.938100000000006</v>
      </c>
    </row>
    <row r="159" spans="1:40" x14ac:dyDescent="0.35">
      <c r="A159" s="24" t="s">
        <v>428</v>
      </c>
      <c r="B159" s="24" t="s">
        <v>427</v>
      </c>
      <c r="C159" s="24" t="s">
        <v>117</v>
      </c>
      <c r="D159" s="24">
        <v>4920</v>
      </c>
      <c r="E159" s="24">
        <v>11808000000000</v>
      </c>
      <c r="F159" s="24">
        <v>4890</v>
      </c>
      <c r="G159" s="24">
        <v>2400000000</v>
      </c>
      <c r="H159" s="24">
        <v>1229</v>
      </c>
      <c r="I159" s="24">
        <v>14030930</v>
      </c>
      <c r="J159" s="24">
        <v>769</v>
      </c>
      <c r="K159" s="24">
        <v>2248053000000</v>
      </c>
      <c r="L159" s="24">
        <v>786657000000</v>
      </c>
      <c r="M159" s="24">
        <v>2688494000000</v>
      </c>
      <c r="N159" s="24">
        <v>1845400000000</v>
      </c>
      <c r="O159" s="24">
        <v>1067741000000</v>
      </c>
      <c r="P159" s="24">
        <v>2196201000000</v>
      </c>
      <c r="Q159" s="24">
        <v>1695559000000</v>
      </c>
      <c r="R159" s="24">
        <v>2301190000000</v>
      </c>
      <c r="S159" s="24">
        <v>12501000000</v>
      </c>
      <c r="T159" s="24" t="s">
        <v>38</v>
      </c>
      <c r="U159" s="24">
        <v>55526000000</v>
      </c>
      <c r="V159" s="24">
        <v>0.1</v>
      </c>
      <c r="W159" s="24">
        <v>5.2525000000000004</v>
      </c>
      <c r="X159" s="24">
        <v>6.3719000000000001</v>
      </c>
      <c r="Y159" s="24" t="s">
        <v>38</v>
      </c>
      <c r="Z159" s="24">
        <v>3.8809999999999998</v>
      </c>
      <c r="AA159" s="24" t="s">
        <v>38</v>
      </c>
      <c r="AB159" s="24" t="s">
        <v>38</v>
      </c>
      <c r="AC159" s="24">
        <v>1.9400999999999999</v>
      </c>
      <c r="AD159" s="24">
        <v>0.42109999999999997</v>
      </c>
      <c r="AE159" s="24">
        <v>0.18659999999999999</v>
      </c>
      <c r="AF159" s="24">
        <v>-0.2142</v>
      </c>
      <c r="AG159" s="24">
        <v>0.21840000000000001</v>
      </c>
      <c r="AH159" s="24">
        <v>-0.5222</v>
      </c>
      <c r="AI159" s="24">
        <v>-2.8000000000000001E-2</v>
      </c>
      <c r="AJ159" s="24">
        <v>1.3103</v>
      </c>
      <c r="AK159" s="24">
        <v>0.73140000000000005</v>
      </c>
      <c r="AL159" s="24">
        <v>0.4279</v>
      </c>
      <c r="AM159" s="24" t="s">
        <v>38</v>
      </c>
      <c r="AN159" s="24">
        <v>417.08800000000002</v>
      </c>
    </row>
    <row r="160" spans="1:40" x14ac:dyDescent="0.35">
      <c r="A160" s="23" t="s">
        <v>660</v>
      </c>
      <c r="B160" s="23" t="s">
        <v>659</v>
      </c>
      <c r="C160" s="23" t="s">
        <v>194</v>
      </c>
      <c r="D160" s="23">
        <v>3267</v>
      </c>
      <c r="E160" s="23">
        <v>5889143394486</v>
      </c>
      <c r="F160" s="23">
        <v>3265</v>
      </c>
      <c r="G160" s="23">
        <v>1802615058</v>
      </c>
      <c r="H160" s="23">
        <v>1230</v>
      </c>
      <c r="I160" s="23">
        <v>14030930</v>
      </c>
      <c r="J160" s="23">
        <v>393</v>
      </c>
      <c r="K160" s="23">
        <v>1038724000000</v>
      </c>
      <c r="L160" s="23">
        <v>865188000000</v>
      </c>
      <c r="M160" s="23">
        <v>126242000000</v>
      </c>
      <c r="N160" s="23">
        <v>708342000000</v>
      </c>
      <c r="O160" s="23">
        <v>738941000000</v>
      </c>
      <c r="P160" s="23">
        <v>-16539000000</v>
      </c>
      <c r="Q160" s="23">
        <v>815596000000</v>
      </c>
      <c r="R160" s="23">
        <v>160824000000</v>
      </c>
      <c r="S160" s="23">
        <v>131942000000</v>
      </c>
      <c r="T160" s="23">
        <v>66560000000</v>
      </c>
      <c r="U160" s="23">
        <v>34277000000</v>
      </c>
      <c r="V160" s="23">
        <v>3.2696999999999998</v>
      </c>
      <c r="W160" s="23">
        <v>5.6696</v>
      </c>
      <c r="X160" s="23">
        <v>8.3079000000000001</v>
      </c>
      <c r="Y160" s="23" t="s">
        <v>38</v>
      </c>
      <c r="Z160" s="23" t="s">
        <v>38</v>
      </c>
      <c r="AA160" s="23" t="s">
        <v>38</v>
      </c>
      <c r="AB160" s="23" t="s">
        <v>38</v>
      </c>
      <c r="AC160" s="23" t="s">
        <v>38</v>
      </c>
      <c r="AD160" s="23">
        <v>0.25040000000000001</v>
      </c>
      <c r="AE160" s="23" t="s">
        <v>38</v>
      </c>
      <c r="AF160" s="23">
        <v>4.4644000000000004</v>
      </c>
      <c r="AG160" s="23">
        <v>27.479800000000001</v>
      </c>
      <c r="AH160" s="23">
        <v>-0.91859999999999997</v>
      </c>
      <c r="AI160" s="23">
        <v>-0.96360000000000001</v>
      </c>
      <c r="AJ160" s="23" t="s">
        <v>38</v>
      </c>
      <c r="AK160" s="23">
        <v>34.609900000000003</v>
      </c>
      <c r="AL160" s="23">
        <v>0.35139999999999999</v>
      </c>
      <c r="AM160" s="23">
        <v>0.97219999999999995</v>
      </c>
      <c r="AN160" s="23">
        <v>49.445900000000002</v>
      </c>
    </row>
    <row r="161" spans="1:40" x14ac:dyDescent="0.35">
      <c r="A161" s="23" t="s">
        <v>521</v>
      </c>
      <c r="B161" s="23" t="s">
        <v>520</v>
      </c>
      <c r="C161" s="23" t="s">
        <v>155</v>
      </c>
      <c r="D161" s="23">
        <v>6390</v>
      </c>
      <c r="E161" s="23">
        <v>479250000000000</v>
      </c>
      <c r="F161" s="23">
        <v>6340</v>
      </c>
      <c r="G161" s="23">
        <v>75000000000</v>
      </c>
      <c r="H161" s="23">
        <v>1229</v>
      </c>
      <c r="I161" s="23">
        <v>14030930</v>
      </c>
      <c r="J161" s="23">
        <v>558</v>
      </c>
      <c r="K161" s="23">
        <v>55298708000000</v>
      </c>
      <c r="L161" s="23">
        <v>14870299000000</v>
      </c>
      <c r="M161" s="23">
        <v>50113903000000</v>
      </c>
      <c r="N161" s="23">
        <v>41824485000000</v>
      </c>
      <c r="O161" s="23">
        <v>13440991000000</v>
      </c>
      <c r="P161" s="23">
        <v>25329205000000</v>
      </c>
      <c r="Q161" s="23">
        <v>34786258000000</v>
      </c>
      <c r="R161" s="23">
        <v>24463603000000</v>
      </c>
      <c r="S161" s="23" t="s">
        <v>38</v>
      </c>
      <c r="T161" s="23" t="s">
        <v>38</v>
      </c>
      <c r="U161" s="23" t="s">
        <v>38</v>
      </c>
      <c r="V161" s="23">
        <v>0.65139999999999998</v>
      </c>
      <c r="W161" s="23">
        <v>8.6666000000000007</v>
      </c>
      <c r="X161" s="23">
        <v>11.362</v>
      </c>
      <c r="Y161" s="23" t="s">
        <v>38</v>
      </c>
      <c r="Z161" s="23">
        <v>2.6049000000000002</v>
      </c>
      <c r="AA161" s="23">
        <v>-8.3900000000000002E-2</v>
      </c>
      <c r="AB161" s="23">
        <v>0.1225</v>
      </c>
      <c r="AC161" s="23">
        <v>-0.4602</v>
      </c>
      <c r="AD161" s="23">
        <v>-0.43440000000000001</v>
      </c>
      <c r="AE161" s="23">
        <v>0.36530000000000001</v>
      </c>
      <c r="AF161" s="23">
        <v>-0.70330000000000004</v>
      </c>
      <c r="AG161" s="23">
        <v>0.5353</v>
      </c>
      <c r="AH161" s="23" t="s">
        <v>38</v>
      </c>
      <c r="AI161" s="23" t="s">
        <v>38</v>
      </c>
      <c r="AJ161" s="23">
        <v>0.48909999999999998</v>
      </c>
      <c r="AK161" s="23">
        <v>2.5655000000000001</v>
      </c>
      <c r="AL161" s="23">
        <v>7.9899999999999999E-2</v>
      </c>
      <c r="AM161" s="23">
        <v>0.70430000000000004</v>
      </c>
      <c r="AN161" s="23" t="s">
        <v>38</v>
      </c>
    </row>
    <row r="162" spans="1:40" x14ac:dyDescent="0.35">
      <c r="A162" s="24" t="s">
        <v>327</v>
      </c>
      <c r="B162" s="24" t="s">
        <v>326</v>
      </c>
      <c r="C162" s="24" t="s">
        <v>53</v>
      </c>
      <c r="D162" s="24">
        <v>2559</v>
      </c>
      <c r="E162" s="24">
        <v>12795000000000</v>
      </c>
      <c r="F162" s="24">
        <v>2559</v>
      </c>
      <c r="G162" s="24">
        <v>5000000000</v>
      </c>
      <c r="H162" s="24">
        <v>1230</v>
      </c>
      <c r="I162" s="24">
        <v>14030930</v>
      </c>
      <c r="J162" s="24">
        <v>-10</v>
      </c>
      <c r="K162" s="24" t="s">
        <v>38</v>
      </c>
      <c r="L162" s="24" t="s">
        <v>38</v>
      </c>
      <c r="M162" s="24" t="s">
        <v>38</v>
      </c>
      <c r="N162" s="24">
        <v>-52362000000</v>
      </c>
      <c r="O162" s="24">
        <v>73580000000</v>
      </c>
      <c r="P162" s="24">
        <v>242918000000</v>
      </c>
      <c r="Q162" s="24">
        <v>315243000000</v>
      </c>
      <c r="R162" s="24">
        <v>133343000000</v>
      </c>
      <c r="S162" s="24">
        <v>4381000000</v>
      </c>
      <c r="T162" s="24" t="s">
        <v>38</v>
      </c>
      <c r="U162" s="24">
        <v>139257000000</v>
      </c>
      <c r="V162" s="24">
        <v>0.1017</v>
      </c>
      <c r="W162" s="24" t="s">
        <v>38</v>
      </c>
      <c r="X162" s="24" t="s">
        <v>38</v>
      </c>
      <c r="Y162" s="24" t="s">
        <v>38</v>
      </c>
      <c r="Z162" s="24" t="s">
        <v>38</v>
      </c>
      <c r="AA162" s="24" t="s">
        <v>38</v>
      </c>
      <c r="AB162" s="24" t="s">
        <v>38</v>
      </c>
      <c r="AC162" s="24" t="s">
        <v>38</v>
      </c>
      <c r="AD162" s="24" t="s">
        <v>38</v>
      </c>
      <c r="AE162" s="24" t="s">
        <v>38</v>
      </c>
      <c r="AF162" s="24" t="s">
        <v>38</v>
      </c>
      <c r="AG162" s="24" t="s">
        <v>38</v>
      </c>
      <c r="AH162" s="24" t="s">
        <v>38</v>
      </c>
      <c r="AI162" s="24" t="s">
        <v>38</v>
      </c>
      <c r="AJ162" s="24">
        <v>0.68210000000000004</v>
      </c>
      <c r="AK162" s="24">
        <v>-0.65459999999999996</v>
      </c>
      <c r="AL162" s="24">
        <v>-0.24129999999999999</v>
      </c>
      <c r="AM162" s="24">
        <v>-0.4037</v>
      </c>
      <c r="AN162" s="24" t="s">
        <v>38</v>
      </c>
    </row>
    <row r="163" spans="1:40" x14ac:dyDescent="0.35">
      <c r="A163" s="23" t="s">
        <v>157</v>
      </c>
      <c r="B163" s="23" t="s">
        <v>156</v>
      </c>
      <c r="C163" s="23" t="s">
        <v>60</v>
      </c>
      <c r="D163" s="23">
        <v>1175</v>
      </c>
      <c r="E163" s="23">
        <v>11180140275000</v>
      </c>
      <c r="F163" s="23">
        <v>1158</v>
      </c>
      <c r="G163" s="23">
        <v>9515013000</v>
      </c>
      <c r="H163" s="23">
        <v>930</v>
      </c>
      <c r="I163" s="23">
        <v>14030631</v>
      </c>
      <c r="J163" s="23">
        <v>-258</v>
      </c>
      <c r="K163" s="23">
        <v>24442401000000</v>
      </c>
      <c r="L163" s="23">
        <v>5695955000000</v>
      </c>
      <c r="M163" s="23">
        <v>31059881000000</v>
      </c>
      <c r="N163" s="23">
        <v>-2458771000000</v>
      </c>
      <c r="O163" s="23">
        <v>-1218517000000</v>
      </c>
      <c r="P163" s="23">
        <v>1131588000000</v>
      </c>
      <c r="Q163" s="23">
        <v>-8850205000000</v>
      </c>
      <c r="R163" s="23">
        <v>-5216717000000</v>
      </c>
      <c r="S163" s="23">
        <v>2475232000000</v>
      </c>
      <c r="T163" s="23">
        <v>678202000000</v>
      </c>
      <c r="U163" s="23">
        <v>2308554000000</v>
      </c>
      <c r="V163" s="23" t="s">
        <v>38</v>
      </c>
      <c r="W163" s="23">
        <v>0.45779999999999998</v>
      </c>
      <c r="X163" s="23" t="s">
        <v>38</v>
      </c>
      <c r="Y163" s="23" t="s">
        <v>38</v>
      </c>
      <c r="Z163" s="23">
        <v>0.47010000000000002</v>
      </c>
      <c r="AA163" s="23" t="s">
        <v>38</v>
      </c>
      <c r="AB163" s="23" t="s">
        <v>38</v>
      </c>
      <c r="AC163" s="23" t="s">
        <v>38</v>
      </c>
      <c r="AD163" s="23" t="s">
        <v>38</v>
      </c>
      <c r="AE163" s="23">
        <v>-0.13750000000000001</v>
      </c>
      <c r="AF163" s="23">
        <v>0.36220000000000002</v>
      </c>
      <c r="AG163" s="23">
        <v>-0.36470000000000002</v>
      </c>
      <c r="AH163" s="23" t="s">
        <v>38</v>
      </c>
      <c r="AI163" s="23">
        <v>-0.95930000000000004</v>
      </c>
      <c r="AJ163" s="23" t="s">
        <v>38</v>
      </c>
      <c r="AK163" s="23" t="s">
        <v>38</v>
      </c>
      <c r="AL163" s="23">
        <v>0.23719999999999999</v>
      </c>
      <c r="AM163" s="23">
        <v>0.12189999999999999</v>
      </c>
      <c r="AN163" s="23">
        <v>97.794399999999996</v>
      </c>
    </row>
    <row r="164" spans="1:40" x14ac:dyDescent="0.35">
      <c r="A164" s="23" t="s">
        <v>618</v>
      </c>
      <c r="B164" s="23" t="s">
        <v>617</v>
      </c>
      <c r="C164" s="23" t="s">
        <v>183</v>
      </c>
      <c r="D164" s="23">
        <v>2783</v>
      </c>
      <c r="E164" s="23">
        <v>6957500000000</v>
      </c>
      <c r="F164" s="23">
        <v>2778</v>
      </c>
      <c r="G164" s="23">
        <v>2500000000</v>
      </c>
      <c r="H164" s="23">
        <v>930</v>
      </c>
      <c r="I164" s="23">
        <v>14030631</v>
      </c>
      <c r="J164" s="23">
        <v>134</v>
      </c>
      <c r="K164" s="23">
        <v>3324808000000</v>
      </c>
      <c r="L164" s="23">
        <v>848676000000</v>
      </c>
      <c r="M164" s="23">
        <v>3078733000000</v>
      </c>
      <c r="N164" s="23">
        <v>335040000000</v>
      </c>
      <c r="O164" s="23">
        <v>-18394000000</v>
      </c>
      <c r="P164" s="23">
        <v>393866000000</v>
      </c>
      <c r="Q164" s="23">
        <v>651425000000</v>
      </c>
      <c r="R164" s="23">
        <v>1334247000000</v>
      </c>
      <c r="S164" s="23">
        <v>75411000000</v>
      </c>
      <c r="T164" s="23">
        <v>12635000000</v>
      </c>
      <c r="U164" s="23">
        <v>91992000000</v>
      </c>
      <c r="V164" s="23">
        <v>0.1588</v>
      </c>
      <c r="W164" s="23">
        <v>2.0926</v>
      </c>
      <c r="X164" s="23">
        <v>20.7239</v>
      </c>
      <c r="Y164" s="23" t="s">
        <v>38</v>
      </c>
      <c r="Z164" s="23">
        <v>1.8172999999999999</v>
      </c>
      <c r="AA164" s="23" t="s">
        <v>38</v>
      </c>
      <c r="AB164" s="23" t="s">
        <v>38</v>
      </c>
      <c r="AC164" s="23" t="s">
        <v>38</v>
      </c>
      <c r="AD164" s="23" t="s">
        <v>38</v>
      </c>
      <c r="AE164" s="23">
        <v>0.4224</v>
      </c>
      <c r="AF164" s="23">
        <v>0.122</v>
      </c>
      <c r="AG164" s="23">
        <v>-0.20200000000000001</v>
      </c>
      <c r="AH164" s="23">
        <v>-0.32</v>
      </c>
      <c r="AI164" s="23">
        <v>-0.15129999999999999</v>
      </c>
      <c r="AJ164" s="23">
        <v>-1.1695</v>
      </c>
      <c r="AK164" s="23">
        <v>-1.141</v>
      </c>
      <c r="AL164" s="23">
        <v>0.26090000000000002</v>
      </c>
      <c r="AM164" s="23">
        <v>1.82</v>
      </c>
      <c r="AN164" s="23">
        <v>80.912700000000001</v>
      </c>
    </row>
    <row r="165" spans="1:40" x14ac:dyDescent="0.35">
      <c r="A165" s="24" t="s">
        <v>796</v>
      </c>
      <c r="B165" s="24" t="s">
        <v>795</v>
      </c>
      <c r="C165" s="24" t="s">
        <v>37</v>
      </c>
      <c r="D165" s="24">
        <v>2595</v>
      </c>
      <c r="E165" s="24">
        <v>155700000000000</v>
      </c>
      <c r="F165" s="24">
        <v>2642</v>
      </c>
      <c r="G165" s="24">
        <v>60000000000</v>
      </c>
      <c r="H165" s="24">
        <v>1229</v>
      </c>
      <c r="I165" s="24">
        <v>14030930</v>
      </c>
      <c r="J165" s="24">
        <v>511</v>
      </c>
      <c r="K165" s="24">
        <v>85766617000000</v>
      </c>
      <c r="L165" s="24">
        <v>19479723000000</v>
      </c>
      <c r="M165" s="24">
        <v>61934973000000</v>
      </c>
      <c r="N165" s="24">
        <v>30658793000000</v>
      </c>
      <c r="O165" s="24">
        <v>6372660000000</v>
      </c>
      <c r="P165" s="24">
        <v>18540828000000</v>
      </c>
      <c r="Q165" s="24">
        <v>21938290000000</v>
      </c>
      <c r="R165" s="24">
        <v>11010242000000</v>
      </c>
      <c r="S165" s="24" t="s">
        <v>38</v>
      </c>
      <c r="T165" s="24" t="s">
        <v>38</v>
      </c>
      <c r="U165" s="24">
        <v>3098000000</v>
      </c>
      <c r="V165" s="24">
        <v>0.17799999999999999</v>
      </c>
      <c r="W165" s="24">
        <v>1.8153999999999999</v>
      </c>
      <c r="X165" s="24">
        <v>5.1703000000000001</v>
      </c>
      <c r="Y165" s="24" t="s">
        <v>38</v>
      </c>
      <c r="Z165" s="24" t="s">
        <v>38</v>
      </c>
      <c r="AA165" s="24">
        <v>0.17180000000000001</v>
      </c>
      <c r="AB165" s="24">
        <v>0.15260000000000001</v>
      </c>
      <c r="AC165" s="24">
        <v>-0.34560000000000002</v>
      </c>
      <c r="AD165" s="24">
        <v>0.58440000000000003</v>
      </c>
      <c r="AE165" s="24">
        <v>0.5847</v>
      </c>
      <c r="AF165" s="24">
        <v>-0.1784</v>
      </c>
      <c r="AG165" s="24">
        <v>0.66679999999999995</v>
      </c>
      <c r="AH165" s="24" t="s">
        <v>38</v>
      </c>
      <c r="AI165" s="24" t="s">
        <v>38</v>
      </c>
      <c r="AJ165" s="24">
        <v>-0.46229999999999999</v>
      </c>
      <c r="AK165" s="24">
        <v>1.4291</v>
      </c>
      <c r="AL165" s="24">
        <v>0.21149999999999999</v>
      </c>
      <c r="AM165" s="24">
        <v>0.36299999999999999</v>
      </c>
      <c r="AN165" s="24" t="s">
        <v>38</v>
      </c>
    </row>
    <row r="166" spans="1:40" x14ac:dyDescent="0.35">
      <c r="A166" s="23" t="s">
        <v>440</v>
      </c>
      <c r="B166" s="23" t="s">
        <v>439</v>
      </c>
      <c r="C166" s="23" t="s">
        <v>79</v>
      </c>
      <c r="D166" s="23">
        <v>13230</v>
      </c>
      <c r="E166" s="23">
        <v>793800000000000</v>
      </c>
      <c r="F166" s="23">
        <v>13030</v>
      </c>
      <c r="G166" s="23">
        <v>60000000000</v>
      </c>
      <c r="H166" s="23">
        <v>1229</v>
      </c>
      <c r="I166" s="23">
        <v>14030930</v>
      </c>
      <c r="J166" s="23">
        <v>2645</v>
      </c>
      <c r="K166" s="23">
        <v>427983443000000</v>
      </c>
      <c r="L166" s="23">
        <v>110296090000000</v>
      </c>
      <c r="M166" s="23">
        <v>328667331000000</v>
      </c>
      <c r="N166" s="23">
        <v>158718565000000</v>
      </c>
      <c r="O166" s="23">
        <v>21924760000000</v>
      </c>
      <c r="P166" s="23">
        <v>91463814000000</v>
      </c>
      <c r="Q166" s="23">
        <v>262417492000000</v>
      </c>
      <c r="R166" s="23">
        <v>201037279000000</v>
      </c>
      <c r="S166" s="23">
        <v>11011972000000</v>
      </c>
      <c r="T166" s="23">
        <v>4276969000000</v>
      </c>
      <c r="U166" s="23">
        <v>6855473000000</v>
      </c>
      <c r="V166" s="23">
        <v>0.32800000000000001</v>
      </c>
      <c r="W166" s="23">
        <v>1.8561000000000001</v>
      </c>
      <c r="X166" s="23">
        <v>4.9263000000000003</v>
      </c>
      <c r="Y166" s="23" t="s">
        <v>38</v>
      </c>
      <c r="Z166" s="23">
        <v>385.85590000000002</v>
      </c>
      <c r="AA166" s="23">
        <v>0.38940000000000002</v>
      </c>
      <c r="AB166" s="23">
        <v>0.85550000000000004</v>
      </c>
      <c r="AC166" s="23">
        <v>-0.55589999999999995</v>
      </c>
      <c r="AD166" s="23">
        <v>0.67259999999999998</v>
      </c>
      <c r="AE166" s="23">
        <v>-0.98860000000000003</v>
      </c>
      <c r="AF166" s="23">
        <v>1.2212000000000001</v>
      </c>
      <c r="AG166" s="23">
        <v>4.6872999999999996</v>
      </c>
      <c r="AH166" s="23">
        <v>13.7783</v>
      </c>
      <c r="AI166" s="23">
        <v>3.7069999999999999</v>
      </c>
      <c r="AJ166" s="23">
        <v>-0.62139999999999995</v>
      </c>
      <c r="AK166" s="23">
        <v>8.5128000000000004</v>
      </c>
      <c r="AL166" s="23">
        <v>0.24049999999999999</v>
      </c>
      <c r="AM166" s="23">
        <v>1.4056999999999999</v>
      </c>
      <c r="AN166" s="23">
        <v>1001.2265</v>
      </c>
    </row>
    <row r="167" spans="1:40" x14ac:dyDescent="0.35">
      <c r="A167" s="23" t="s">
        <v>303</v>
      </c>
      <c r="B167" s="23" t="s">
        <v>302</v>
      </c>
      <c r="C167" s="23" t="s">
        <v>155</v>
      </c>
      <c r="D167" s="23">
        <v>1993</v>
      </c>
      <c r="E167" s="23">
        <v>139510000000000</v>
      </c>
      <c r="F167" s="23">
        <v>2000</v>
      </c>
      <c r="G167" s="23">
        <v>70000000000</v>
      </c>
      <c r="H167" s="23">
        <v>1229</v>
      </c>
      <c r="I167" s="23">
        <v>14030930</v>
      </c>
      <c r="J167" s="23">
        <v>560</v>
      </c>
      <c r="K167" s="23">
        <v>51611727000000</v>
      </c>
      <c r="L167" s="23">
        <v>14895022000000</v>
      </c>
      <c r="M167" s="23">
        <v>43738918000000</v>
      </c>
      <c r="N167" s="23">
        <v>39196723000000</v>
      </c>
      <c r="O167" s="23">
        <v>10854431000000</v>
      </c>
      <c r="P167" s="23">
        <v>30004181000000</v>
      </c>
      <c r="Q167" s="23">
        <v>25814520000000</v>
      </c>
      <c r="R167" s="23">
        <v>25771435000000</v>
      </c>
      <c r="S167" s="23" t="s">
        <v>38</v>
      </c>
      <c r="T167" s="23" t="s">
        <v>38</v>
      </c>
      <c r="U167" s="23" t="s">
        <v>38</v>
      </c>
      <c r="V167" s="23">
        <v>0.13800000000000001</v>
      </c>
      <c r="W167" s="23">
        <v>2.7031000000000001</v>
      </c>
      <c r="X167" s="23">
        <v>3.5714000000000001</v>
      </c>
      <c r="Y167" s="23" t="s">
        <v>38</v>
      </c>
      <c r="Z167" s="23">
        <v>0.47910000000000003</v>
      </c>
      <c r="AA167" s="23">
        <v>-0.33579999999999999</v>
      </c>
      <c r="AB167" s="23">
        <v>0.17599999999999999</v>
      </c>
      <c r="AC167" s="23">
        <v>-0.16619999999999999</v>
      </c>
      <c r="AD167" s="23">
        <v>0.39119999999999999</v>
      </c>
      <c r="AE167" s="23">
        <v>0.54500000000000004</v>
      </c>
      <c r="AF167" s="23">
        <v>-0.65949999999999998</v>
      </c>
      <c r="AG167" s="23">
        <v>1.1211</v>
      </c>
      <c r="AH167" s="23" t="s">
        <v>38</v>
      </c>
      <c r="AI167" s="23" t="s">
        <v>38</v>
      </c>
      <c r="AJ167" s="23">
        <v>-0.15160000000000001</v>
      </c>
      <c r="AK167" s="23">
        <v>0.5504</v>
      </c>
      <c r="AL167" s="23">
        <v>0.26619999999999999</v>
      </c>
      <c r="AM167" s="23">
        <v>1.0426</v>
      </c>
      <c r="AN167" s="23" t="s">
        <v>38</v>
      </c>
    </row>
    <row r="168" spans="1:40" x14ac:dyDescent="0.35">
      <c r="A168" s="24" t="s">
        <v>398</v>
      </c>
      <c r="B168" s="24" t="s">
        <v>397</v>
      </c>
      <c r="C168" s="24" t="s">
        <v>145</v>
      </c>
      <c r="D168" s="24">
        <v>1965</v>
      </c>
      <c r="E168" s="24">
        <v>168990000000000</v>
      </c>
      <c r="F168" s="24">
        <v>1929</v>
      </c>
      <c r="G168" s="24">
        <v>86000000000</v>
      </c>
      <c r="H168" s="24">
        <v>1230</v>
      </c>
      <c r="I168" s="24">
        <v>14030930</v>
      </c>
      <c r="J168" s="24">
        <v>25</v>
      </c>
      <c r="K168" s="24">
        <v>3038225000000</v>
      </c>
      <c r="L168" s="24">
        <v>743756000000</v>
      </c>
      <c r="M168" s="24">
        <v>6360945000000</v>
      </c>
      <c r="N168" s="24">
        <v>2188653000000</v>
      </c>
      <c r="O168" s="24">
        <v>477155000000</v>
      </c>
      <c r="P168" s="24">
        <v>5785180000000</v>
      </c>
      <c r="Q168" s="24">
        <v>-133580000000</v>
      </c>
      <c r="R168" s="24">
        <v>4972835000000</v>
      </c>
      <c r="S168" s="24" t="s">
        <v>38</v>
      </c>
      <c r="T168" s="24" t="s">
        <v>38</v>
      </c>
      <c r="U168" s="24" t="s">
        <v>38</v>
      </c>
      <c r="V168" s="24">
        <v>0.73919999999999997</v>
      </c>
      <c r="W168" s="24">
        <v>55.621299999999998</v>
      </c>
      <c r="X168" s="24">
        <v>77.12</v>
      </c>
      <c r="Y168" s="24">
        <v>1.8516999999999999</v>
      </c>
      <c r="Z168" s="24" t="s">
        <v>38</v>
      </c>
      <c r="AA168" s="24" t="s">
        <v>38</v>
      </c>
      <c r="AB168" s="24" t="s">
        <v>38</v>
      </c>
      <c r="AC168" s="24" t="s">
        <v>38</v>
      </c>
      <c r="AD168" s="24">
        <v>-0.121</v>
      </c>
      <c r="AE168" s="24" t="s">
        <v>38</v>
      </c>
      <c r="AF168" s="24" t="s">
        <v>38</v>
      </c>
      <c r="AG168" s="24">
        <v>0.9738</v>
      </c>
      <c r="AH168" s="24" t="s">
        <v>38</v>
      </c>
      <c r="AI168" s="24" t="s">
        <v>38</v>
      </c>
      <c r="AJ168" s="24" t="s">
        <v>38</v>
      </c>
      <c r="AK168" s="24">
        <v>0.7349</v>
      </c>
      <c r="AL168" s="24">
        <v>-4.5999999999999999E-2</v>
      </c>
      <c r="AM168" s="24" t="s">
        <v>38</v>
      </c>
      <c r="AN168" s="24">
        <v>1027.7385999999999</v>
      </c>
    </row>
    <row r="169" spans="1:40" x14ac:dyDescent="0.35">
      <c r="A169" s="24" t="s">
        <v>1085</v>
      </c>
      <c r="B169" s="24" t="s">
        <v>1084</v>
      </c>
      <c r="C169" s="24" t="s">
        <v>167</v>
      </c>
      <c r="D169" s="24">
        <v>42200</v>
      </c>
      <c r="E169" s="24">
        <v>59080000000000</v>
      </c>
      <c r="F169" s="24">
        <v>41700</v>
      </c>
      <c r="G169" s="24">
        <v>1400000000</v>
      </c>
      <c r="H169" s="24">
        <v>1229</v>
      </c>
      <c r="I169" s="24">
        <v>14030930</v>
      </c>
      <c r="J169" s="24">
        <v>4256</v>
      </c>
      <c r="K169" s="24">
        <v>21008901000000</v>
      </c>
      <c r="L169" s="24">
        <v>5913571000000</v>
      </c>
      <c r="M169" s="24">
        <v>16587825000000</v>
      </c>
      <c r="N169" s="24">
        <v>5958438000000</v>
      </c>
      <c r="O169" s="24">
        <v>1665946000000</v>
      </c>
      <c r="P169" s="24">
        <v>4543309000000</v>
      </c>
      <c r="Q169" s="24">
        <v>6433174000000</v>
      </c>
      <c r="R169" s="24">
        <v>4886355000000</v>
      </c>
      <c r="S169" s="24">
        <v>2153595000000</v>
      </c>
      <c r="T169" s="24">
        <v>570000000000</v>
      </c>
      <c r="U169" s="24">
        <v>1538737000000</v>
      </c>
      <c r="V169" s="24">
        <v>0.7087</v>
      </c>
      <c r="W169" s="24">
        <v>2.8121</v>
      </c>
      <c r="X169" s="24">
        <v>9.7979000000000003</v>
      </c>
      <c r="Y169" s="24" t="s">
        <v>38</v>
      </c>
      <c r="Z169" s="24">
        <v>2.3399000000000001</v>
      </c>
      <c r="AA169" s="24">
        <v>-8.0000000000000002E-3</v>
      </c>
      <c r="AB169" s="24">
        <v>0.12759999999999999</v>
      </c>
      <c r="AC169" s="24">
        <v>5.1999999999999998E-2</v>
      </c>
      <c r="AD169" s="24">
        <v>3.1800000000000002E-2</v>
      </c>
      <c r="AE169" s="24">
        <v>0.35410000000000003</v>
      </c>
      <c r="AF169" s="24">
        <v>3.9E-2</v>
      </c>
      <c r="AG169" s="24">
        <v>0.3468</v>
      </c>
      <c r="AH169" s="24">
        <v>3.5900000000000001E-2</v>
      </c>
      <c r="AI169" s="24">
        <v>0.31909999999999999</v>
      </c>
      <c r="AJ169" s="24">
        <v>9.2999999999999999E-2</v>
      </c>
      <c r="AK169" s="24">
        <v>0.38950000000000001</v>
      </c>
      <c r="AL169" s="24">
        <v>0.83699999999999997</v>
      </c>
      <c r="AM169" s="24">
        <v>1.1766000000000001</v>
      </c>
      <c r="AN169" s="24">
        <v>199.64160000000001</v>
      </c>
    </row>
    <row r="170" spans="1:40" x14ac:dyDescent="0.35">
      <c r="A170" s="23" t="s">
        <v>519</v>
      </c>
      <c r="B170" s="23" t="s">
        <v>518</v>
      </c>
      <c r="C170" s="23" t="s">
        <v>155</v>
      </c>
      <c r="D170" s="23">
        <v>2329</v>
      </c>
      <c r="E170" s="23">
        <v>7251283275000</v>
      </c>
      <c r="F170" s="23">
        <v>2329</v>
      </c>
      <c r="G170" s="23">
        <v>3113475000</v>
      </c>
      <c r="H170" s="23">
        <v>101</v>
      </c>
      <c r="I170" s="23">
        <v>14030930</v>
      </c>
      <c r="J170" s="23">
        <v>-1501</v>
      </c>
      <c r="K170" s="23">
        <v>3168227000000</v>
      </c>
      <c r="L170" s="23">
        <v>788922000000</v>
      </c>
      <c r="M170" s="23">
        <v>2962587000000</v>
      </c>
      <c r="N170" s="23">
        <v>-4672148000000</v>
      </c>
      <c r="O170" s="23">
        <v>-158950000000</v>
      </c>
      <c r="P170" s="23">
        <v>-7126505000000</v>
      </c>
      <c r="Q170" s="23">
        <v>-6858632000000</v>
      </c>
      <c r="R170" s="23">
        <v>-7114837000000</v>
      </c>
      <c r="S170" s="23" t="s">
        <v>38</v>
      </c>
      <c r="T170" s="23" t="s">
        <v>38</v>
      </c>
      <c r="U170" s="23" t="s">
        <v>38</v>
      </c>
      <c r="V170" s="23" t="s">
        <v>38</v>
      </c>
      <c r="W170" s="23">
        <v>2.2888000000000002</v>
      </c>
      <c r="X170" s="23" t="s">
        <v>38</v>
      </c>
      <c r="Y170" s="23" t="s">
        <v>38</v>
      </c>
      <c r="Z170" s="23" t="s">
        <v>38</v>
      </c>
      <c r="AA170" s="23" t="s">
        <v>38</v>
      </c>
      <c r="AB170" s="23" t="s">
        <v>38</v>
      </c>
      <c r="AC170" s="23" t="s">
        <v>38</v>
      </c>
      <c r="AD170" s="23">
        <v>-0.47810000000000002</v>
      </c>
      <c r="AE170" s="23" t="s">
        <v>38</v>
      </c>
      <c r="AF170" s="23">
        <v>-8.0600000000000005E-2</v>
      </c>
      <c r="AG170" s="23">
        <v>0.35260000000000002</v>
      </c>
      <c r="AH170" s="23" t="s">
        <v>38</v>
      </c>
      <c r="AI170" s="23" t="s">
        <v>38</v>
      </c>
      <c r="AJ170" s="23" t="s">
        <v>38</v>
      </c>
      <c r="AK170" s="23" t="s">
        <v>38</v>
      </c>
      <c r="AL170" s="23">
        <v>-3.4000000000000002E-2</v>
      </c>
      <c r="AM170" s="23">
        <v>0.56379999999999997</v>
      </c>
      <c r="AN170" s="23" t="s">
        <v>38</v>
      </c>
    </row>
    <row r="171" spans="1:40" x14ac:dyDescent="0.35">
      <c r="A171" s="23" t="s">
        <v>507</v>
      </c>
      <c r="B171" s="23" t="s">
        <v>506</v>
      </c>
      <c r="C171" s="23" t="s">
        <v>148</v>
      </c>
      <c r="D171" s="23">
        <v>3087</v>
      </c>
      <c r="E171" s="23">
        <v>20928450938850</v>
      </c>
      <c r="F171" s="23">
        <v>3083</v>
      </c>
      <c r="G171" s="23">
        <v>6779543550</v>
      </c>
      <c r="H171" s="23">
        <v>631</v>
      </c>
      <c r="I171" s="23">
        <v>14030930</v>
      </c>
      <c r="J171" s="23">
        <v>-70</v>
      </c>
      <c r="K171" s="23">
        <v>7074806000000</v>
      </c>
      <c r="L171" s="23">
        <v>4655236000000</v>
      </c>
      <c r="M171" s="23">
        <v>5679459000000</v>
      </c>
      <c r="N171" s="23">
        <v>-472332000000</v>
      </c>
      <c r="O171" s="23">
        <v>482800000000</v>
      </c>
      <c r="P171" s="23">
        <v>-575213000000</v>
      </c>
      <c r="Q171" s="23">
        <v>339368000000</v>
      </c>
      <c r="R171" s="23">
        <v>-141223000000</v>
      </c>
      <c r="S171" s="23">
        <v>83465000000</v>
      </c>
      <c r="T171" s="23">
        <v>5852000000</v>
      </c>
      <c r="U171" s="23">
        <v>80711000000</v>
      </c>
      <c r="V171" s="23">
        <v>0.12590000000000001</v>
      </c>
      <c r="W171" s="23">
        <v>2.9582000000000002</v>
      </c>
      <c r="X171" s="23" t="s">
        <v>38</v>
      </c>
      <c r="Y171" s="23" t="s">
        <v>38</v>
      </c>
      <c r="Z171" s="23">
        <v>33.657499999999999</v>
      </c>
      <c r="AA171" s="23" t="s">
        <v>38</v>
      </c>
      <c r="AB171" s="23" t="s">
        <v>38</v>
      </c>
      <c r="AC171" s="23" t="s">
        <v>38</v>
      </c>
      <c r="AD171" s="23">
        <v>-0.1101</v>
      </c>
      <c r="AE171" s="23">
        <v>-0.88719999999999999</v>
      </c>
      <c r="AF171" s="23">
        <v>25.898800000000001</v>
      </c>
      <c r="AG171" s="23">
        <v>0.42799999999999999</v>
      </c>
      <c r="AH171" s="23" t="s">
        <v>38</v>
      </c>
      <c r="AI171" s="23">
        <v>5.0000000000000001E-4</v>
      </c>
      <c r="AJ171" s="23" t="s">
        <v>38</v>
      </c>
      <c r="AK171" s="23">
        <v>0.27079999999999999</v>
      </c>
      <c r="AL171" s="23">
        <v>-3.78E-2</v>
      </c>
      <c r="AM171" s="23">
        <v>0.31990000000000002</v>
      </c>
      <c r="AN171" s="23">
        <v>27.829899999999999</v>
      </c>
    </row>
    <row r="172" spans="1:40" x14ac:dyDescent="0.35">
      <c r="A172" s="24" t="s">
        <v>295</v>
      </c>
      <c r="B172" s="24" t="s">
        <v>294</v>
      </c>
      <c r="C172" s="24" t="s">
        <v>260</v>
      </c>
      <c r="D172" s="24">
        <v>4080</v>
      </c>
      <c r="E172" s="24">
        <v>20946250800000</v>
      </c>
      <c r="F172" s="24">
        <v>4082</v>
      </c>
      <c r="G172" s="24">
        <v>5133885000</v>
      </c>
      <c r="H172" s="24">
        <v>1229</v>
      </c>
      <c r="I172" s="24">
        <v>14030930</v>
      </c>
      <c r="J172" s="24">
        <v>739</v>
      </c>
      <c r="K172" s="24">
        <v>29096658000000</v>
      </c>
      <c r="L172" s="24">
        <v>7323528000000</v>
      </c>
      <c r="M172" s="24">
        <v>25028572000000</v>
      </c>
      <c r="N172" s="24">
        <v>3795669000000</v>
      </c>
      <c r="O172" s="24">
        <v>1047127000000</v>
      </c>
      <c r="P172" s="24">
        <v>2638147000000</v>
      </c>
      <c r="Q172" s="24">
        <v>5025871000000</v>
      </c>
      <c r="R172" s="24">
        <v>2575385000000</v>
      </c>
      <c r="S172" s="24">
        <v>10717000000</v>
      </c>
      <c r="T172" s="24">
        <v>322000000</v>
      </c>
      <c r="U172" s="24">
        <v>35956000000</v>
      </c>
      <c r="V172" s="24">
        <v>0.1012</v>
      </c>
      <c r="W172" s="24">
        <v>0.71989999999999998</v>
      </c>
      <c r="X172" s="24">
        <v>5.548</v>
      </c>
      <c r="Y172" s="24" t="s">
        <v>38</v>
      </c>
      <c r="Z172" s="24">
        <v>0.7258</v>
      </c>
      <c r="AA172" s="24">
        <v>8.5900000000000004E-2</v>
      </c>
      <c r="AB172" s="24">
        <v>1.52E-2</v>
      </c>
      <c r="AC172" s="24">
        <v>0.4078</v>
      </c>
      <c r="AD172" s="24">
        <v>0.51910000000000001</v>
      </c>
      <c r="AE172" s="24">
        <v>0.2334</v>
      </c>
      <c r="AF172" s="24">
        <v>-4.3799999999999999E-2</v>
      </c>
      <c r="AG172" s="24">
        <v>5.6399999999999999E-2</v>
      </c>
      <c r="AH172" s="24">
        <v>0.62019999999999997</v>
      </c>
      <c r="AI172" s="24">
        <v>0.76229999999999998</v>
      </c>
      <c r="AJ172" s="24">
        <v>0.34620000000000001</v>
      </c>
      <c r="AK172" s="24">
        <v>0.6048</v>
      </c>
      <c r="AL172" s="24">
        <v>0.34960000000000002</v>
      </c>
      <c r="AM172" s="24">
        <v>1.5838000000000001</v>
      </c>
      <c r="AN172" s="24">
        <v>123.5547</v>
      </c>
    </row>
    <row r="173" spans="1:40" x14ac:dyDescent="0.35">
      <c r="A173" s="24" t="s">
        <v>458</v>
      </c>
      <c r="B173" s="24" t="s">
        <v>457</v>
      </c>
      <c r="C173" s="24" t="s">
        <v>172</v>
      </c>
      <c r="D173" s="24">
        <v>5450</v>
      </c>
      <c r="E173" s="24">
        <v>6812500000000</v>
      </c>
      <c r="F173" s="24">
        <v>5440</v>
      </c>
      <c r="G173" s="24">
        <v>1250000000</v>
      </c>
      <c r="H173" s="24">
        <v>631</v>
      </c>
      <c r="I173" s="24">
        <v>14030930</v>
      </c>
      <c r="J173" s="24">
        <v>759</v>
      </c>
      <c r="K173" s="24">
        <v>4308574000000</v>
      </c>
      <c r="L173" s="24">
        <v>828169000000</v>
      </c>
      <c r="M173" s="24">
        <v>4175088000000</v>
      </c>
      <c r="N173" s="24">
        <v>948854000000</v>
      </c>
      <c r="O173" s="24">
        <v>114393000000</v>
      </c>
      <c r="P173" s="24">
        <v>912425000000</v>
      </c>
      <c r="Q173" s="24">
        <v>953881000000</v>
      </c>
      <c r="R173" s="24">
        <v>1680988000000</v>
      </c>
      <c r="S173" s="24">
        <v>131331000000</v>
      </c>
      <c r="T173" s="24">
        <v>39852000000</v>
      </c>
      <c r="U173" s="24">
        <v>113259000000</v>
      </c>
      <c r="V173" s="24">
        <v>0.1003</v>
      </c>
      <c r="W173" s="24">
        <v>1.5810999999999999</v>
      </c>
      <c r="X173" s="24">
        <v>7.1673</v>
      </c>
      <c r="Y173" s="24" t="s">
        <v>38</v>
      </c>
      <c r="Z173" s="24">
        <v>1.9017999999999999</v>
      </c>
      <c r="AA173" s="24" t="s">
        <v>38</v>
      </c>
      <c r="AB173" s="24" t="s">
        <v>38</v>
      </c>
      <c r="AC173" s="24">
        <v>-0.2429</v>
      </c>
      <c r="AD173" s="24">
        <v>0.23080000000000001</v>
      </c>
      <c r="AE173" s="24">
        <v>-0.15559999999999999</v>
      </c>
      <c r="AF173" s="24">
        <v>-0.39369999999999999</v>
      </c>
      <c r="AG173" s="24">
        <v>0.19220000000000001</v>
      </c>
      <c r="AH173" s="24">
        <v>-0.42149999999999999</v>
      </c>
      <c r="AI173" s="24">
        <v>0.12820000000000001</v>
      </c>
      <c r="AJ173" s="24">
        <v>-0.54090000000000005</v>
      </c>
      <c r="AK173" s="24">
        <v>0.46729999999999999</v>
      </c>
      <c r="AL173" s="24">
        <v>0.2492</v>
      </c>
      <c r="AM173" s="24">
        <v>0.94640000000000002</v>
      </c>
      <c r="AN173" s="24">
        <v>110.4336</v>
      </c>
    </row>
    <row r="174" spans="1:40" x14ac:dyDescent="0.35">
      <c r="A174" s="24" t="s">
        <v>438</v>
      </c>
      <c r="B174" s="24" t="s">
        <v>437</v>
      </c>
      <c r="C174" s="24" t="s">
        <v>172</v>
      </c>
      <c r="D174" s="24">
        <v>2308</v>
      </c>
      <c r="E174" s="24">
        <v>81511636000000</v>
      </c>
      <c r="F174" s="24">
        <v>2284</v>
      </c>
      <c r="G174" s="24">
        <v>35317000000</v>
      </c>
      <c r="H174" s="24">
        <v>930</v>
      </c>
      <c r="I174" s="24">
        <v>14030631</v>
      </c>
      <c r="J174" s="24">
        <v>421</v>
      </c>
      <c r="K174" s="24">
        <v>26149841000000</v>
      </c>
      <c r="L174" s="24">
        <v>6619404000000</v>
      </c>
      <c r="M174" s="24">
        <v>22652272000000</v>
      </c>
      <c r="N174" s="24">
        <v>14858664000000</v>
      </c>
      <c r="O174" s="24">
        <v>4111460000000</v>
      </c>
      <c r="P174" s="24">
        <v>13811458000000</v>
      </c>
      <c r="Q174" s="24">
        <v>24992623000000</v>
      </c>
      <c r="R174" s="24">
        <v>21115257000000</v>
      </c>
      <c r="S174" s="24">
        <v>518221000000</v>
      </c>
      <c r="T174" s="24">
        <v>276017000000</v>
      </c>
      <c r="U174" s="24">
        <v>213937000000</v>
      </c>
      <c r="V174" s="24">
        <v>0.54979999999999996</v>
      </c>
      <c r="W174" s="24">
        <v>3.1183999999999998</v>
      </c>
      <c r="X174" s="24">
        <v>5.4252000000000002</v>
      </c>
      <c r="Y174" s="24" t="s">
        <v>38</v>
      </c>
      <c r="Z174" s="24" t="s">
        <v>38</v>
      </c>
      <c r="AA174" s="24">
        <v>0.13300000000000001</v>
      </c>
      <c r="AB174" s="24">
        <v>0.16900000000000001</v>
      </c>
      <c r="AC174" s="24">
        <v>0.24579999999999999</v>
      </c>
      <c r="AD174" s="24" t="s">
        <v>38</v>
      </c>
      <c r="AE174" s="24">
        <v>1.4433</v>
      </c>
      <c r="AF174" s="24">
        <v>-0.32590000000000002</v>
      </c>
      <c r="AG174" s="24">
        <v>17.965599999999998</v>
      </c>
      <c r="AH174" s="24">
        <v>-0.31440000000000001</v>
      </c>
      <c r="AI174" s="24">
        <v>34.340600000000002</v>
      </c>
      <c r="AJ174" s="24">
        <v>-0.16020000000000001</v>
      </c>
      <c r="AK174" s="24" t="s">
        <v>38</v>
      </c>
      <c r="AL174" s="24">
        <v>0.26900000000000002</v>
      </c>
      <c r="AM174" s="24">
        <v>1.0235000000000001</v>
      </c>
      <c r="AN174" s="24">
        <v>167.26429999999999</v>
      </c>
    </row>
    <row r="175" spans="1:40" x14ac:dyDescent="0.35">
      <c r="A175" s="23" t="s">
        <v>132</v>
      </c>
      <c r="B175" s="23" t="s">
        <v>131</v>
      </c>
      <c r="C175" s="23" t="s">
        <v>50</v>
      </c>
      <c r="D175" s="23">
        <v>2157</v>
      </c>
      <c r="E175" s="23">
        <v>56082000000000</v>
      </c>
      <c r="F175" s="23">
        <v>2171</v>
      </c>
      <c r="G175" s="23">
        <v>26000000000</v>
      </c>
      <c r="H175" s="23">
        <v>930</v>
      </c>
      <c r="I175" s="23">
        <v>14030631</v>
      </c>
      <c r="J175" s="23">
        <v>397</v>
      </c>
      <c r="K175" s="23">
        <v>10709667000000</v>
      </c>
      <c r="L175" s="23">
        <v>1357458000000</v>
      </c>
      <c r="M175" s="23">
        <v>9574057000000</v>
      </c>
      <c r="N175" s="23">
        <v>10345919000000</v>
      </c>
      <c r="O175" s="23">
        <v>1216515000000</v>
      </c>
      <c r="P175" s="23">
        <v>9343170000000</v>
      </c>
      <c r="Q175" s="23">
        <v>3959794000000</v>
      </c>
      <c r="R175" s="23">
        <v>9079068000000</v>
      </c>
      <c r="S175" s="23">
        <v>65637000000</v>
      </c>
      <c r="T175" s="23">
        <v>29662000000</v>
      </c>
      <c r="U175" s="23">
        <v>34808000000</v>
      </c>
      <c r="V175" s="23">
        <v>0.62609999999999999</v>
      </c>
      <c r="W175" s="23">
        <v>5.2366000000000001</v>
      </c>
      <c r="X175" s="23">
        <v>5.4558999999999997</v>
      </c>
      <c r="Y175" s="23">
        <v>0.54920000000000002</v>
      </c>
      <c r="Z175" s="23" t="s">
        <v>38</v>
      </c>
      <c r="AA175" s="23">
        <v>6.0499999999999998E-2</v>
      </c>
      <c r="AB175" s="23">
        <v>2.7410000000000001</v>
      </c>
      <c r="AC175" s="23">
        <v>0.62409999999999999</v>
      </c>
      <c r="AD175" s="23">
        <v>8.8099999999999998E-2</v>
      </c>
      <c r="AE175" s="23" t="s">
        <v>38</v>
      </c>
      <c r="AF175" s="23">
        <v>5.3231000000000002</v>
      </c>
      <c r="AG175" s="23">
        <v>3.3982999999999999</v>
      </c>
      <c r="AH175" s="23" t="s">
        <v>38</v>
      </c>
      <c r="AI175" s="23" t="s">
        <v>38</v>
      </c>
      <c r="AJ175" s="23">
        <v>9.2690999999999999</v>
      </c>
      <c r="AK175" s="23">
        <v>3.7858999999999998</v>
      </c>
      <c r="AL175" s="23">
        <v>0.43819999999999998</v>
      </c>
      <c r="AM175" s="23">
        <v>0.96250000000000002</v>
      </c>
      <c r="AN175" s="23">
        <v>195.9622</v>
      </c>
    </row>
    <row r="176" spans="1:40" x14ac:dyDescent="0.35">
      <c r="A176" s="23" t="s">
        <v>1043</v>
      </c>
      <c r="B176" s="23" t="s">
        <v>1042</v>
      </c>
      <c r="C176" s="23" t="s">
        <v>50</v>
      </c>
      <c r="D176" s="23">
        <v>8410</v>
      </c>
      <c r="E176" s="23">
        <v>8746400000000</v>
      </c>
      <c r="F176" s="23">
        <v>8480</v>
      </c>
      <c r="G176" s="23">
        <v>1040000000</v>
      </c>
      <c r="H176" s="23">
        <v>930</v>
      </c>
      <c r="I176" s="23">
        <v>14030830</v>
      </c>
      <c r="J176" s="23">
        <v>115</v>
      </c>
      <c r="K176" s="23">
        <v>164800000000</v>
      </c>
      <c r="L176" s="23">
        <v>7995000000</v>
      </c>
      <c r="M176" s="23">
        <v>154261000000</v>
      </c>
      <c r="N176" s="23">
        <v>119692000000</v>
      </c>
      <c r="O176" s="23">
        <v>-4519000000</v>
      </c>
      <c r="P176" s="23">
        <v>106570000000</v>
      </c>
      <c r="Q176" s="23">
        <v>80618000000</v>
      </c>
      <c r="R176" s="23">
        <v>115059000000</v>
      </c>
      <c r="S176" s="23" t="s">
        <v>38</v>
      </c>
      <c r="T176" s="23" t="s">
        <v>38</v>
      </c>
      <c r="U176" s="23" t="s">
        <v>38</v>
      </c>
      <c r="V176" s="23">
        <v>0.4879</v>
      </c>
      <c r="W176" s="23">
        <v>53.072800000000001</v>
      </c>
      <c r="X176" s="23">
        <v>73.739099999999993</v>
      </c>
      <c r="Y176" s="23">
        <v>7.8478000000000003</v>
      </c>
      <c r="Z176" s="23" t="s">
        <v>38</v>
      </c>
      <c r="AA176" s="23" t="s">
        <v>38</v>
      </c>
      <c r="AB176" s="23" t="s">
        <v>38</v>
      </c>
      <c r="AC176" s="23" t="s">
        <v>38</v>
      </c>
      <c r="AD176" s="23" t="s">
        <v>38</v>
      </c>
      <c r="AE176" s="23" t="s">
        <v>38</v>
      </c>
      <c r="AF176" s="23">
        <v>-0.78080000000000005</v>
      </c>
      <c r="AG176" s="23">
        <v>0.20499999999999999</v>
      </c>
      <c r="AH176" s="23" t="s">
        <v>38</v>
      </c>
      <c r="AI176" s="23" t="s">
        <v>38</v>
      </c>
      <c r="AJ176" s="23">
        <v>-1.1964999999999999</v>
      </c>
      <c r="AK176" s="23" t="s">
        <v>38</v>
      </c>
      <c r="AL176" s="23">
        <v>0.51970000000000005</v>
      </c>
      <c r="AM176" s="23">
        <v>0.9758</v>
      </c>
      <c r="AN176" s="23">
        <v>480.87689999999998</v>
      </c>
    </row>
    <row r="177" spans="1:40" x14ac:dyDescent="0.35">
      <c r="A177" s="24" t="s">
        <v>509</v>
      </c>
      <c r="B177" s="24" t="s">
        <v>508</v>
      </c>
      <c r="C177" s="24" t="s">
        <v>117</v>
      </c>
      <c r="D177" s="24">
        <v>1675</v>
      </c>
      <c r="E177" s="24">
        <v>18562551000000</v>
      </c>
      <c r="F177" s="24">
        <v>1688</v>
      </c>
      <c r="G177" s="24">
        <v>11082120000</v>
      </c>
      <c r="H177" s="24">
        <v>1229</v>
      </c>
      <c r="I177" s="24">
        <v>14030930</v>
      </c>
      <c r="J177" s="24">
        <v>-51</v>
      </c>
      <c r="K177" s="24">
        <v>7142687000000</v>
      </c>
      <c r="L177" s="24">
        <v>3179672000000</v>
      </c>
      <c r="M177" s="24">
        <v>4414186000000</v>
      </c>
      <c r="N177" s="24">
        <v>-566338000000</v>
      </c>
      <c r="O177" s="24">
        <v>468253000000</v>
      </c>
      <c r="P177" s="24">
        <v>-186507000000</v>
      </c>
      <c r="Q177" s="24">
        <v>1724343000000</v>
      </c>
      <c r="R177" s="24">
        <v>2107755000000</v>
      </c>
      <c r="S177" s="24">
        <v>110848000000</v>
      </c>
      <c r="T177" s="24">
        <v>21367000000</v>
      </c>
      <c r="U177" s="24" t="s">
        <v>38</v>
      </c>
      <c r="V177" s="24" t="s">
        <v>38</v>
      </c>
      <c r="W177" s="24">
        <v>2.5988000000000002</v>
      </c>
      <c r="X177" s="24" t="s">
        <v>38</v>
      </c>
      <c r="Y177" s="24" t="s">
        <v>38</v>
      </c>
      <c r="Z177" s="24">
        <v>2.7538</v>
      </c>
      <c r="AA177" s="24" t="s">
        <v>38</v>
      </c>
      <c r="AB177" s="24" t="s">
        <v>38</v>
      </c>
      <c r="AC177" s="24" t="s">
        <v>38</v>
      </c>
      <c r="AD177" s="24" t="s">
        <v>38</v>
      </c>
      <c r="AE177" s="24">
        <v>0.77339999999999998</v>
      </c>
      <c r="AF177" s="24">
        <v>1.7615000000000001</v>
      </c>
      <c r="AG177" s="24">
        <v>4.3992000000000004</v>
      </c>
      <c r="AH177" s="24" t="s">
        <v>38</v>
      </c>
      <c r="AI177" s="24" t="s">
        <v>38</v>
      </c>
      <c r="AJ177" s="24" t="s">
        <v>38</v>
      </c>
      <c r="AK177" s="24" t="s">
        <v>38</v>
      </c>
      <c r="AL177" s="24">
        <v>9.4799999999999995E-2</v>
      </c>
      <c r="AM177" s="24">
        <v>1.8378000000000001</v>
      </c>
      <c r="AN177" s="24">
        <v>34.570500000000003</v>
      </c>
    </row>
    <row r="178" spans="1:40" x14ac:dyDescent="0.35">
      <c r="A178" s="24" t="s">
        <v>575</v>
      </c>
      <c r="B178" s="24" t="s">
        <v>574</v>
      </c>
      <c r="C178" s="24" t="s">
        <v>50</v>
      </c>
      <c r="D178" s="24">
        <v>1164</v>
      </c>
      <c r="E178" s="24">
        <v>40740000000000</v>
      </c>
      <c r="F178" s="24">
        <v>1173</v>
      </c>
      <c r="G178" s="24">
        <v>35000000000</v>
      </c>
      <c r="H178" s="24">
        <v>631</v>
      </c>
      <c r="I178" s="24">
        <v>14030930</v>
      </c>
      <c r="J178" s="24">
        <v>210</v>
      </c>
      <c r="K178" s="24">
        <v>8282312000000</v>
      </c>
      <c r="L178" s="24">
        <v>1308374000000</v>
      </c>
      <c r="M178" s="24">
        <v>7099424000000</v>
      </c>
      <c r="N178" s="24">
        <v>7336853000000</v>
      </c>
      <c r="O178" s="24">
        <v>1088544000000</v>
      </c>
      <c r="P178" s="24">
        <v>6151127000000</v>
      </c>
      <c r="Q178" s="24">
        <v>1511479000000</v>
      </c>
      <c r="R178" s="24">
        <v>5375733000000</v>
      </c>
      <c r="S178" s="24">
        <v>632968000000</v>
      </c>
      <c r="T178" s="24">
        <v>132987000000</v>
      </c>
      <c r="U178" s="24">
        <v>632968000000</v>
      </c>
      <c r="V178" s="24">
        <v>0.73970000000000002</v>
      </c>
      <c r="W178" s="24">
        <v>4.9188999999999998</v>
      </c>
      <c r="X178" s="24">
        <v>5.5857000000000001</v>
      </c>
      <c r="Y178" s="24">
        <v>0.8569</v>
      </c>
      <c r="Z178" s="24" t="s">
        <v>38</v>
      </c>
      <c r="AA178" s="24">
        <v>0.47660000000000002</v>
      </c>
      <c r="AB178" s="24">
        <v>5.3875000000000002</v>
      </c>
      <c r="AC178" s="24">
        <v>-0.1231</v>
      </c>
      <c r="AD178" s="24" t="s">
        <v>38</v>
      </c>
      <c r="AE178" s="24" t="s">
        <v>38</v>
      </c>
      <c r="AF178" s="24">
        <v>-0.78480000000000005</v>
      </c>
      <c r="AG178" s="24">
        <v>9.4265000000000008</v>
      </c>
      <c r="AH178" s="24" t="s">
        <v>38</v>
      </c>
      <c r="AI178" s="24" t="s">
        <v>38</v>
      </c>
      <c r="AJ178" s="24">
        <v>-0.81130000000000002</v>
      </c>
      <c r="AK178" s="24" t="s">
        <v>38</v>
      </c>
      <c r="AL178" s="24">
        <v>0.2848</v>
      </c>
      <c r="AM178" s="24">
        <v>1.2230000000000001</v>
      </c>
      <c r="AN178" s="24">
        <v>44.305599999999998</v>
      </c>
    </row>
    <row r="179" spans="1:40" x14ac:dyDescent="0.35">
      <c r="A179" s="23" t="s">
        <v>218</v>
      </c>
      <c r="B179" s="23" t="s">
        <v>217</v>
      </c>
      <c r="C179" s="23" t="s">
        <v>37</v>
      </c>
      <c r="D179" s="23">
        <v>6860</v>
      </c>
      <c r="E179" s="23">
        <v>246960000000000</v>
      </c>
      <c r="F179" s="23">
        <v>6900</v>
      </c>
      <c r="G179" s="23">
        <v>36000000000</v>
      </c>
      <c r="H179" s="23">
        <v>1229</v>
      </c>
      <c r="I179" s="23">
        <v>14030930</v>
      </c>
      <c r="J179" s="23">
        <v>1615</v>
      </c>
      <c r="K179" s="23">
        <v>108270332000000</v>
      </c>
      <c r="L179" s="23">
        <v>32915757000000</v>
      </c>
      <c r="M179" s="23">
        <v>77248185000000</v>
      </c>
      <c r="N179" s="23">
        <v>58144129000000</v>
      </c>
      <c r="O179" s="23">
        <v>18056663000000</v>
      </c>
      <c r="P179" s="23">
        <v>40542149000000</v>
      </c>
      <c r="Q179" s="23">
        <v>63009348000000</v>
      </c>
      <c r="R179" s="23">
        <v>49781196000000</v>
      </c>
      <c r="S179" s="23" t="s">
        <v>38</v>
      </c>
      <c r="T179" s="23" t="s">
        <v>38</v>
      </c>
      <c r="U179" s="23" t="s">
        <v>38</v>
      </c>
      <c r="V179" s="23">
        <v>0.57410000000000005</v>
      </c>
      <c r="W179" s="23">
        <v>2.2810000000000001</v>
      </c>
      <c r="X179" s="23">
        <v>4.2724000000000002</v>
      </c>
      <c r="Y179" s="23" t="s">
        <v>38</v>
      </c>
      <c r="Z179" s="23" t="s">
        <v>38</v>
      </c>
      <c r="AA179" s="23">
        <v>4.7500000000000001E-2</v>
      </c>
      <c r="AB179" s="23">
        <v>0.1343</v>
      </c>
      <c r="AC179" s="23">
        <v>1.21E-2</v>
      </c>
      <c r="AD179" s="23">
        <v>0.1406</v>
      </c>
      <c r="AE179" s="23">
        <v>0.42980000000000002</v>
      </c>
      <c r="AF179" s="23">
        <v>0.18279999999999999</v>
      </c>
      <c r="AG179" s="23">
        <v>0.97509999999999997</v>
      </c>
      <c r="AH179" s="23" t="s">
        <v>38</v>
      </c>
      <c r="AI179" s="23" t="s">
        <v>38</v>
      </c>
      <c r="AJ179" s="23">
        <v>0.1971</v>
      </c>
      <c r="AK179" s="23">
        <v>1.2528999999999999</v>
      </c>
      <c r="AL179" s="23">
        <v>0.6028</v>
      </c>
      <c r="AM179" s="23">
        <v>0.74719999999999998</v>
      </c>
      <c r="AN179" s="23" t="s">
        <v>38</v>
      </c>
    </row>
    <row r="180" spans="1:40" x14ac:dyDescent="0.35">
      <c r="A180" s="24" t="s">
        <v>494</v>
      </c>
      <c r="B180" s="24" t="s">
        <v>493</v>
      </c>
      <c r="C180" s="24" t="s">
        <v>260</v>
      </c>
      <c r="D180" s="24">
        <v>4930</v>
      </c>
      <c r="E180" s="24">
        <v>31184315670000</v>
      </c>
      <c r="F180" s="24">
        <v>4920</v>
      </c>
      <c r="G180" s="24">
        <v>6325419000</v>
      </c>
      <c r="H180" s="24">
        <v>1229</v>
      </c>
      <c r="I180" s="24">
        <v>14030930</v>
      </c>
      <c r="J180" s="24">
        <v>223</v>
      </c>
      <c r="K180" s="24">
        <v>31610036000000</v>
      </c>
      <c r="L180" s="24">
        <v>6963326000000</v>
      </c>
      <c r="M180" s="24">
        <v>34393007000000</v>
      </c>
      <c r="N180" s="24">
        <v>1409355000000</v>
      </c>
      <c r="O180" s="24">
        <v>-433143000000</v>
      </c>
      <c r="P180" s="24">
        <v>1677503000000</v>
      </c>
      <c r="Q180" s="24">
        <v>1526046000000</v>
      </c>
      <c r="R180" s="24">
        <v>2399583000000</v>
      </c>
      <c r="S180" s="24">
        <v>66422000000</v>
      </c>
      <c r="T180" s="24">
        <v>9045000000</v>
      </c>
      <c r="U180" s="24">
        <v>36631000000</v>
      </c>
      <c r="V180" s="24">
        <v>0.60329999999999995</v>
      </c>
      <c r="W180" s="24">
        <v>0.98650000000000004</v>
      </c>
      <c r="X180" s="24">
        <v>22.107600000000001</v>
      </c>
      <c r="Y180" s="24" t="s">
        <v>38</v>
      </c>
      <c r="Z180" s="24">
        <v>1.0535000000000001</v>
      </c>
      <c r="AA180" s="24" t="s">
        <v>38</v>
      </c>
      <c r="AB180" s="24" t="s">
        <v>38</v>
      </c>
      <c r="AC180" s="24" t="s">
        <v>38</v>
      </c>
      <c r="AD180" s="24" t="s">
        <v>38</v>
      </c>
      <c r="AE180" s="24">
        <v>-0.14680000000000001</v>
      </c>
      <c r="AF180" s="24">
        <v>-7.1300000000000002E-2</v>
      </c>
      <c r="AG180" s="24">
        <v>-0.1232</v>
      </c>
      <c r="AH180" s="24">
        <v>-1.5274000000000001</v>
      </c>
      <c r="AI180" s="24">
        <v>-15.773300000000001</v>
      </c>
      <c r="AJ180" s="24">
        <v>-2.2315</v>
      </c>
      <c r="AK180" s="24">
        <v>-31.706299999999999</v>
      </c>
      <c r="AL180" s="24">
        <v>-0.29370000000000002</v>
      </c>
      <c r="AM180" s="24">
        <v>0.97870000000000001</v>
      </c>
      <c r="AN180" s="24">
        <v>53.325699999999998</v>
      </c>
    </row>
    <row r="181" spans="1:40" x14ac:dyDescent="0.35">
      <c r="A181" s="23" t="s">
        <v>385</v>
      </c>
      <c r="B181" s="23" t="s">
        <v>384</v>
      </c>
      <c r="C181" s="23" t="s">
        <v>260</v>
      </c>
      <c r="D181" s="23">
        <v>7150</v>
      </c>
      <c r="E181" s="23">
        <v>35750000000000</v>
      </c>
      <c r="F181" s="23">
        <v>7160</v>
      </c>
      <c r="G181" s="23">
        <v>5000000000</v>
      </c>
      <c r="H181" s="23">
        <v>1229</v>
      </c>
      <c r="I181" s="23">
        <v>14030930</v>
      </c>
      <c r="J181" s="23">
        <v>781</v>
      </c>
      <c r="K181" s="23">
        <v>21543488000000</v>
      </c>
      <c r="L181" s="23">
        <v>6353711000000</v>
      </c>
      <c r="M181" s="23">
        <v>17763980000000</v>
      </c>
      <c r="N181" s="23">
        <v>3907282000000</v>
      </c>
      <c r="O181" s="23">
        <v>957774000000</v>
      </c>
      <c r="P181" s="23">
        <v>4289901000000</v>
      </c>
      <c r="Q181" s="23">
        <v>5180653000000</v>
      </c>
      <c r="R181" s="23">
        <v>4619870000000</v>
      </c>
      <c r="S181" s="23">
        <v>272652000000</v>
      </c>
      <c r="T181" s="23">
        <v>66710000000</v>
      </c>
      <c r="U181" s="23">
        <v>241593000000</v>
      </c>
      <c r="V181" s="23" t="s">
        <v>38</v>
      </c>
      <c r="W181" s="23">
        <v>1.6594</v>
      </c>
      <c r="X181" s="23">
        <v>9.1548999999999996</v>
      </c>
      <c r="Y181" s="23" t="s">
        <v>38</v>
      </c>
      <c r="Z181" s="23">
        <v>1.5215000000000001</v>
      </c>
      <c r="AA181" s="23">
        <v>0.57399999999999995</v>
      </c>
      <c r="AB181" s="23">
        <v>1.0444</v>
      </c>
      <c r="AC181" s="23">
        <v>-0.2903</v>
      </c>
      <c r="AD181" s="23">
        <v>-0.27139999999999997</v>
      </c>
      <c r="AE181" s="23">
        <v>0.1154</v>
      </c>
      <c r="AF181" s="23">
        <v>-0.17269999999999999</v>
      </c>
      <c r="AG181" s="23">
        <v>0.38150000000000001</v>
      </c>
      <c r="AH181" s="23">
        <v>-0.43559999999999999</v>
      </c>
      <c r="AI181" s="23">
        <v>-0.1522</v>
      </c>
      <c r="AJ181" s="23">
        <v>-0.41289999999999999</v>
      </c>
      <c r="AK181" s="23">
        <v>6.4999999999999997E-3</v>
      </c>
      <c r="AL181" s="23" t="s">
        <v>38</v>
      </c>
      <c r="AM181" s="23" t="s">
        <v>38</v>
      </c>
      <c r="AN181" s="23">
        <v>56.004899999999999</v>
      </c>
    </row>
    <row r="182" spans="1:40" x14ac:dyDescent="0.35">
      <c r="A182" s="24" t="s">
        <v>993</v>
      </c>
      <c r="B182" s="24" t="s">
        <v>992</v>
      </c>
      <c r="C182" s="24" t="s">
        <v>263</v>
      </c>
      <c r="D182" s="24">
        <v>14220</v>
      </c>
      <c r="E182" s="24">
        <v>17367164128980</v>
      </c>
      <c r="F182" s="24">
        <v>14220</v>
      </c>
      <c r="G182" s="24">
        <v>1221319559</v>
      </c>
      <c r="H182" s="24">
        <v>1229</v>
      </c>
      <c r="I182" s="24">
        <v>14030930</v>
      </c>
      <c r="J182" s="24">
        <v>1317</v>
      </c>
      <c r="K182" s="24" t="s">
        <v>38</v>
      </c>
      <c r="L182" s="24" t="s">
        <v>38</v>
      </c>
      <c r="M182" s="24" t="s">
        <v>38</v>
      </c>
      <c r="N182" s="24" t="s">
        <v>38</v>
      </c>
      <c r="O182" s="24" t="s">
        <v>38</v>
      </c>
      <c r="P182" s="24" t="s">
        <v>38</v>
      </c>
      <c r="Q182" s="24" t="s">
        <v>38</v>
      </c>
      <c r="R182" s="24" t="s">
        <v>38</v>
      </c>
      <c r="S182" s="24" t="s">
        <v>38</v>
      </c>
      <c r="T182" s="24" t="s">
        <v>38</v>
      </c>
      <c r="U182" s="24" t="s">
        <v>38</v>
      </c>
      <c r="V182" s="24" t="s">
        <v>38</v>
      </c>
      <c r="W182" s="24">
        <v>1.3529</v>
      </c>
      <c r="X182" s="24">
        <v>10.7973</v>
      </c>
      <c r="Y182" s="24" t="s">
        <v>38</v>
      </c>
      <c r="Z182" s="24" t="s">
        <v>38</v>
      </c>
      <c r="AA182" s="24" t="s">
        <v>38</v>
      </c>
      <c r="AB182" s="24">
        <v>0.33589999999999998</v>
      </c>
      <c r="AC182" s="24" t="s">
        <v>38</v>
      </c>
      <c r="AD182" s="24">
        <v>-5.8000000000000003E-2</v>
      </c>
      <c r="AE182" s="24" t="s">
        <v>38</v>
      </c>
      <c r="AF182" s="24">
        <v>0.57509999999999994</v>
      </c>
      <c r="AG182" s="24">
        <v>0.56620000000000004</v>
      </c>
      <c r="AH182" s="24">
        <v>0.46150000000000002</v>
      </c>
      <c r="AI182" s="24">
        <v>0.37359999999999999</v>
      </c>
      <c r="AJ182" s="24">
        <v>0.63239999999999996</v>
      </c>
      <c r="AK182" s="24">
        <v>0.4753</v>
      </c>
      <c r="AL182" s="24" t="s">
        <v>38</v>
      </c>
      <c r="AM182" s="24" t="s">
        <v>38</v>
      </c>
      <c r="AN182" s="24">
        <v>59.2639</v>
      </c>
    </row>
    <row r="183" spans="1:40" x14ac:dyDescent="0.35">
      <c r="A183" s="23" t="s">
        <v>247</v>
      </c>
      <c r="B183" s="23" t="s">
        <v>246</v>
      </c>
      <c r="C183" s="23" t="s">
        <v>225</v>
      </c>
      <c r="D183" s="23">
        <v>5840</v>
      </c>
      <c r="E183" s="23">
        <v>56064343654800</v>
      </c>
      <c r="F183" s="23">
        <v>5900</v>
      </c>
      <c r="G183" s="23">
        <v>9600058845</v>
      </c>
      <c r="H183" s="23">
        <v>1229</v>
      </c>
      <c r="I183" s="23">
        <v>14030930</v>
      </c>
      <c r="J183" s="23">
        <v>719</v>
      </c>
      <c r="K183" s="23">
        <v>20690421000000</v>
      </c>
      <c r="L183" s="23">
        <v>6503825000000</v>
      </c>
      <c r="M183" s="23">
        <v>17512924000000</v>
      </c>
      <c r="N183" s="23">
        <v>6902770000000</v>
      </c>
      <c r="O183" s="23">
        <v>1760409000000</v>
      </c>
      <c r="P183" s="23">
        <v>6093480000000</v>
      </c>
      <c r="Q183" s="23">
        <v>7990516000000</v>
      </c>
      <c r="R183" s="23">
        <v>6545053000000</v>
      </c>
      <c r="S183" s="23">
        <v>2400184000000</v>
      </c>
      <c r="T183" s="23">
        <v>802587000000</v>
      </c>
      <c r="U183" s="23">
        <v>1343551000000</v>
      </c>
      <c r="V183" s="23">
        <v>0.751</v>
      </c>
      <c r="W183" s="23">
        <v>2.7097000000000002</v>
      </c>
      <c r="X183" s="23">
        <v>8.2058</v>
      </c>
      <c r="Y183" s="23" t="s">
        <v>38</v>
      </c>
      <c r="Z183" s="23">
        <v>2.5344000000000002</v>
      </c>
      <c r="AA183" s="23">
        <v>0.13320000000000001</v>
      </c>
      <c r="AB183" s="23">
        <v>0.4118</v>
      </c>
      <c r="AC183" s="23">
        <v>-0.32</v>
      </c>
      <c r="AD183" s="23">
        <v>-0.16980000000000001</v>
      </c>
      <c r="AE183" s="23">
        <v>0.27300000000000002</v>
      </c>
      <c r="AF183" s="23">
        <v>0.20530000000000001</v>
      </c>
      <c r="AG183" s="23">
        <v>0.52790000000000004</v>
      </c>
      <c r="AH183" s="23">
        <v>0.20039999999999999</v>
      </c>
      <c r="AI183" s="23">
        <v>0.45619999999999999</v>
      </c>
      <c r="AJ183" s="23">
        <v>-0.1804</v>
      </c>
      <c r="AK183" s="23">
        <v>0.26840000000000003</v>
      </c>
      <c r="AL183" s="23">
        <v>0.58599999999999997</v>
      </c>
      <c r="AM183" s="23">
        <v>0.80969999999999998</v>
      </c>
      <c r="AN183" s="23">
        <v>25.1707</v>
      </c>
    </row>
    <row r="184" spans="1:40" x14ac:dyDescent="0.35">
      <c r="A184" s="23" t="s">
        <v>939</v>
      </c>
      <c r="B184" s="23" t="s">
        <v>938</v>
      </c>
      <c r="C184" s="23" t="s">
        <v>260</v>
      </c>
      <c r="D184" s="23">
        <v>3641</v>
      </c>
      <c r="E184" s="23">
        <v>17979247324588</v>
      </c>
      <c r="F184" s="23">
        <v>3691</v>
      </c>
      <c r="G184" s="23">
        <v>4937997068</v>
      </c>
      <c r="H184" s="23">
        <v>1229</v>
      </c>
      <c r="I184" s="23">
        <v>14030930</v>
      </c>
      <c r="J184" s="23">
        <v>374</v>
      </c>
      <c r="K184" s="23">
        <v>18042058000000</v>
      </c>
      <c r="L184" s="23">
        <v>5493194000000</v>
      </c>
      <c r="M184" s="23">
        <v>14295709000000</v>
      </c>
      <c r="N184" s="23">
        <v>1849213000000</v>
      </c>
      <c r="O184" s="23">
        <v>282964000000</v>
      </c>
      <c r="P184" s="23">
        <v>2779969000000</v>
      </c>
      <c r="Q184" s="23">
        <v>3001535000000</v>
      </c>
      <c r="R184" s="23">
        <v>2659825000000</v>
      </c>
      <c r="S184" s="23">
        <v>179260000000</v>
      </c>
      <c r="T184" s="23">
        <v>38728000000</v>
      </c>
      <c r="U184" s="23">
        <v>114488000000</v>
      </c>
      <c r="V184" s="23">
        <v>0.12429999999999999</v>
      </c>
      <c r="W184" s="23">
        <v>0.99650000000000005</v>
      </c>
      <c r="X184" s="23">
        <v>9.8663000000000007</v>
      </c>
      <c r="Y184" s="23" t="s">
        <v>38</v>
      </c>
      <c r="Z184" s="23">
        <v>1.0136000000000001</v>
      </c>
      <c r="AA184" s="23">
        <v>-0.30280000000000001</v>
      </c>
      <c r="AB184" s="23">
        <v>-0.17799999999999999</v>
      </c>
      <c r="AC184" s="23">
        <v>-8.6999999999999994E-3</v>
      </c>
      <c r="AD184" s="23">
        <v>-0.33660000000000001</v>
      </c>
      <c r="AE184" s="23">
        <v>0.36</v>
      </c>
      <c r="AF184" s="23">
        <v>0.48159999999999997</v>
      </c>
      <c r="AG184" s="23">
        <v>0.35699999999999998</v>
      </c>
      <c r="AH184" s="23">
        <v>1.7899999999999999E-2</v>
      </c>
      <c r="AI184" s="23">
        <v>-5.5399999999999998E-2</v>
      </c>
      <c r="AJ184" s="23">
        <v>0.46870000000000001</v>
      </c>
      <c r="AK184" s="23">
        <v>-9.9699999999999997E-2</v>
      </c>
      <c r="AL184" s="23">
        <v>0.1651</v>
      </c>
      <c r="AM184" s="23">
        <v>1.4416</v>
      </c>
      <c r="AN184" s="23">
        <v>65.801299999999998</v>
      </c>
    </row>
    <row r="185" spans="1:40" x14ac:dyDescent="0.35">
      <c r="A185" s="23" t="s">
        <v>638</v>
      </c>
      <c r="B185" s="23" t="s">
        <v>637</v>
      </c>
      <c r="C185" s="23" t="s">
        <v>309</v>
      </c>
      <c r="D185" s="23">
        <v>2343</v>
      </c>
      <c r="E185" s="23">
        <v>16401000000000</v>
      </c>
      <c r="F185" s="23">
        <v>2321</v>
      </c>
      <c r="G185" s="23">
        <v>7000000000</v>
      </c>
      <c r="H185" s="23">
        <v>930</v>
      </c>
      <c r="I185" s="23">
        <v>14030930</v>
      </c>
      <c r="J185" s="23">
        <v>239</v>
      </c>
      <c r="K185" s="23">
        <v>13778667000000</v>
      </c>
      <c r="L185" s="23">
        <v>4241297000000</v>
      </c>
      <c r="M185" s="23">
        <v>13778667000000</v>
      </c>
      <c r="N185" s="23">
        <v>1672265000000</v>
      </c>
      <c r="O185" s="23">
        <v>638998000000</v>
      </c>
      <c r="P185" s="23">
        <v>1672265000000</v>
      </c>
      <c r="Q185" s="23">
        <v>3240512000000</v>
      </c>
      <c r="R185" s="23">
        <v>3240512000000</v>
      </c>
      <c r="S185" s="23">
        <v>513166000000</v>
      </c>
      <c r="T185" s="23">
        <v>90099000000</v>
      </c>
      <c r="U185" s="23">
        <v>513166000000</v>
      </c>
      <c r="V185" s="23">
        <v>0.10340000000000001</v>
      </c>
      <c r="W185" s="23">
        <v>1.1908000000000001</v>
      </c>
      <c r="X185" s="23">
        <v>9.7406000000000006</v>
      </c>
      <c r="Y185" s="23" t="s">
        <v>38</v>
      </c>
      <c r="Z185" s="23">
        <v>0.98870000000000002</v>
      </c>
      <c r="AA185" s="23">
        <v>0.34620000000000001</v>
      </c>
      <c r="AB185" s="23">
        <v>0.4899</v>
      </c>
      <c r="AC185" s="23">
        <v>0.53590000000000004</v>
      </c>
      <c r="AD185" s="23">
        <v>-0.61109999999999998</v>
      </c>
      <c r="AE185" s="23">
        <v>5.1700000000000003E-2</v>
      </c>
      <c r="AF185" s="23">
        <v>0.2185</v>
      </c>
      <c r="AG185" s="23">
        <v>0.39369999999999999</v>
      </c>
      <c r="AH185" s="23">
        <v>0.64300000000000002</v>
      </c>
      <c r="AI185" s="23">
        <v>1.2290000000000001</v>
      </c>
      <c r="AJ185" s="23">
        <v>0.87150000000000005</v>
      </c>
      <c r="AK185" s="23">
        <v>-0.45810000000000001</v>
      </c>
      <c r="AL185" s="23">
        <v>0.29930000000000001</v>
      </c>
      <c r="AM185" s="23">
        <v>1.8039000000000001</v>
      </c>
      <c r="AN185" s="23">
        <v>227.4041</v>
      </c>
    </row>
    <row r="186" spans="1:40" x14ac:dyDescent="0.35">
      <c r="A186" s="23" t="s">
        <v>255</v>
      </c>
      <c r="B186" s="23" t="s">
        <v>254</v>
      </c>
      <c r="C186" s="23" t="s">
        <v>50</v>
      </c>
      <c r="D186" s="23">
        <v>2069</v>
      </c>
      <c r="E186" s="23">
        <v>20690000000000</v>
      </c>
      <c r="F186" s="23">
        <v>2048</v>
      </c>
      <c r="G186" s="23">
        <v>10000000000</v>
      </c>
      <c r="H186" s="23">
        <v>1229</v>
      </c>
      <c r="I186" s="23">
        <v>14030930</v>
      </c>
      <c r="J186" s="23">
        <v>450</v>
      </c>
      <c r="K186" s="23">
        <v>4761465000000</v>
      </c>
      <c r="L186" s="23">
        <v>1737008000000</v>
      </c>
      <c r="M186" s="23">
        <v>4698635000000</v>
      </c>
      <c r="N186" s="23">
        <v>4496970000000</v>
      </c>
      <c r="O186" s="23">
        <v>1679514000000</v>
      </c>
      <c r="P186" s="23">
        <v>4489805000000</v>
      </c>
      <c r="Q186" s="23">
        <v>4364601000000</v>
      </c>
      <c r="R186" s="23">
        <v>4804826000000</v>
      </c>
      <c r="S186" s="23">
        <v>149000000</v>
      </c>
      <c r="T186" s="23">
        <v>9000000</v>
      </c>
      <c r="U186" s="23">
        <v>9022000000</v>
      </c>
      <c r="V186" s="23">
        <v>0.96889999999999998</v>
      </c>
      <c r="W186" s="23">
        <v>4.3452999999999999</v>
      </c>
      <c r="X186" s="23">
        <v>4.5510999999999999</v>
      </c>
      <c r="Y186" s="23">
        <v>1.3110999999999999</v>
      </c>
      <c r="Z186" s="23" t="s">
        <v>38</v>
      </c>
      <c r="AA186" s="23">
        <v>4.5199999999999997E-2</v>
      </c>
      <c r="AB186" s="23">
        <v>1.9378</v>
      </c>
      <c r="AC186" s="23">
        <v>-6.1000000000000004E-3</v>
      </c>
      <c r="AD186" s="23">
        <v>4.0000000000000002E-4</v>
      </c>
      <c r="AE186" s="23" t="s">
        <v>38</v>
      </c>
      <c r="AF186" s="23">
        <v>-0.14149999999999999</v>
      </c>
      <c r="AG186" s="23">
        <v>0.76800000000000002</v>
      </c>
      <c r="AH186" s="23" t="s">
        <v>38</v>
      </c>
      <c r="AI186" s="23" t="s">
        <v>38</v>
      </c>
      <c r="AJ186" s="23">
        <v>-0.1467</v>
      </c>
      <c r="AK186" s="23">
        <v>0.76859999999999995</v>
      </c>
      <c r="AL186" s="23">
        <v>0.49669999999999997</v>
      </c>
      <c r="AM186" s="23">
        <v>1.1532</v>
      </c>
      <c r="AN186" s="23">
        <v>42.477200000000003</v>
      </c>
    </row>
    <row r="187" spans="1:40" x14ac:dyDescent="0.35">
      <c r="A187" s="23" t="s">
        <v>419</v>
      </c>
      <c r="B187" s="23" t="s">
        <v>418</v>
      </c>
      <c r="C187" s="23" t="s">
        <v>148</v>
      </c>
      <c r="D187" s="23">
        <v>6490</v>
      </c>
      <c r="E187" s="23">
        <v>25960000000000</v>
      </c>
      <c r="F187" s="23">
        <v>6500</v>
      </c>
      <c r="G187" s="23">
        <v>4000000000</v>
      </c>
      <c r="H187" s="23">
        <v>1229</v>
      </c>
      <c r="I187" s="23">
        <v>14030930</v>
      </c>
      <c r="J187" s="23">
        <v>587</v>
      </c>
      <c r="K187" s="23">
        <v>11757156000000</v>
      </c>
      <c r="L187" s="23">
        <v>3572712000000</v>
      </c>
      <c r="M187" s="23">
        <v>10919949000000</v>
      </c>
      <c r="N187" s="23">
        <v>2346449000000</v>
      </c>
      <c r="O187" s="23">
        <v>606989000000</v>
      </c>
      <c r="P187" s="23">
        <v>2031136000000</v>
      </c>
      <c r="Q187" s="23">
        <v>4008205000000</v>
      </c>
      <c r="R187" s="23">
        <v>2234267000000</v>
      </c>
      <c r="S187" s="23">
        <v>483000000</v>
      </c>
      <c r="T187" s="23">
        <v>234000000</v>
      </c>
      <c r="U187" s="23">
        <v>9876000000</v>
      </c>
      <c r="V187" s="23">
        <v>0.14879999999999999</v>
      </c>
      <c r="W187" s="23">
        <v>2.2080000000000002</v>
      </c>
      <c r="X187" s="23">
        <v>11.0562</v>
      </c>
      <c r="Y187" s="23" t="s">
        <v>38</v>
      </c>
      <c r="Z187" s="23">
        <v>1.8146</v>
      </c>
      <c r="AA187" s="23">
        <v>8.3099999999999993E-2</v>
      </c>
      <c r="AB187" s="23">
        <v>0.84950000000000003</v>
      </c>
      <c r="AC187" s="23">
        <v>-0.3256</v>
      </c>
      <c r="AD187" s="23">
        <v>-4.6899999999999997E-2</v>
      </c>
      <c r="AE187" s="23">
        <v>0.3115</v>
      </c>
      <c r="AF187" s="23">
        <v>-0.23119999999999999</v>
      </c>
      <c r="AG187" s="23">
        <v>-0.19700000000000001</v>
      </c>
      <c r="AH187" s="23">
        <v>-0.67749999999999999</v>
      </c>
      <c r="AI187" s="23">
        <v>-0.63370000000000004</v>
      </c>
      <c r="AJ187" s="23">
        <v>-0.48149999999999998</v>
      </c>
      <c r="AK187" s="23">
        <v>-0.2346</v>
      </c>
      <c r="AL187" s="23">
        <v>0.49490000000000001</v>
      </c>
      <c r="AM187" s="23">
        <v>1.2997000000000001</v>
      </c>
      <c r="AN187" s="23">
        <v>5.7580999999999998</v>
      </c>
    </row>
    <row r="188" spans="1:40" x14ac:dyDescent="0.35">
      <c r="A188" s="23" t="s">
        <v>238</v>
      </c>
      <c r="B188" s="23" t="s">
        <v>237</v>
      </c>
      <c r="C188" s="23" t="s">
        <v>65</v>
      </c>
      <c r="D188" s="23">
        <v>7030</v>
      </c>
      <c r="E188" s="23">
        <v>393680000000000</v>
      </c>
      <c r="F188" s="23">
        <v>7050</v>
      </c>
      <c r="G188" s="23">
        <v>56000000000</v>
      </c>
      <c r="H188" s="23">
        <v>1229</v>
      </c>
      <c r="I188" s="23">
        <v>14030930</v>
      </c>
      <c r="J188" s="23">
        <v>915</v>
      </c>
      <c r="K188" s="23">
        <v>280457299000000</v>
      </c>
      <c r="L188" s="23">
        <v>83264851000000</v>
      </c>
      <c r="M188" s="23">
        <v>232581181000000</v>
      </c>
      <c r="N188" s="23">
        <v>51213443000000</v>
      </c>
      <c r="O188" s="23">
        <v>12991608000000</v>
      </c>
      <c r="P188" s="23">
        <v>41234370000000</v>
      </c>
      <c r="Q188" s="23">
        <v>57059189000000</v>
      </c>
      <c r="R188" s="23">
        <v>50671005000000</v>
      </c>
      <c r="S188" s="23">
        <v>2436927000000</v>
      </c>
      <c r="T188" s="23">
        <v>716225000000</v>
      </c>
      <c r="U188" s="23">
        <v>2058041000000</v>
      </c>
      <c r="V188" s="23">
        <v>0.81489999999999996</v>
      </c>
      <c r="W188" s="23">
        <v>1.4036999999999999</v>
      </c>
      <c r="X188" s="23">
        <v>7.694</v>
      </c>
      <c r="Y188" s="23" t="s">
        <v>38</v>
      </c>
      <c r="Z188" s="23">
        <v>1.3575999999999999</v>
      </c>
      <c r="AA188" s="23">
        <v>7.7100000000000002E-2</v>
      </c>
      <c r="AB188" s="23">
        <v>0.13189999999999999</v>
      </c>
      <c r="AC188" s="23">
        <v>-0.40079999999999999</v>
      </c>
      <c r="AD188" s="23">
        <v>0.82069999999999999</v>
      </c>
      <c r="AE188" s="23">
        <v>0.29930000000000001</v>
      </c>
      <c r="AF188" s="23">
        <v>0.25640000000000002</v>
      </c>
      <c r="AG188" s="23">
        <v>0.44259999999999999</v>
      </c>
      <c r="AH188" s="23">
        <v>0.43030000000000002</v>
      </c>
      <c r="AI188" s="23">
        <v>0.56240000000000001</v>
      </c>
      <c r="AJ188" s="23">
        <v>-0.2472</v>
      </c>
      <c r="AK188" s="23">
        <v>1.6265000000000001</v>
      </c>
      <c r="AL188" s="23">
        <v>0.57809999999999995</v>
      </c>
      <c r="AM188" s="23">
        <v>1.1215999999999999</v>
      </c>
      <c r="AN188" s="23">
        <v>32.403799999999997</v>
      </c>
    </row>
    <row r="189" spans="1:40" x14ac:dyDescent="0.35">
      <c r="A189" s="23" t="s">
        <v>436</v>
      </c>
      <c r="B189" s="23" t="s">
        <v>435</v>
      </c>
      <c r="C189" s="23" t="s">
        <v>350</v>
      </c>
      <c r="D189" s="23">
        <v>2494</v>
      </c>
      <c r="E189" s="23">
        <v>9550340478050</v>
      </c>
      <c r="F189" s="23">
        <v>2489</v>
      </c>
      <c r="G189" s="23">
        <v>3829326575</v>
      </c>
      <c r="H189" s="23">
        <v>930</v>
      </c>
      <c r="I189" s="23">
        <v>14030930</v>
      </c>
      <c r="J189" s="23">
        <v>297</v>
      </c>
      <c r="K189" s="23">
        <v>3424277000000</v>
      </c>
      <c r="L189" s="23">
        <v>883838000000</v>
      </c>
      <c r="M189" s="23">
        <v>3424277000000</v>
      </c>
      <c r="N189" s="23">
        <v>1136996000000</v>
      </c>
      <c r="O189" s="23">
        <v>283982000000</v>
      </c>
      <c r="P189" s="23">
        <v>1136996000000</v>
      </c>
      <c r="Q189" s="23">
        <v>1284365000000</v>
      </c>
      <c r="R189" s="23">
        <v>1284365000000</v>
      </c>
      <c r="S189" s="23">
        <v>33659000000</v>
      </c>
      <c r="T189" s="23">
        <v>27909000000</v>
      </c>
      <c r="U189" s="23">
        <v>33659000000</v>
      </c>
      <c r="V189" s="23">
        <v>0.78249999999999997</v>
      </c>
      <c r="W189" s="23">
        <v>2.7890000000000001</v>
      </c>
      <c r="X189" s="23">
        <v>8.3838000000000008</v>
      </c>
      <c r="Y189" s="23" t="s">
        <v>38</v>
      </c>
      <c r="Z189" s="23" t="s">
        <v>38</v>
      </c>
      <c r="AA189" s="23">
        <v>0.1153</v>
      </c>
      <c r="AB189" s="23">
        <v>0.35560000000000003</v>
      </c>
      <c r="AC189" s="23">
        <v>-0.16569999999999999</v>
      </c>
      <c r="AD189" s="23" t="s">
        <v>38</v>
      </c>
      <c r="AE189" s="23">
        <v>6.2100000000000002E-2</v>
      </c>
      <c r="AF189" s="23">
        <v>-0.1255</v>
      </c>
      <c r="AG189" s="23" t="s">
        <v>38</v>
      </c>
      <c r="AH189" s="23">
        <v>-0.29580000000000001</v>
      </c>
      <c r="AI189" s="23" t="s">
        <v>38</v>
      </c>
      <c r="AJ189" s="23">
        <v>-0.27039999999999997</v>
      </c>
      <c r="AK189" s="23" t="s">
        <v>38</v>
      </c>
      <c r="AL189" s="23">
        <v>0.1308</v>
      </c>
      <c r="AM189" s="23">
        <v>0.45679999999999998</v>
      </c>
      <c r="AN189" s="23">
        <v>33.901600000000002</v>
      </c>
    </row>
    <row r="190" spans="1:40" x14ac:dyDescent="0.35">
      <c r="A190" s="23" t="s">
        <v>685</v>
      </c>
      <c r="B190" s="23" t="s">
        <v>684</v>
      </c>
      <c r="C190" s="23" t="s">
        <v>241</v>
      </c>
      <c r="D190" s="23">
        <v>2054</v>
      </c>
      <c r="E190" s="23">
        <v>41080000000000</v>
      </c>
      <c r="F190" s="23">
        <v>2051</v>
      </c>
      <c r="G190" s="23">
        <v>20000000000</v>
      </c>
      <c r="H190" s="23">
        <v>1229</v>
      </c>
      <c r="I190" s="23">
        <v>14030930</v>
      </c>
      <c r="J190" s="23" t="s">
        <v>38</v>
      </c>
      <c r="K190" s="23" t="s">
        <v>38</v>
      </c>
      <c r="L190" s="23" t="s">
        <v>38</v>
      </c>
      <c r="M190" s="23" t="s">
        <v>38</v>
      </c>
      <c r="N190" s="23" t="s">
        <v>38</v>
      </c>
      <c r="O190" s="23" t="s">
        <v>38</v>
      </c>
      <c r="P190" s="23" t="s">
        <v>38</v>
      </c>
      <c r="Q190" s="23" t="s">
        <v>38</v>
      </c>
      <c r="R190" s="23" t="s">
        <v>38</v>
      </c>
      <c r="S190" s="23" t="s">
        <v>38</v>
      </c>
      <c r="T190" s="23" t="s">
        <v>38</v>
      </c>
      <c r="U190" s="23" t="s">
        <v>38</v>
      </c>
      <c r="V190" s="23" t="s">
        <v>38</v>
      </c>
      <c r="W190" s="23" t="s">
        <v>38</v>
      </c>
      <c r="X190" s="23" t="s">
        <v>38</v>
      </c>
      <c r="Y190" s="23" t="s">
        <v>38</v>
      </c>
      <c r="Z190" s="23" t="s">
        <v>38</v>
      </c>
      <c r="AA190" s="23" t="s">
        <v>38</v>
      </c>
      <c r="AB190" s="23" t="s">
        <v>38</v>
      </c>
      <c r="AC190" s="23" t="s">
        <v>38</v>
      </c>
      <c r="AD190" s="23" t="s">
        <v>38</v>
      </c>
      <c r="AE190" s="23" t="s">
        <v>38</v>
      </c>
      <c r="AF190" s="23" t="s">
        <v>38</v>
      </c>
      <c r="AG190" s="23" t="s">
        <v>38</v>
      </c>
      <c r="AH190" s="23" t="s">
        <v>38</v>
      </c>
      <c r="AI190" s="23" t="s">
        <v>38</v>
      </c>
      <c r="AJ190" s="23" t="s">
        <v>38</v>
      </c>
      <c r="AK190" s="23" t="s">
        <v>38</v>
      </c>
      <c r="AL190" s="23">
        <v>0.15870000000000001</v>
      </c>
      <c r="AM190" s="23" t="s">
        <v>38</v>
      </c>
      <c r="AN190" s="23" t="s">
        <v>38</v>
      </c>
    </row>
    <row r="191" spans="1:40" x14ac:dyDescent="0.35">
      <c r="A191" s="23" t="s">
        <v>591</v>
      </c>
      <c r="B191" s="23" t="s">
        <v>590</v>
      </c>
      <c r="C191" s="23" t="s">
        <v>50</v>
      </c>
      <c r="D191" s="23">
        <v>3846</v>
      </c>
      <c r="E191" s="23">
        <v>442290000000000</v>
      </c>
      <c r="F191" s="23">
        <v>3820</v>
      </c>
      <c r="G191" s="23">
        <v>115000000000</v>
      </c>
      <c r="H191" s="23">
        <v>231</v>
      </c>
      <c r="I191" s="23">
        <v>14030830</v>
      </c>
      <c r="J191" s="23">
        <v>609</v>
      </c>
      <c r="K191" s="23">
        <v>81570598000000</v>
      </c>
      <c r="L191" s="23">
        <v>6084043000000</v>
      </c>
      <c r="M191" s="23">
        <v>81595037000000</v>
      </c>
      <c r="N191" s="23">
        <v>70013683000000</v>
      </c>
      <c r="O191" s="23">
        <v>1580378000000</v>
      </c>
      <c r="P191" s="23">
        <v>71832975000000</v>
      </c>
      <c r="Q191" s="23">
        <v>6786946000000</v>
      </c>
      <c r="R191" s="23">
        <v>50358875000000</v>
      </c>
      <c r="S191" s="23">
        <v>10502004000000</v>
      </c>
      <c r="T191" s="23">
        <v>2520225000000</v>
      </c>
      <c r="U191" s="23">
        <v>10343881000000</v>
      </c>
      <c r="V191" s="23">
        <v>0.66869999999999996</v>
      </c>
      <c r="W191" s="23">
        <v>5.4236000000000004</v>
      </c>
      <c r="X191" s="23">
        <v>6.2808000000000002</v>
      </c>
      <c r="Y191" s="23">
        <v>0.57569999999999999</v>
      </c>
      <c r="Z191" s="23" t="s">
        <v>38</v>
      </c>
      <c r="AA191" s="23">
        <v>-0.2868</v>
      </c>
      <c r="AB191" s="23">
        <v>1.7413000000000001</v>
      </c>
      <c r="AC191" s="23">
        <v>-0.67359999999999998</v>
      </c>
      <c r="AD191" s="23">
        <v>-0.57550000000000001</v>
      </c>
      <c r="AE191" s="23" t="s">
        <v>38</v>
      </c>
      <c r="AF191" s="23">
        <v>-0.55479999999999996</v>
      </c>
      <c r="AG191" s="23">
        <v>-0.17960000000000001</v>
      </c>
      <c r="AH191" s="23" t="s">
        <v>38</v>
      </c>
      <c r="AI191" s="23" t="s">
        <v>38</v>
      </c>
      <c r="AJ191" s="23">
        <v>-0.85470000000000002</v>
      </c>
      <c r="AK191" s="23">
        <v>-0.65180000000000005</v>
      </c>
      <c r="AL191" s="23">
        <v>0.47249999999999998</v>
      </c>
      <c r="AM191" s="23">
        <v>1.1638999999999999</v>
      </c>
      <c r="AN191" s="23">
        <v>303.23970000000003</v>
      </c>
    </row>
    <row r="192" spans="1:40" x14ac:dyDescent="0.35">
      <c r="A192" s="24" t="s">
        <v>852</v>
      </c>
      <c r="B192" s="24" t="s">
        <v>851</v>
      </c>
      <c r="C192" s="24" t="s">
        <v>50</v>
      </c>
      <c r="D192" s="24">
        <v>5190</v>
      </c>
      <c r="E192" s="24">
        <v>60463500000000</v>
      </c>
      <c r="F192" s="24">
        <v>5160</v>
      </c>
      <c r="G192" s="24">
        <v>11650000000</v>
      </c>
      <c r="H192" s="24">
        <v>1230</v>
      </c>
      <c r="I192" s="24">
        <v>14030930</v>
      </c>
      <c r="J192" s="24">
        <v>963</v>
      </c>
      <c r="K192" s="24">
        <v>34608925000000</v>
      </c>
      <c r="L192" s="24">
        <v>5397278000000</v>
      </c>
      <c r="M192" s="24">
        <v>24877332000000</v>
      </c>
      <c r="N192" s="24">
        <v>11218987000000</v>
      </c>
      <c r="O192" s="24">
        <v>176659000000</v>
      </c>
      <c r="P192" s="24">
        <v>7748352000000</v>
      </c>
      <c r="Q192" s="24">
        <v>6450605000000</v>
      </c>
      <c r="R192" s="24">
        <v>9922196000000</v>
      </c>
      <c r="S192" s="24">
        <v>82767000000</v>
      </c>
      <c r="T192" s="24">
        <v>82767000000</v>
      </c>
      <c r="U192" s="24" t="s">
        <v>38</v>
      </c>
      <c r="V192" s="24">
        <v>0.60140000000000005</v>
      </c>
      <c r="W192" s="24">
        <v>1.7470000000000001</v>
      </c>
      <c r="X192" s="24">
        <v>5.3582999999999998</v>
      </c>
      <c r="Y192" s="24">
        <v>1.1402000000000001</v>
      </c>
      <c r="Z192" s="24" t="s">
        <v>38</v>
      </c>
      <c r="AA192" s="24">
        <v>0.42670000000000002</v>
      </c>
      <c r="AB192" s="24">
        <v>1.3940999999999999</v>
      </c>
      <c r="AC192" s="24">
        <v>-0.92</v>
      </c>
      <c r="AD192" s="24">
        <v>-5.0200000000000002E-2</v>
      </c>
      <c r="AE192" s="24" t="s">
        <v>38</v>
      </c>
      <c r="AF192" s="24">
        <v>-0.3997</v>
      </c>
      <c r="AG192" s="24">
        <v>0.80369999999999997</v>
      </c>
      <c r="AH192" s="24">
        <v>0.80830000000000002</v>
      </c>
      <c r="AI192" s="24">
        <v>7.8212000000000002</v>
      </c>
      <c r="AJ192" s="24">
        <v>-0.95199999999999996</v>
      </c>
      <c r="AK192" s="24">
        <v>0.71309999999999996</v>
      </c>
      <c r="AL192" s="24">
        <v>0.51680000000000004</v>
      </c>
      <c r="AM192" s="24">
        <v>0.70730000000000004</v>
      </c>
      <c r="AN192" s="24">
        <v>146.54920000000001</v>
      </c>
    </row>
    <row r="193" spans="1:40" x14ac:dyDescent="0.35">
      <c r="A193" s="23" t="s">
        <v>577</v>
      </c>
      <c r="B193" s="23" t="s">
        <v>576</v>
      </c>
      <c r="C193" s="23" t="s">
        <v>74</v>
      </c>
      <c r="D193" s="23">
        <v>7970</v>
      </c>
      <c r="E193" s="23">
        <v>35865000000000</v>
      </c>
      <c r="F193" s="23">
        <v>7930</v>
      </c>
      <c r="G193" s="23">
        <v>4500000000</v>
      </c>
      <c r="H193" s="23">
        <v>1229</v>
      </c>
      <c r="I193" s="23">
        <v>14030930</v>
      </c>
      <c r="J193" s="23">
        <v>1339</v>
      </c>
      <c r="K193" s="23">
        <v>27909444000000</v>
      </c>
      <c r="L193" s="23">
        <v>7997213000000</v>
      </c>
      <c r="M193" s="23">
        <v>20939295000000</v>
      </c>
      <c r="N193" s="23">
        <v>6026864000000</v>
      </c>
      <c r="O193" s="23">
        <v>1774652000000</v>
      </c>
      <c r="P193" s="23">
        <v>4995164000000</v>
      </c>
      <c r="Q193" s="23">
        <v>8574390000000</v>
      </c>
      <c r="R193" s="23">
        <v>5140168000000</v>
      </c>
      <c r="S193" s="23">
        <v>154713000000</v>
      </c>
      <c r="T193" s="23">
        <v>13507000000</v>
      </c>
      <c r="U193" s="23">
        <v>87337000000</v>
      </c>
      <c r="V193" s="23">
        <v>0.1802</v>
      </c>
      <c r="W193" s="23">
        <v>1.2849999999999999</v>
      </c>
      <c r="X193" s="23">
        <v>5.9222999999999999</v>
      </c>
      <c r="Y193" s="23" t="s">
        <v>38</v>
      </c>
      <c r="Z193" s="23">
        <v>1.2681</v>
      </c>
      <c r="AA193" s="23">
        <v>-4.5699999999999998E-2</v>
      </c>
      <c r="AB193" s="23">
        <v>4.7199999999999999E-2</v>
      </c>
      <c r="AC193" s="23">
        <v>0.22459999999999999</v>
      </c>
      <c r="AD193" s="23">
        <v>-0.18429999999999999</v>
      </c>
      <c r="AE193" s="23">
        <v>0.47049999999999997</v>
      </c>
      <c r="AF193" s="23">
        <v>9.8599999999999993E-2</v>
      </c>
      <c r="AG193" s="23">
        <v>0.54320000000000002</v>
      </c>
      <c r="AH193" s="23">
        <v>0.22470000000000001</v>
      </c>
      <c r="AI193" s="23">
        <v>0.50029999999999997</v>
      </c>
      <c r="AJ193" s="23">
        <v>0.34539999999999998</v>
      </c>
      <c r="AK193" s="23">
        <v>0.25869999999999999</v>
      </c>
      <c r="AL193" s="23">
        <v>0.3322</v>
      </c>
      <c r="AM193" s="23" t="s">
        <v>38</v>
      </c>
      <c r="AN193" s="23">
        <v>46.695799999999998</v>
      </c>
    </row>
    <row r="194" spans="1:40" x14ac:dyDescent="0.35">
      <c r="A194" s="23" t="s">
        <v>503</v>
      </c>
      <c r="B194" s="23" t="s">
        <v>502</v>
      </c>
      <c r="C194" s="23" t="s">
        <v>45</v>
      </c>
      <c r="D194" s="23">
        <v>4414</v>
      </c>
      <c r="E194" s="23">
        <v>43036500000000</v>
      </c>
      <c r="F194" s="23">
        <v>4373</v>
      </c>
      <c r="G194" s="23">
        <v>9750000000</v>
      </c>
      <c r="H194" s="23">
        <v>1229</v>
      </c>
      <c r="I194" s="23">
        <v>14030930</v>
      </c>
      <c r="J194" s="23">
        <v>778</v>
      </c>
      <c r="K194" s="23">
        <v>45606032000000</v>
      </c>
      <c r="L194" s="23">
        <v>11544029000000</v>
      </c>
      <c r="M194" s="23">
        <v>44592864000000</v>
      </c>
      <c r="N194" s="23">
        <v>7589290000000</v>
      </c>
      <c r="O194" s="23">
        <v>1800229000000</v>
      </c>
      <c r="P194" s="23">
        <v>6670414000000</v>
      </c>
      <c r="Q194" s="23">
        <v>11143246000000</v>
      </c>
      <c r="R194" s="23">
        <v>10220311000000</v>
      </c>
      <c r="S194" s="23">
        <v>765523000000</v>
      </c>
      <c r="T194" s="23">
        <v>215354000000</v>
      </c>
      <c r="U194" s="23">
        <v>480152000000</v>
      </c>
      <c r="V194" s="23">
        <v>0.5847</v>
      </c>
      <c r="W194" s="23">
        <v>0.94450000000000001</v>
      </c>
      <c r="X194" s="23">
        <v>5.6195000000000004</v>
      </c>
      <c r="Y194" s="23" t="s">
        <v>38</v>
      </c>
      <c r="Z194" s="23">
        <v>0.94140000000000001</v>
      </c>
      <c r="AA194" s="23">
        <v>-3.09E-2</v>
      </c>
      <c r="AB194" s="23">
        <v>-7.1400000000000005E-2</v>
      </c>
      <c r="AC194" s="23">
        <v>0.29659999999999997</v>
      </c>
      <c r="AD194" s="23">
        <v>0.73960000000000004</v>
      </c>
      <c r="AE194" s="23">
        <v>1.8599999999999998E-2</v>
      </c>
      <c r="AF194" s="23">
        <v>0.1105</v>
      </c>
      <c r="AG194" s="23">
        <v>-0.1091</v>
      </c>
      <c r="AH194" s="23">
        <v>9.1000000000000004E-3</v>
      </c>
      <c r="AI194" s="23">
        <v>-0.28389999999999999</v>
      </c>
      <c r="AJ194" s="23">
        <v>0.43980000000000002</v>
      </c>
      <c r="AK194" s="23">
        <v>0.54979999999999996</v>
      </c>
      <c r="AL194" s="23">
        <v>0.35539999999999999</v>
      </c>
      <c r="AM194" s="23">
        <v>1.2228000000000001</v>
      </c>
      <c r="AN194" s="23">
        <v>59.496600000000001</v>
      </c>
    </row>
    <row r="195" spans="1:40" x14ac:dyDescent="0.35">
      <c r="A195" s="23" t="s">
        <v>610</v>
      </c>
      <c r="B195" s="23" t="s">
        <v>609</v>
      </c>
      <c r="C195" s="23" t="s">
        <v>155</v>
      </c>
      <c r="D195" s="23">
        <v>1745</v>
      </c>
      <c r="E195" s="23">
        <v>8725000000000</v>
      </c>
      <c r="F195" s="23">
        <v>1728</v>
      </c>
      <c r="G195" s="23">
        <v>5000000000</v>
      </c>
      <c r="H195" s="23">
        <v>1229</v>
      </c>
      <c r="I195" s="23">
        <v>14030930</v>
      </c>
      <c r="J195" s="23">
        <v>-89</v>
      </c>
      <c r="K195" s="23">
        <v>15613297000000</v>
      </c>
      <c r="L195" s="23">
        <v>4174122000000</v>
      </c>
      <c r="M195" s="23">
        <v>13743307000000</v>
      </c>
      <c r="N195" s="23">
        <v>-443077000000</v>
      </c>
      <c r="O195" s="23">
        <v>736982000000</v>
      </c>
      <c r="P195" s="23">
        <v>50847000000</v>
      </c>
      <c r="Q195" s="23">
        <v>944191000000</v>
      </c>
      <c r="R195" s="23">
        <v>1728673000000</v>
      </c>
      <c r="S195" s="23" t="s">
        <v>38</v>
      </c>
      <c r="T195" s="23" t="s">
        <v>38</v>
      </c>
      <c r="U195" s="23" t="s">
        <v>38</v>
      </c>
      <c r="V195" s="23">
        <v>5.9001000000000001</v>
      </c>
      <c r="W195" s="23">
        <v>0.55879999999999996</v>
      </c>
      <c r="X195" s="23" t="s">
        <v>38</v>
      </c>
      <c r="Y195" s="23" t="s">
        <v>38</v>
      </c>
      <c r="Z195" s="23">
        <v>0.1988</v>
      </c>
      <c r="AA195" s="23">
        <v>5.9999999999999995E-4</v>
      </c>
      <c r="AB195" s="23" t="s">
        <v>38</v>
      </c>
      <c r="AC195" s="23">
        <v>1.1753</v>
      </c>
      <c r="AD195" s="23">
        <v>-0.50360000000000005</v>
      </c>
      <c r="AE195" s="23">
        <v>2.9700000000000001E-2</v>
      </c>
      <c r="AF195" s="23">
        <v>-0.69630000000000003</v>
      </c>
      <c r="AG195" s="23">
        <v>0.81159999999999999</v>
      </c>
      <c r="AH195" s="23" t="s">
        <v>38</v>
      </c>
      <c r="AI195" s="23" t="s">
        <v>38</v>
      </c>
      <c r="AJ195" s="23">
        <v>81.005300000000005</v>
      </c>
      <c r="AK195" s="23">
        <v>-0.63060000000000005</v>
      </c>
      <c r="AL195" s="23">
        <v>0.1636</v>
      </c>
      <c r="AM195" s="23">
        <v>1.0618000000000001</v>
      </c>
      <c r="AN195" s="23" t="s">
        <v>38</v>
      </c>
    </row>
    <row r="196" spans="1:40" x14ac:dyDescent="0.35">
      <c r="A196" s="24" t="s">
        <v>456</v>
      </c>
      <c r="B196" s="24" t="s">
        <v>455</v>
      </c>
      <c r="C196" s="24" t="s">
        <v>74</v>
      </c>
      <c r="D196" s="24">
        <v>4786</v>
      </c>
      <c r="E196" s="24">
        <v>426911200000000</v>
      </c>
      <c r="F196" s="24">
        <v>4689</v>
      </c>
      <c r="G196" s="24">
        <v>89200000000</v>
      </c>
      <c r="H196" s="24">
        <v>1229</v>
      </c>
      <c r="I196" s="24">
        <v>14030930</v>
      </c>
      <c r="J196" s="24">
        <v>714</v>
      </c>
      <c r="K196" s="24">
        <v>652944608000000</v>
      </c>
      <c r="L196" s="24">
        <v>168025125000000</v>
      </c>
      <c r="M196" s="24">
        <v>514208122000000</v>
      </c>
      <c r="N196" s="24">
        <v>63679717000000</v>
      </c>
      <c r="O196" s="24">
        <v>-192342000000</v>
      </c>
      <c r="P196" s="24">
        <v>61395737000000</v>
      </c>
      <c r="Q196" s="24">
        <v>41720360000000</v>
      </c>
      <c r="R196" s="24">
        <v>59880328000000</v>
      </c>
      <c r="S196" s="24">
        <v>27264111000000</v>
      </c>
      <c r="T196" s="24">
        <v>7185645000000</v>
      </c>
      <c r="U196" s="24">
        <v>22828708000000</v>
      </c>
      <c r="V196" s="24">
        <v>0.78029999999999999</v>
      </c>
      <c r="W196" s="24">
        <v>0.65380000000000005</v>
      </c>
      <c r="X196" s="24">
        <v>6.5671999999999997</v>
      </c>
      <c r="Y196" s="24" t="s">
        <v>38</v>
      </c>
      <c r="Z196" s="24">
        <v>0.65090000000000003</v>
      </c>
      <c r="AA196" s="24" t="s">
        <v>38</v>
      </c>
      <c r="AB196" s="24" t="s">
        <v>38</v>
      </c>
      <c r="AC196" s="24" t="s">
        <v>38</v>
      </c>
      <c r="AD196" s="24" t="s">
        <v>38</v>
      </c>
      <c r="AE196" s="24">
        <v>0.38140000000000002</v>
      </c>
      <c r="AF196" s="24">
        <v>-6.0000000000000001E-3</v>
      </c>
      <c r="AG196" s="24">
        <v>0.36709999999999998</v>
      </c>
      <c r="AH196" s="24">
        <v>-0.58120000000000005</v>
      </c>
      <c r="AI196" s="24">
        <v>-0.36840000000000001</v>
      </c>
      <c r="AJ196" s="24">
        <v>-1.0098</v>
      </c>
      <c r="AK196" s="24">
        <v>-1.0170999999999999</v>
      </c>
      <c r="AL196" s="24">
        <v>0.30590000000000001</v>
      </c>
      <c r="AM196" s="24">
        <v>1.1489</v>
      </c>
      <c r="AN196" s="24">
        <v>66.073599999999999</v>
      </c>
    </row>
    <row r="197" spans="1:40" x14ac:dyDescent="0.35">
      <c r="A197" s="23" t="s">
        <v>410</v>
      </c>
      <c r="B197" s="23" t="s">
        <v>409</v>
      </c>
      <c r="C197" s="23" t="s">
        <v>60</v>
      </c>
      <c r="D197" s="23">
        <v>2979</v>
      </c>
      <c r="E197" s="23">
        <v>35748000000000</v>
      </c>
      <c r="F197" s="23">
        <v>2977</v>
      </c>
      <c r="G197" s="23">
        <v>12000000000</v>
      </c>
      <c r="H197" s="23">
        <v>1229</v>
      </c>
      <c r="I197" s="23">
        <v>14030930</v>
      </c>
      <c r="J197" s="23">
        <v>410</v>
      </c>
      <c r="K197" s="23">
        <v>21790238000000</v>
      </c>
      <c r="L197" s="23">
        <v>4213367000000</v>
      </c>
      <c r="M197" s="23">
        <v>14541630000000</v>
      </c>
      <c r="N197" s="23">
        <v>4920160000000</v>
      </c>
      <c r="O197" s="23">
        <v>-541728000000</v>
      </c>
      <c r="P197" s="23">
        <v>3567592000000</v>
      </c>
      <c r="Q197" s="23">
        <v>6045279000000</v>
      </c>
      <c r="R197" s="23">
        <v>3528696000000</v>
      </c>
      <c r="S197" s="23">
        <v>138169000000</v>
      </c>
      <c r="T197" s="23">
        <v>33931000000</v>
      </c>
      <c r="U197" s="23">
        <v>175859000000</v>
      </c>
      <c r="V197" s="23">
        <v>0.1009</v>
      </c>
      <c r="W197" s="23">
        <v>1.6406000000000001</v>
      </c>
      <c r="X197" s="23">
        <v>7.2683</v>
      </c>
      <c r="Y197" s="23" t="s">
        <v>38</v>
      </c>
      <c r="Z197" s="23">
        <v>3.4836999999999998</v>
      </c>
      <c r="AA197" s="23" t="s">
        <v>38</v>
      </c>
      <c r="AB197" s="23" t="s">
        <v>38</v>
      </c>
      <c r="AC197" s="23" t="s">
        <v>38</v>
      </c>
      <c r="AD197" s="23" t="s">
        <v>38</v>
      </c>
      <c r="AE197" s="23">
        <v>-0.2858</v>
      </c>
      <c r="AF197" s="23">
        <v>-0.45540000000000003</v>
      </c>
      <c r="AG197" s="23">
        <v>0.25879999999999997</v>
      </c>
      <c r="AH197" s="23">
        <v>-0.91269999999999996</v>
      </c>
      <c r="AI197" s="23">
        <v>-0.72199999999999998</v>
      </c>
      <c r="AJ197" s="23">
        <v>-1.2611000000000001</v>
      </c>
      <c r="AK197" s="23">
        <v>-2.1934999999999998</v>
      </c>
      <c r="AL197" s="23">
        <v>0.27239999999999998</v>
      </c>
      <c r="AM197" s="23">
        <v>1.1734</v>
      </c>
      <c r="AN197" s="23">
        <v>77.622100000000003</v>
      </c>
    </row>
    <row r="198" spans="1:40" x14ac:dyDescent="0.35">
      <c r="A198" s="24" t="s">
        <v>1097</v>
      </c>
      <c r="B198" s="24" t="s">
        <v>1096</v>
      </c>
      <c r="C198" s="24" t="s">
        <v>167</v>
      </c>
      <c r="D198" s="24">
        <v>3654</v>
      </c>
      <c r="E198" s="24">
        <v>6650280000000</v>
      </c>
      <c r="F198" s="24">
        <v>3649</v>
      </c>
      <c r="G198" s="24">
        <v>1820000000</v>
      </c>
      <c r="H198" s="24">
        <v>930</v>
      </c>
      <c r="I198" s="24">
        <v>14030631</v>
      </c>
      <c r="J198" s="24">
        <v>299</v>
      </c>
      <c r="K198" s="24">
        <v>7144767000000</v>
      </c>
      <c r="L198" s="24">
        <v>1666361000000</v>
      </c>
      <c r="M198" s="24">
        <v>6765054000000</v>
      </c>
      <c r="N198" s="24">
        <v>543721000000</v>
      </c>
      <c r="O198" s="24">
        <v>160281000000</v>
      </c>
      <c r="P198" s="24">
        <v>927399000000</v>
      </c>
      <c r="Q198" s="24">
        <v>655630000000</v>
      </c>
      <c r="R198" s="24">
        <v>948196000000</v>
      </c>
      <c r="S198" s="24">
        <v>1138257000000</v>
      </c>
      <c r="T198" s="24">
        <v>252285000000</v>
      </c>
      <c r="U198" s="24">
        <v>823673000000</v>
      </c>
      <c r="V198" s="24">
        <v>0.75390000000000001</v>
      </c>
      <c r="W198" s="24">
        <v>0.93079999999999996</v>
      </c>
      <c r="X198" s="24">
        <v>12.204000000000001</v>
      </c>
      <c r="Y198" s="24" t="s">
        <v>38</v>
      </c>
      <c r="Z198" s="24">
        <v>0.99309999999999998</v>
      </c>
      <c r="AA198" s="24" t="s">
        <v>38</v>
      </c>
      <c r="AB198" s="24" t="s">
        <v>38</v>
      </c>
      <c r="AC198" s="24" t="s">
        <v>38</v>
      </c>
      <c r="AD198" s="24">
        <v>0.13669999999999999</v>
      </c>
      <c r="AE198" s="24">
        <v>-0.30430000000000001</v>
      </c>
      <c r="AF198" s="24">
        <v>0.20619999999999999</v>
      </c>
      <c r="AG198" s="24">
        <v>-2.8199999999999999E-2</v>
      </c>
      <c r="AH198" s="24">
        <v>2.9098000000000002</v>
      </c>
      <c r="AI198" s="24">
        <v>3.4299999999999997E-2</v>
      </c>
      <c r="AJ198" s="24" t="s">
        <v>38</v>
      </c>
      <c r="AK198" s="24">
        <v>0.1047</v>
      </c>
      <c r="AL198" s="24">
        <v>5.6500000000000002E-2</v>
      </c>
      <c r="AM198" s="24">
        <v>1.3305</v>
      </c>
      <c r="AN198" s="24">
        <v>130.8708</v>
      </c>
    </row>
    <row r="199" spans="1:40" x14ac:dyDescent="0.35">
      <c r="A199" s="24" t="s">
        <v>283</v>
      </c>
      <c r="B199" s="24" t="s">
        <v>282</v>
      </c>
      <c r="C199" s="24" t="s">
        <v>122</v>
      </c>
      <c r="D199" s="24">
        <v>7880</v>
      </c>
      <c r="E199" s="24">
        <v>77063248000000</v>
      </c>
      <c r="F199" s="24">
        <v>7850</v>
      </c>
      <c r="G199" s="24">
        <v>9779600000</v>
      </c>
      <c r="H199" s="24">
        <v>930</v>
      </c>
      <c r="I199" s="24">
        <v>14030631</v>
      </c>
      <c r="J199" s="24">
        <v>1184</v>
      </c>
      <c r="K199" s="24">
        <v>58311652000000</v>
      </c>
      <c r="L199" s="24">
        <v>14555159000000</v>
      </c>
      <c r="M199" s="24">
        <v>40992416000000</v>
      </c>
      <c r="N199" s="24">
        <v>11580771000000</v>
      </c>
      <c r="O199" s="24">
        <v>2523006000000</v>
      </c>
      <c r="P199" s="24">
        <v>8184406000000</v>
      </c>
      <c r="Q199" s="24">
        <v>7201263000000</v>
      </c>
      <c r="R199" s="24">
        <v>8500778000000</v>
      </c>
      <c r="S199" s="24">
        <v>2249570000000</v>
      </c>
      <c r="T199" s="24">
        <v>420803000000</v>
      </c>
      <c r="U199" s="24">
        <v>1856340000000</v>
      </c>
      <c r="V199" s="24">
        <v>0.63929999999999998</v>
      </c>
      <c r="W199" s="24">
        <v>1.3216000000000001</v>
      </c>
      <c r="X199" s="24">
        <v>6.6300999999999997</v>
      </c>
      <c r="Y199" s="24" t="s">
        <v>38</v>
      </c>
      <c r="Z199" s="24">
        <v>1.1698999999999999</v>
      </c>
      <c r="AA199" s="24">
        <v>-6.8199999999999997E-2</v>
      </c>
      <c r="AB199" s="24">
        <v>-1.3899999999999999E-2</v>
      </c>
      <c r="AC199" s="24">
        <v>-0.12189999999999999</v>
      </c>
      <c r="AD199" s="24">
        <v>0.187</v>
      </c>
      <c r="AE199" s="24">
        <v>0.92310000000000003</v>
      </c>
      <c r="AF199" s="24">
        <v>-8.2799999999999999E-2</v>
      </c>
      <c r="AG199" s="24">
        <v>0.99790000000000001</v>
      </c>
      <c r="AH199" s="24">
        <v>-0.27950000000000003</v>
      </c>
      <c r="AI199" s="24">
        <v>1.095</v>
      </c>
      <c r="AJ199" s="24">
        <v>-0.19470000000000001</v>
      </c>
      <c r="AK199" s="24">
        <v>1.3714999999999999</v>
      </c>
      <c r="AL199" s="24">
        <v>0.56769999999999998</v>
      </c>
      <c r="AM199" s="24">
        <v>1.25</v>
      </c>
      <c r="AN199" s="24">
        <v>72.6601</v>
      </c>
    </row>
    <row r="200" spans="1:40" x14ac:dyDescent="0.35">
      <c r="A200" s="24" t="s">
        <v>1209</v>
      </c>
      <c r="B200" s="24" t="s">
        <v>1208</v>
      </c>
      <c r="C200" s="24" t="s">
        <v>172</v>
      </c>
      <c r="D200" s="24">
        <v>51050</v>
      </c>
      <c r="E200" s="24">
        <v>12762500000000</v>
      </c>
      <c r="F200" s="24">
        <v>51100</v>
      </c>
      <c r="G200" s="24">
        <v>250000000</v>
      </c>
      <c r="H200" s="24">
        <v>631</v>
      </c>
      <c r="I200" s="24">
        <v>14030930</v>
      </c>
      <c r="J200" s="24">
        <v>361</v>
      </c>
      <c r="K200" s="24">
        <v>145000000000</v>
      </c>
      <c r="L200" s="24" t="s">
        <v>38</v>
      </c>
      <c r="M200" s="24">
        <v>145000000000</v>
      </c>
      <c r="N200" s="24">
        <v>90349000000</v>
      </c>
      <c r="O200" s="24">
        <v>-10793000000</v>
      </c>
      <c r="P200" s="24">
        <v>104277000000</v>
      </c>
      <c r="Q200" s="24">
        <v>-20874000000</v>
      </c>
      <c r="R200" s="24">
        <v>-10081000000</v>
      </c>
      <c r="S200" s="24">
        <v>2000000</v>
      </c>
      <c r="T200" s="24" t="s">
        <v>38</v>
      </c>
      <c r="U200" s="24" t="s">
        <v>38</v>
      </c>
      <c r="V200" s="24" t="s">
        <v>38</v>
      </c>
      <c r="W200" s="24">
        <v>88.017200000000003</v>
      </c>
      <c r="X200" s="24">
        <v>141.55119999999999</v>
      </c>
      <c r="Y200" s="24" t="s">
        <v>38</v>
      </c>
      <c r="Z200" s="24" t="s">
        <v>38</v>
      </c>
      <c r="AA200" s="24" t="s">
        <v>38</v>
      </c>
      <c r="AB200" s="24" t="s">
        <v>38</v>
      </c>
      <c r="AC200" s="24" t="s">
        <v>38</v>
      </c>
      <c r="AD200" s="24" t="s">
        <v>38</v>
      </c>
      <c r="AE200" s="24" t="s">
        <v>38</v>
      </c>
      <c r="AF200" s="24">
        <v>-1</v>
      </c>
      <c r="AG200" s="24" t="s">
        <v>38</v>
      </c>
      <c r="AH200" s="24">
        <v>-1</v>
      </c>
      <c r="AI200" s="24" t="s">
        <v>38</v>
      </c>
      <c r="AJ200" s="24">
        <v>-1.0854999999999999</v>
      </c>
      <c r="AK200" s="24">
        <v>-4.4427000000000003</v>
      </c>
      <c r="AL200" s="24">
        <v>0.83479999999999999</v>
      </c>
      <c r="AM200" s="24">
        <v>0.29370000000000002</v>
      </c>
      <c r="AN200" s="24">
        <v>255.66970000000001</v>
      </c>
    </row>
    <row r="201" spans="1:40" x14ac:dyDescent="0.35">
      <c r="A201" s="23" t="s">
        <v>468</v>
      </c>
      <c r="B201" s="23" t="s">
        <v>467</v>
      </c>
      <c r="C201" s="23" t="s">
        <v>50</v>
      </c>
      <c r="D201" s="23">
        <v>15420</v>
      </c>
      <c r="E201" s="23">
        <v>154200000000000</v>
      </c>
      <c r="F201" s="23">
        <v>15260</v>
      </c>
      <c r="G201" s="23">
        <v>10000000000</v>
      </c>
      <c r="H201" s="23">
        <v>1230</v>
      </c>
      <c r="I201" s="23">
        <v>14030930</v>
      </c>
      <c r="J201" s="23">
        <v>1158</v>
      </c>
      <c r="K201" s="23">
        <v>13342490000000</v>
      </c>
      <c r="L201" s="23">
        <v>2307603000000</v>
      </c>
      <c r="M201" s="23">
        <v>14142714000000</v>
      </c>
      <c r="N201" s="23">
        <v>11581712000000</v>
      </c>
      <c r="O201" s="23">
        <v>1847743000000</v>
      </c>
      <c r="P201" s="23">
        <v>11856800000000</v>
      </c>
      <c r="Q201" s="23">
        <v>23592458000000</v>
      </c>
      <c r="R201" s="23">
        <v>30172799000000</v>
      </c>
      <c r="S201" s="23">
        <v>1344984000000</v>
      </c>
      <c r="T201" s="23">
        <v>552173000000</v>
      </c>
      <c r="U201" s="23">
        <v>1880096000000</v>
      </c>
      <c r="V201" s="23">
        <v>0.84340000000000004</v>
      </c>
      <c r="W201" s="23">
        <v>11.5571</v>
      </c>
      <c r="X201" s="23">
        <v>13.1434</v>
      </c>
      <c r="Y201" s="23">
        <v>0.81969999999999998</v>
      </c>
      <c r="Z201" s="23" t="s">
        <v>38</v>
      </c>
      <c r="AA201" s="23">
        <v>-6.6E-3</v>
      </c>
      <c r="AB201" s="23">
        <v>0.15679999999999999</v>
      </c>
      <c r="AC201" s="23">
        <v>0.47639999999999999</v>
      </c>
      <c r="AD201" s="23">
        <v>4.82E-2</v>
      </c>
      <c r="AE201" s="23" t="s">
        <v>38</v>
      </c>
      <c r="AF201" s="23">
        <v>0.65459999999999996</v>
      </c>
      <c r="AG201" s="23">
        <v>-5.2499999999999998E-2</v>
      </c>
      <c r="AH201" s="23" t="s">
        <v>38</v>
      </c>
      <c r="AI201" s="23" t="s">
        <v>38</v>
      </c>
      <c r="AJ201" s="23">
        <v>1.4429000000000001</v>
      </c>
      <c r="AK201" s="23">
        <v>-6.7999999999999996E-3</v>
      </c>
      <c r="AL201" s="23">
        <v>0.81989999999999996</v>
      </c>
      <c r="AM201" s="23">
        <v>0.34100000000000003</v>
      </c>
      <c r="AN201" s="23">
        <v>174.83340000000001</v>
      </c>
    </row>
    <row r="202" spans="1:40" x14ac:dyDescent="0.35">
      <c r="A202" s="24" t="s">
        <v>466</v>
      </c>
      <c r="B202" s="24" t="s">
        <v>465</v>
      </c>
      <c r="C202" s="24" t="s">
        <v>60</v>
      </c>
      <c r="D202" s="24">
        <v>1811</v>
      </c>
      <c r="E202" s="24">
        <v>13099981850490</v>
      </c>
      <c r="F202" s="24">
        <v>1803</v>
      </c>
      <c r="G202" s="24">
        <v>7233562590</v>
      </c>
      <c r="H202" s="24">
        <v>1229</v>
      </c>
      <c r="I202" s="24">
        <v>14030930</v>
      </c>
      <c r="J202" s="24">
        <v>234</v>
      </c>
      <c r="K202" s="24">
        <v>10049854000000</v>
      </c>
      <c r="L202" s="24">
        <v>3268520000000</v>
      </c>
      <c r="M202" s="24">
        <v>11077377000000</v>
      </c>
      <c r="N202" s="24">
        <v>1689947000000</v>
      </c>
      <c r="O202" s="24">
        <v>464057000000</v>
      </c>
      <c r="P202" s="24">
        <v>1612928000000</v>
      </c>
      <c r="Q202" s="24">
        <v>3546664000000</v>
      </c>
      <c r="R202" s="24">
        <v>2692970000000</v>
      </c>
      <c r="S202" s="24">
        <v>134106000000</v>
      </c>
      <c r="T202" s="24">
        <v>29291000000</v>
      </c>
      <c r="U202" s="24">
        <v>168800000000</v>
      </c>
      <c r="V202" s="24">
        <v>0.1031</v>
      </c>
      <c r="W202" s="24">
        <v>1.3035000000000001</v>
      </c>
      <c r="X202" s="24">
        <v>7.7050999999999998</v>
      </c>
      <c r="Y202" s="24" t="s">
        <v>38</v>
      </c>
      <c r="Z202" s="24">
        <v>1.2602</v>
      </c>
      <c r="AA202" s="24">
        <v>-0.13900000000000001</v>
      </c>
      <c r="AB202" s="24">
        <v>6.4000000000000003E-3</v>
      </c>
      <c r="AC202" s="24">
        <v>-1.89E-2</v>
      </c>
      <c r="AD202" s="24">
        <v>0.43519999999999998</v>
      </c>
      <c r="AE202" s="24">
        <v>-7.6399999999999996E-2</v>
      </c>
      <c r="AF202" s="24">
        <v>0.50919999999999999</v>
      </c>
      <c r="AG202" s="24">
        <v>-0.1774</v>
      </c>
      <c r="AH202" s="24">
        <v>0.5796</v>
      </c>
      <c r="AI202" s="24">
        <v>-0.12139999999999999</v>
      </c>
      <c r="AJ202" s="24">
        <v>0.48080000000000001</v>
      </c>
      <c r="AK202" s="24">
        <v>0.18049999999999999</v>
      </c>
      <c r="AL202" s="24">
        <v>0.26879999999999998</v>
      </c>
      <c r="AM202" s="24">
        <v>1.5241</v>
      </c>
      <c r="AN202" s="24">
        <v>265.387</v>
      </c>
    </row>
    <row r="203" spans="1:40" x14ac:dyDescent="0.35">
      <c r="A203" s="23" t="s">
        <v>719</v>
      </c>
      <c r="B203" s="23" t="s">
        <v>718</v>
      </c>
      <c r="C203" s="23" t="s">
        <v>60</v>
      </c>
      <c r="D203" s="23">
        <v>3920</v>
      </c>
      <c r="E203" s="23">
        <v>11760000000000</v>
      </c>
      <c r="F203" s="23">
        <v>3901</v>
      </c>
      <c r="G203" s="23">
        <v>3000000000</v>
      </c>
      <c r="H203" s="23">
        <v>331</v>
      </c>
      <c r="I203" s="23">
        <v>14030930</v>
      </c>
      <c r="J203" s="23">
        <v>393</v>
      </c>
      <c r="K203" s="23">
        <v>11508652000000</v>
      </c>
      <c r="L203" s="23">
        <v>3717209000000</v>
      </c>
      <c r="M203" s="23">
        <v>14143121000000</v>
      </c>
      <c r="N203" s="23">
        <v>1179177000000</v>
      </c>
      <c r="O203" s="23">
        <v>488734000000</v>
      </c>
      <c r="P203" s="23">
        <v>1198250000000</v>
      </c>
      <c r="Q203" s="23">
        <v>1655639000000</v>
      </c>
      <c r="R203" s="23">
        <v>2009892000000</v>
      </c>
      <c r="S203" s="23">
        <v>5538000000</v>
      </c>
      <c r="T203" s="23">
        <v>5538000000</v>
      </c>
      <c r="U203" s="23">
        <v>7876000000</v>
      </c>
      <c r="V203" s="23">
        <v>0.12520000000000001</v>
      </c>
      <c r="W203" s="23">
        <v>1.0221</v>
      </c>
      <c r="X203" s="23">
        <v>9.9490999999999996</v>
      </c>
      <c r="Y203" s="23" t="s">
        <v>38</v>
      </c>
      <c r="Z203" s="23">
        <v>0.98660000000000003</v>
      </c>
      <c r="AA203" s="23">
        <v>0.35770000000000002</v>
      </c>
      <c r="AB203" s="23">
        <v>0.3921</v>
      </c>
      <c r="AC203" s="23">
        <v>0.28849999999999998</v>
      </c>
      <c r="AD203" s="23">
        <v>0.1787</v>
      </c>
      <c r="AE203" s="23">
        <v>-0.27600000000000002</v>
      </c>
      <c r="AF203" s="23">
        <v>0.8821</v>
      </c>
      <c r="AG203" s="23">
        <v>-8.8200000000000001E-2</v>
      </c>
      <c r="AH203" s="23">
        <v>1.9697</v>
      </c>
      <c r="AI203" s="23">
        <v>0.1595</v>
      </c>
      <c r="AJ203" s="23">
        <v>1.4252</v>
      </c>
      <c r="AK203" s="23">
        <v>7.4800000000000005E-2</v>
      </c>
      <c r="AL203" s="23">
        <v>6.7900000000000002E-2</v>
      </c>
      <c r="AM203" s="23">
        <v>1.0860000000000001</v>
      </c>
      <c r="AN203" s="23">
        <v>136.49449999999999</v>
      </c>
    </row>
    <row r="204" spans="1:40" x14ac:dyDescent="0.35">
      <c r="A204" s="23" t="s">
        <v>285</v>
      </c>
      <c r="B204" s="23" t="s">
        <v>284</v>
      </c>
      <c r="C204" s="23" t="s">
        <v>50</v>
      </c>
      <c r="D204" s="23">
        <v>4363</v>
      </c>
      <c r="E204" s="23">
        <v>436300000000000</v>
      </c>
      <c r="F204" s="23">
        <v>4287</v>
      </c>
      <c r="G204" s="23">
        <v>100000000000</v>
      </c>
      <c r="H204" s="23">
        <v>631</v>
      </c>
      <c r="I204" s="23">
        <v>14030930</v>
      </c>
      <c r="J204" s="23">
        <v>598</v>
      </c>
      <c r="K204" s="23">
        <v>66813776000000</v>
      </c>
      <c r="L204" s="23">
        <v>408886000000</v>
      </c>
      <c r="M204" s="23">
        <v>67009898000000</v>
      </c>
      <c r="N204" s="23">
        <v>59788877000000</v>
      </c>
      <c r="O204" s="23">
        <v>-2959544000000</v>
      </c>
      <c r="P204" s="23">
        <v>62268758000000</v>
      </c>
      <c r="Q204" s="23">
        <v>55005568000000</v>
      </c>
      <c r="R204" s="23">
        <v>57965112000000</v>
      </c>
      <c r="S204" s="23">
        <v>5922250000000</v>
      </c>
      <c r="T204" s="23">
        <v>1976899000000</v>
      </c>
      <c r="U204" s="23">
        <v>5922250000000</v>
      </c>
      <c r="V204" s="23">
        <v>0.89929999999999999</v>
      </c>
      <c r="W204" s="23">
        <v>6.5316000000000001</v>
      </c>
      <c r="X204" s="23">
        <v>7.1706000000000003</v>
      </c>
      <c r="Y204" s="23">
        <v>0.80100000000000005</v>
      </c>
      <c r="Z204" s="23" t="s">
        <v>38</v>
      </c>
      <c r="AA204" s="23" t="s">
        <v>38</v>
      </c>
      <c r="AB204" s="23" t="s">
        <v>38</v>
      </c>
      <c r="AC204" s="23" t="s">
        <v>38</v>
      </c>
      <c r="AD204" s="23" t="s">
        <v>38</v>
      </c>
      <c r="AE204" s="23" t="s">
        <v>38</v>
      </c>
      <c r="AF204" s="23">
        <v>-0.98760000000000003</v>
      </c>
      <c r="AG204" s="23">
        <v>-0.32419999999999999</v>
      </c>
      <c r="AH204" s="23" t="s">
        <v>38</v>
      </c>
      <c r="AI204" s="23" t="s">
        <v>38</v>
      </c>
      <c r="AJ204" s="23">
        <v>-1.0947</v>
      </c>
      <c r="AK204" s="23" t="s">
        <v>38</v>
      </c>
      <c r="AL204" s="23">
        <v>5.5800000000000002E-2</v>
      </c>
      <c r="AM204" s="23" t="s">
        <v>38</v>
      </c>
      <c r="AN204" s="23">
        <v>583.54340000000002</v>
      </c>
    </row>
    <row r="205" spans="1:40" x14ac:dyDescent="0.35">
      <c r="A205" s="23" t="s">
        <v>541</v>
      </c>
      <c r="B205" s="23" t="s">
        <v>540</v>
      </c>
      <c r="C205" s="23" t="s">
        <v>45</v>
      </c>
      <c r="D205" s="23">
        <v>7750</v>
      </c>
      <c r="E205" s="23">
        <v>248000000000000</v>
      </c>
      <c r="F205" s="23">
        <v>7610</v>
      </c>
      <c r="G205" s="23">
        <v>32000000000</v>
      </c>
      <c r="H205" s="23">
        <v>1229</v>
      </c>
      <c r="I205" s="23">
        <v>14030930</v>
      </c>
      <c r="J205" s="23">
        <v>768</v>
      </c>
      <c r="K205" s="23">
        <v>319940152000000</v>
      </c>
      <c r="L205" s="23">
        <v>108311408000000</v>
      </c>
      <c r="M205" s="23">
        <v>333941576000000</v>
      </c>
      <c r="N205" s="23">
        <v>24560228000000</v>
      </c>
      <c r="O205" s="23">
        <v>14856570000000</v>
      </c>
      <c r="P205" s="23">
        <v>65167514000000</v>
      </c>
      <c r="Q205" s="23">
        <v>57751234000000</v>
      </c>
      <c r="R205" s="23">
        <v>81466300000000</v>
      </c>
      <c r="S205" s="23">
        <v>13373034000000</v>
      </c>
      <c r="T205" s="23">
        <v>5305110000000</v>
      </c>
      <c r="U205" s="23">
        <v>12096113000000</v>
      </c>
      <c r="V205" s="23">
        <v>0.8004</v>
      </c>
      <c r="W205" s="23">
        <v>0.77510000000000001</v>
      </c>
      <c r="X205" s="23">
        <v>9.9088999999999992</v>
      </c>
      <c r="Y205" s="23" t="s">
        <v>38</v>
      </c>
      <c r="Z205" s="23">
        <v>0.76900000000000002</v>
      </c>
      <c r="AA205" s="23" t="s">
        <v>38</v>
      </c>
      <c r="AB205" s="23" t="s">
        <v>38</v>
      </c>
      <c r="AC205" s="23">
        <v>7.2085999999999997</v>
      </c>
      <c r="AD205" s="23">
        <v>-0.29509999999999997</v>
      </c>
      <c r="AE205" s="23">
        <v>-2.4799999999999999E-2</v>
      </c>
      <c r="AF205" s="23">
        <v>1.3294999999999999</v>
      </c>
      <c r="AG205" s="23">
        <v>0.1376</v>
      </c>
      <c r="AH205" s="23">
        <v>10.3256</v>
      </c>
      <c r="AI205" s="23">
        <v>-0.23319999999999999</v>
      </c>
      <c r="AJ205" s="23">
        <v>18.122</v>
      </c>
      <c r="AK205" s="23">
        <v>-0.19800000000000001</v>
      </c>
      <c r="AL205" s="23">
        <v>0.16009999999999999</v>
      </c>
      <c r="AM205" s="23">
        <v>0.87360000000000004</v>
      </c>
      <c r="AN205" s="23">
        <v>82.942099999999996</v>
      </c>
    </row>
    <row r="206" spans="1:40" x14ac:dyDescent="0.35">
      <c r="A206" s="24" t="s">
        <v>511</v>
      </c>
      <c r="B206" s="24" t="s">
        <v>510</v>
      </c>
      <c r="C206" s="24" t="s">
        <v>50</v>
      </c>
      <c r="D206" s="24">
        <v>58930</v>
      </c>
      <c r="E206" s="24">
        <v>2386665000000000</v>
      </c>
      <c r="F206" s="24">
        <v>58560</v>
      </c>
      <c r="G206" s="24">
        <v>40500000000</v>
      </c>
      <c r="H206" s="24">
        <v>631</v>
      </c>
      <c r="I206" s="24">
        <v>14030930</v>
      </c>
      <c r="J206" s="24">
        <v>7399</v>
      </c>
      <c r="K206" s="24">
        <v>314579690000000</v>
      </c>
      <c r="L206" s="24">
        <v>2854470000000</v>
      </c>
      <c r="M206" s="24">
        <v>312366464000000</v>
      </c>
      <c r="N206" s="24">
        <v>299678007000000</v>
      </c>
      <c r="O206" s="24">
        <v>139056000000</v>
      </c>
      <c r="P206" s="24">
        <v>300007575000000</v>
      </c>
      <c r="Q206" s="24">
        <v>397974598000000</v>
      </c>
      <c r="R206" s="24">
        <v>397835542000000</v>
      </c>
      <c r="S206" s="24">
        <v>6308154000000</v>
      </c>
      <c r="T206" s="24">
        <v>794858000000</v>
      </c>
      <c r="U206" s="24">
        <v>4762896000000</v>
      </c>
      <c r="V206" s="24">
        <v>0.97740000000000005</v>
      </c>
      <c r="W206" s="24">
        <v>7.5880999999999998</v>
      </c>
      <c r="X206" s="24">
        <v>7.9104999999999999</v>
      </c>
      <c r="Y206" s="24">
        <v>0.99960000000000004</v>
      </c>
      <c r="Z206" s="24" t="s">
        <v>38</v>
      </c>
      <c r="AA206" s="24" t="s">
        <v>38</v>
      </c>
      <c r="AB206" s="24" t="s">
        <v>38</v>
      </c>
      <c r="AC206" s="24">
        <v>-0.94930000000000003</v>
      </c>
      <c r="AD206" s="24">
        <v>-0.93330000000000002</v>
      </c>
      <c r="AE206" s="24" t="s">
        <v>38</v>
      </c>
      <c r="AF206" s="24">
        <v>-0.98350000000000004</v>
      </c>
      <c r="AG206" s="24">
        <v>3.4514999999999998</v>
      </c>
      <c r="AH206" s="24" t="s">
        <v>38</v>
      </c>
      <c r="AI206" s="24" t="s">
        <v>38</v>
      </c>
      <c r="AJ206" s="24">
        <v>-0.99919999999999998</v>
      </c>
      <c r="AK206" s="24">
        <v>-0.70330000000000004</v>
      </c>
      <c r="AL206" s="24">
        <v>0.80379999999999996</v>
      </c>
      <c r="AM206" s="24">
        <v>1.2597</v>
      </c>
      <c r="AN206" s="24">
        <v>314.69760000000002</v>
      </c>
    </row>
    <row r="207" spans="1:40" x14ac:dyDescent="0.35">
      <c r="A207" s="23" t="s">
        <v>543</v>
      </c>
      <c r="B207" s="23" t="s">
        <v>542</v>
      </c>
      <c r="C207" s="23" t="s">
        <v>183</v>
      </c>
      <c r="D207" s="23">
        <v>2616</v>
      </c>
      <c r="E207" s="23">
        <v>32176800000000</v>
      </c>
      <c r="F207" s="23">
        <v>2600</v>
      </c>
      <c r="G207" s="23">
        <v>12300000000</v>
      </c>
      <c r="H207" s="23">
        <v>331</v>
      </c>
      <c r="I207" s="23">
        <v>14030930</v>
      </c>
      <c r="J207" s="23">
        <v>392</v>
      </c>
      <c r="K207" s="23">
        <v>19674271000000</v>
      </c>
      <c r="L207" s="23">
        <v>5156712000000</v>
      </c>
      <c r="M207" s="23">
        <v>16684048000000</v>
      </c>
      <c r="N207" s="23">
        <v>4822020000000</v>
      </c>
      <c r="O207" s="23">
        <v>1363938000000</v>
      </c>
      <c r="P207" s="23">
        <v>5883899000000</v>
      </c>
      <c r="Q207" s="23">
        <v>6770911000000</v>
      </c>
      <c r="R207" s="23">
        <v>5743797000000</v>
      </c>
      <c r="S207" s="23">
        <v>4740296000000</v>
      </c>
      <c r="T207" s="23">
        <v>1269820000000</v>
      </c>
      <c r="U207" s="23">
        <v>2660204000000</v>
      </c>
      <c r="V207" s="23">
        <v>0.26129999999999998</v>
      </c>
      <c r="W207" s="23">
        <v>1.6355</v>
      </c>
      <c r="X207" s="23">
        <v>6.6326999999999998</v>
      </c>
      <c r="Y207" s="23" t="s">
        <v>38</v>
      </c>
      <c r="Z207" s="23">
        <v>1.5837000000000001</v>
      </c>
      <c r="AA207" s="23">
        <v>0.21190000000000001</v>
      </c>
      <c r="AB207" s="23">
        <v>0.52959999999999996</v>
      </c>
      <c r="AC207" s="23">
        <v>0.1545</v>
      </c>
      <c r="AD207" s="23">
        <v>-0.58320000000000005</v>
      </c>
      <c r="AE207" s="23">
        <v>0.40610000000000002</v>
      </c>
      <c r="AF207" s="23">
        <v>-0.11550000000000001</v>
      </c>
      <c r="AG207" s="23">
        <v>0.33810000000000001</v>
      </c>
      <c r="AH207" s="23">
        <v>-9.2399999999999996E-2</v>
      </c>
      <c r="AI207" s="23">
        <v>0.31659999999999999</v>
      </c>
      <c r="AJ207" s="23">
        <v>2.12E-2</v>
      </c>
      <c r="AK207" s="23">
        <v>-0.44230000000000003</v>
      </c>
      <c r="AL207" s="23">
        <v>0.185</v>
      </c>
      <c r="AM207" s="23">
        <v>1.0062</v>
      </c>
      <c r="AN207" s="23">
        <v>126.50700000000001</v>
      </c>
    </row>
    <row r="208" spans="1:40" x14ac:dyDescent="0.35">
      <c r="A208" s="23" t="s">
        <v>408</v>
      </c>
      <c r="B208" s="23" t="s">
        <v>407</v>
      </c>
      <c r="C208" s="23" t="s">
        <v>145</v>
      </c>
      <c r="D208" s="23">
        <v>42300</v>
      </c>
      <c r="E208" s="23">
        <v>228420000000000</v>
      </c>
      <c r="F208" s="23">
        <v>42150</v>
      </c>
      <c r="G208" s="23">
        <v>5400000000</v>
      </c>
      <c r="H208" s="23">
        <v>930</v>
      </c>
      <c r="I208" s="23">
        <v>14030631</v>
      </c>
      <c r="J208" s="23">
        <v>4628</v>
      </c>
      <c r="K208" s="23">
        <v>10160940000000</v>
      </c>
      <c r="L208" s="23">
        <v>5742797000000</v>
      </c>
      <c r="M208" s="23">
        <v>5441333000000</v>
      </c>
      <c r="N208" s="23">
        <v>24992381000000</v>
      </c>
      <c r="O208" s="23">
        <v>2250155000000</v>
      </c>
      <c r="P208" s="23">
        <v>24063266000000</v>
      </c>
      <c r="Q208" s="23">
        <v>5367263000000</v>
      </c>
      <c r="R208" s="23">
        <v>26479368000000</v>
      </c>
      <c r="S208" s="23">
        <v>206286000000</v>
      </c>
      <c r="T208" s="23">
        <v>39387000000</v>
      </c>
      <c r="U208" s="23">
        <v>153737000000</v>
      </c>
      <c r="V208" s="23">
        <v>0.90010000000000001</v>
      </c>
      <c r="W208" s="23">
        <v>22.4802</v>
      </c>
      <c r="X208" s="23">
        <v>9.1075999999999997</v>
      </c>
      <c r="Y208" s="23" t="s">
        <v>38</v>
      </c>
      <c r="Z208" s="23">
        <v>19.095500000000001</v>
      </c>
      <c r="AA208" s="23">
        <v>-0.35780000000000001</v>
      </c>
      <c r="AB208" s="23">
        <v>5.0548000000000002</v>
      </c>
      <c r="AC208" s="23">
        <v>0.42249999999999999</v>
      </c>
      <c r="AD208" s="23" t="s">
        <v>38</v>
      </c>
      <c r="AE208" s="23">
        <v>1.1353</v>
      </c>
      <c r="AF208" s="23">
        <v>1.421</v>
      </c>
      <c r="AG208" s="23">
        <v>1.7145999999999999</v>
      </c>
      <c r="AH208" s="23">
        <v>3.6193</v>
      </c>
      <c r="AI208" s="23">
        <v>2.2993000000000001</v>
      </c>
      <c r="AJ208" s="23">
        <v>2.444</v>
      </c>
      <c r="AK208" s="23">
        <v>0.55610000000000004</v>
      </c>
      <c r="AL208" s="23">
        <v>0.253</v>
      </c>
      <c r="AM208" s="23" t="s">
        <v>38</v>
      </c>
      <c r="AN208" s="23">
        <v>466.3811</v>
      </c>
    </row>
    <row r="209" spans="1:40" x14ac:dyDescent="0.35">
      <c r="A209" s="24" t="s">
        <v>705</v>
      </c>
      <c r="B209" s="24" t="s">
        <v>704</v>
      </c>
      <c r="C209" s="24" t="s">
        <v>194</v>
      </c>
      <c r="D209" s="24">
        <v>3004</v>
      </c>
      <c r="E209" s="24">
        <v>36469043644000</v>
      </c>
      <c r="F209" s="24">
        <v>2998</v>
      </c>
      <c r="G209" s="24">
        <v>12140161000</v>
      </c>
      <c r="H209" s="24">
        <v>1229</v>
      </c>
      <c r="I209" s="24">
        <v>14030930</v>
      </c>
      <c r="J209" s="24">
        <v>414</v>
      </c>
      <c r="K209" s="24">
        <v>17361986000000</v>
      </c>
      <c r="L209" s="24">
        <v>4868551000000</v>
      </c>
      <c r="M209" s="24">
        <v>14908569000000</v>
      </c>
      <c r="N209" s="24">
        <v>5024323000000</v>
      </c>
      <c r="O209" s="24">
        <v>1267900000000</v>
      </c>
      <c r="P209" s="24">
        <v>3785256000000</v>
      </c>
      <c r="Q209" s="24">
        <v>5411947000000</v>
      </c>
      <c r="R209" s="24">
        <v>4147664000000</v>
      </c>
      <c r="S209" s="24">
        <v>149496000000</v>
      </c>
      <c r="T209" s="24">
        <v>49673000000</v>
      </c>
      <c r="U209" s="24">
        <v>120556000000</v>
      </c>
      <c r="V209" s="24">
        <v>0.63729999999999998</v>
      </c>
      <c r="W209" s="24">
        <v>2.1004999999999998</v>
      </c>
      <c r="X209" s="24">
        <v>7.2439999999999998</v>
      </c>
      <c r="Y209" s="24" t="s">
        <v>38</v>
      </c>
      <c r="Z209" s="24">
        <v>2.1476000000000002</v>
      </c>
      <c r="AA209" s="24">
        <v>-6.5000000000000002E-2</v>
      </c>
      <c r="AB209" s="24">
        <v>-1.0500000000000001E-2</v>
      </c>
      <c r="AC209" s="24">
        <v>-0.15640000000000001</v>
      </c>
      <c r="AD209" s="24">
        <v>0.1817</v>
      </c>
      <c r="AE209" s="24">
        <v>0.22739999999999999</v>
      </c>
      <c r="AF209" s="24">
        <v>0.15570000000000001</v>
      </c>
      <c r="AG209" s="24">
        <v>0.26190000000000002</v>
      </c>
      <c r="AH209" s="24">
        <v>1.7097</v>
      </c>
      <c r="AI209" s="24">
        <v>3.4234</v>
      </c>
      <c r="AJ209" s="24">
        <v>-2.5100000000000001E-2</v>
      </c>
      <c r="AK209" s="24">
        <v>0.49120000000000003</v>
      </c>
      <c r="AL209" s="24">
        <v>0.31190000000000001</v>
      </c>
      <c r="AM209" s="24">
        <v>1.0098</v>
      </c>
      <c r="AN209" s="24">
        <v>41.1233</v>
      </c>
    </row>
    <row r="210" spans="1:40" x14ac:dyDescent="0.35">
      <c r="A210" s="24" t="s">
        <v>224</v>
      </c>
      <c r="B210" s="24" t="s">
        <v>223</v>
      </c>
      <c r="C210" s="24" t="s">
        <v>225</v>
      </c>
      <c r="D210" s="24">
        <v>3156</v>
      </c>
      <c r="E210" s="24">
        <v>21047187106200</v>
      </c>
      <c r="F210" s="24">
        <v>3188</v>
      </c>
      <c r="G210" s="24">
        <v>6668943950</v>
      </c>
      <c r="H210" s="24">
        <v>930</v>
      </c>
      <c r="I210" s="24">
        <v>14030631</v>
      </c>
      <c r="J210" s="24">
        <v>303</v>
      </c>
      <c r="K210" s="24">
        <v>7931876000000</v>
      </c>
      <c r="L210" s="24">
        <v>2712332000000</v>
      </c>
      <c r="M210" s="24">
        <v>6129475000000</v>
      </c>
      <c r="N210" s="24">
        <v>2021448000000</v>
      </c>
      <c r="O210" s="24">
        <v>906396000000</v>
      </c>
      <c r="P210" s="24">
        <v>1173604000000</v>
      </c>
      <c r="Q210" s="24">
        <v>3666914000000</v>
      </c>
      <c r="R210" s="24">
        <v>2125168000000</v>
      </c>
      <c r="S210" s="24">
        <v>8412000000</v>
      </c>
      <c r="T210" s="24">
        <v>21654000000</v>
      </c>
      <c r="U210" s="24">
        <v>58073000000</v>
      </c>
      <c r="V210" s="24">
        <v>0.1023</v>
      </c>
      <c r="W210" s="24">
        <v>2.6535000000000002</v>
      </c>
      <c r="X210" s="24">
        <v>10.396000000000001</v>
      </c>
      <c r="Y210" s="24" t="s">
        <v>38</v>
      </c>
      <c r="Z210" s="24">
        <v>2.6352000000000002</v>
      </c>
      <c r="AA210" s="24">
        <v>0.28960000000000002</v>
      </c>
      <c r="AB210" s="24">
        <v>0.55349999999999999</v>
      </c>
      <c r="AC210" s="24">
        <v>0.87519999999999998</v>
      </c>
      <c r="AD210" s="24">
        <v>0.89549999999999996</v>
      </c>
      <c r="AE210" s="24">
        <v>-0.2311</v>
      </c>
      <c r="AF210" s="24">
        <v>0.43569999999999998</v>
      </c>
      <c r="AG210" s="24">
        <v>0.45619999999999999</v>
      </c>
      <c r="AH210" s="24">
        <v>1.0506</v>
      </c>
      <c r="AI210" s="24">
        <v>0.99409999999999998</v>
      </c>
      <c r="AJ210" s="24">
        <v>1.6922999999999999</v>
      </c>
      <c r="AK210" s="24">
        <v>1.7601</v>
      </c>
      <c r="AL210" s="24">
        <v>0.24299999999999999</v>
      </c>
      <c r="AM210" s="24">
        <v>0.76839999999999997</v>
      </c>
      <c r="AN210" s="24">
        <v>34.354199999999999</v>
      </c>
    </row>
    <row r="211" spans="1:40" x14ac:dyDescent="0.35">
      <c r="A211" s="23" t="s">
        <v>478</v>
      </c>
      <c r="B211" s="23" t="s">
        <v>477</v>
      </c>
      <c r="C211" s="23" t="s">
        <v>50</v>
      </c>
      <c r="D211" s="23">
        <v>3050</v>
      </c>
      <c r="E211" s="23">
        <v>10065000000000</v>
      </c>
      <c r="F211" s="23">
        <v>3060</v>
      </c>
      <c r="G211" s="23">
        <v>3300000000</v>
      </c>
      <c r="H211" s="23">
        <v>631</v>
      </c>
      <c r="I211" s="23">
        <v>14030930</v>
      </c>
      <c r="J211" s="23">
        <v>307</v>
      </c>
      <c r="K211" s="23">
        <v>1114465000000</v>
      </c>
      <c r="L211" s="23">
        <v>327013000000</v>
      </c>
      <c r="M211" s="23">
        <v>1087654000000</v>
      </c>
      <c r="N211" s="23">
        <v>1012157000000</v>
      </c>
      <c r="O211" s="23">
        <v>302591000000</v>
      </c>
      <c r="P211" s="23">
        <v>991152000000</v>
      </c>
      <c r="Q211" s="23">
        <v>1288036000000</v>
      </c>
      <c r="R211" s="23">
        <v>1800575000000</v>
      </c>
      <c r="S211" s="23">
        <v>4293000000</v>
      </c>
      <c r="T211" s="23">
        <v>155000000</v>
      </c>
      <c r="U211" s="23">
        <v>4293000000</v>
      </c>
      <c r="V211" s="23">
        <v>0.70920000000000005</v>
      </c>
      <c r="W211" s="23">
        <v>9.0312000000000001</v>
      </c>
      <c r="X211" s="23">
        <v>9.9673999999999996</v>
      </c>
      <c r="Y211" s="23">
        <v>1.2736000000000001</v>
      </c>
      <c r="Z211" s="23" t="s">
        <v>38</v>
      </c>
      <c r="AA211" s="23">
        <v>1.23E-2</v>
      </c>
      <c r="AB211" s="23">
        <v>0.3372</v>
      </c>
      <c r="AC211" s="23">
        <v>0.20230000000000001</v>
      </c>
      <c r="AD211" s="23">
        <v>-1.35E-2</v>
      </c>
      <c r="AE211" s="23" t="s">
        <v>38</v>
      </c>
      <c r="AF211" s="23">
        <v>1.0886</v>
      </c>
      <c r="AG211" s="23">
        <v>8.9300000000000004E-2</v>
      </c>
      <c r="AH211" s="23" t="s">
        <v>38</v>
      </c>
      <c r="AI211" s="23" t="s">
        <v>38</v>
      </c>
      <c r="AJ211" s="23">
        <v>1.5112000000000001</v>
      </c>
      <c r="AK211" s="23">
        <v>7.46E-2</v>
      </c>
      <c r="AL211" s="23">
        <v>0.38990000000000002</v>
      </c>
      <c r="AM211" s="23">
        <v>0.70009999999999994</v>
      </c>
      <c r="AN211" s="23">
        <v>68.055499999999995</v>
      </c>
    </row>
    <row r="212" spans="1:40" x14ac:dyDescent="0.35">
      <c r="A212" s="24" t="s">
        <v>134</v>
      </c>
      <c r="B212" s="24" t="s">
        <v>133</v>
      </c>
      <c r="C212" s="24" t="s">
        <v>135</v>
      </c>
      <c r="D212" s="24">
        <v>27560</v>
      </c>
      <c r="E212" s="24">
        <v>65730600000000</v>
      </c>
      <c r="F212" s="24">
        <v>27560</v>
      </c>
      <c r="G212" s="24">
        <v>2385000000</v>
      </c>
      <c r="H212" s="24">
        <v>1229</v>
      </c>
      <c r="I212" s="24">
        <v>14030930</v>
      </c>
      <c r="J212" s="24">
        <v>2701</v>
      </c>
      <c r="K212" s="24">
        <v>25080137000000</v>
      </c>
      <c r="L212" s="24">
        <v>6353578000000</v>
      </c>
      <c r="M212" s="24">
        <v>12543354000000</v>
      </c>
      <c r="N212" s="24">
        <v>6441099000000</v>
      </c>
      <c r="O212" s="24">
        <v>1668290000000</v>
      </c>
      <c r="P212" s="24">
        <v>5279510000000</v>
      </c>
      <c r="Q212" s="24">
        <v>10763185000000</v>
      </c>
      <c r="R212" s="24">
        <v>6369151000000</v>
      </c>
      <c r="S212" s="24">
        <v>87907000000</v>
      </c>
      <c r="T212" s="24">
        <v>44288000000</v>
      </c>
      <c r="U212" s="24">
        <v>51245000000</v>
      </c>
      <c r="V212" s="24">
        <v>0.69569999999999999</v>
      </c>
      <c r="W212" s="24">
        <v>2.6208</v>
      </c>
      <c r="X212" s="24">
        <v>10.2036</v>
      </c>
      <c r="Y212" s="24" t="s">
        <v>38</v>
      </c>
      <c r="Z212" s="24">
        <v>2.3883000000000001</v>
      </c>
      <c r="AA212" s="24" t="s">
        <v>38</v>
      </c>
      <c r="AB212" s="24" t="s">
        <v>38</v>
      </c>
      <c r="AC212" s="24">
        <v>0.50319999999999998</v>
      </c>
      <c r="AD212" s="24">
        <v>-0.59689999999999999</v>
      </c>
      <c r="AE212" s="24">
        <v>1.6988000000000001</v>
      </c>
      <c r="AF212" s="24">
        <v>0.2792</v>
      </c>
      <c r="AG212" s="24" t="s">
        <v>38</v>
      </c>
      <c r="AH212" s="24">
        <v>0.1767</v>
      </c>
      <c r="AI212" s="24" t="s">
        <v>38</v>
      </c>
      <c r="AJ212" s="24">
        <v>0.92279999999999995</v>
      </c>
      <c r="AK212" s="24" t="s">
        <v>38</v>
      </c>
      <c r="AL212" s="24" t="s">
        <v>38</v>
      </c>
      <c r="AM212" s="24" t="s">
        <v>38</v>
      </c>
      <c r="AN212" s="24">
        <v>110.16670000000001</v>
      </c>
    </row>
    <row r="213" spans="1:40" x14ac:dyDescent="0.35">
      <c r="A213" s="24" t="s">
        <v>496</v>
      </c>
      <c r="B213" s="24" t="s">
        <v>495</v>
      </c>
      <c r="C213" s="24" t="s">
        <v>497</v>
      </c>
      <c r="D213" s="24">
        <v>5500</v>
      </c>
      <c r="E213" s="24">
        <v>9350000000000</v>
      </c>
      <c r="F213" s="24">
        <v>5570</v>
      </c>
      <c r="G213" s="24">
        <v>1700000000</v>
      </c>
      <c r="H213" s="24">
        <v>1229</v>
      </c>
      <c r="I213" s="24">
        <v>14030930</v>
      </c>
      <c r="J213" s="24">
        <v>483</v>
      </c>
      <c r="K213" s="24">
        <v>7389816000000</v>
      </c>
      <c r="L213" s="24">
        <v>2288109000000</v>
      </c>
      <c r="M213" s="24">
        <v>5120708000000</v>
      </c>
      <c r="N213" s="24">
        <v>820639000000</v>
      </c>
      <c r="O213" s="24">
        <v>171257000000</v>
      </c>
      <c r="P213" s="24">
        <v>815531000000</v>
      </c>
      <c r="Q213" s="24">
        <v>490844000000</v>
      </c>
      <c r="R213" s="24">
        <v>1017410000000</v>
      </c>
      <c r="S213" s="24">
        <v>785368000000</v>
      </c>
      <c r="T213" s="24">
        <v>174718000000</v>
      </c>
      <c r="U213" s="24">
        <v>414680000000</v>
      </c>
      <c r="V213" s="24">
        <v>0.1017</v>
      </c>
      <c r="W213" s="24">
        <v>1.2653000000000001</v>
      </c>
      <c r="X213" s="24">
        <v>11.449299999999999</v>
      </c>
      <c r="Y213" s="24" t="s">
        <v>38</v>
      </c>
      <c r="Z213" s="24">
        <v>1.1545000000000001</v>
      </c>
      <c r="AA213" s="24">
        <v>-0.2432</v>
      </c>
      <c r="AB213" s="24">
        <v>-0.15129999999999999</v>
      </c>
      <c r="AC213" s="24">
        <v>1.95E-2</v>
      </c>
      <c r="AD213" s="24">
        <v>-0.44850000000000001</v>
      </c>
      <c r="AE213" s="24">
        <v>0.75139999999999996</v>
      </c>
      <c r="AF213" s="24">
        <v>0.1545</v>
      </c>
      <c r="AG213" s="24">
        <v>0.80910000000000004</v>
      </c>
      <c r="AH213" s="24">
        <v>-0.16070000000000001</v>
      </c>
      <c r="AI213" s="24">
        <v>0.22950000000000001</v>
      </c>
      <c r="AJ213" s="24">
        <v>0.17699999999999999</v>
      </c>
      <c r="AK213" s="24">
        <v>-2.3E-3</v>
      </c>
      <c r="AL213" s="24">
        <v>8.6400000000000005E-2</v>
      </c>
      <c r="AM213" s="24">
        <v>1.2738</v>
      </c>
      <c r="AN213" s="24">
        <v>105.0763</v>
      </c>
    </row>
    <row r="214" spans="1:40" x14ac:dyDescent="0.35">
      <c r="A214" s="24" t="s">
        <v>124</v>
      </c>
      <c r="B214" s="24" t="s">
        <v>123</v>
      </c>
      <c r="C214" s="24" t="s">
        <v>50</v>
      </c>
      <c r="D214" s="24">
        <v>2944</v>
      </c>
      <c r="E214" s="24">
        <v>34297600000000</v>
      </c>
      <c r="F214" s="24">
        <v>2944</v>
      </c>
      <c r="G214" s="24">
        <v>11650000000</v>
      </c>
      <c r="H214" s="24">
        <v>930</v>
      </c>
      <c r="I214" s="24">
        <v>14030631</v>
      </c>
      <c r="J214" s="24">
        <v>240</v>
      </c>
      <c r="K214" s="24">
        <v>2788097000000</v>
      </c>
      <c r="L214" s="24">
        <v>1103633000000</v>
      </c>
      <c r="M214" s="24">
        <v>4885020000000</v>
      </c>
      <c r="N214" s="24">
        <v>2792971000000</v>
      </c>
      <c r="O214" s="24">
        <v>1007364000000</v>
      </c>
      <c r="P214" s="24">
        <v>4441216000000</v>
      </c>
      <c r="Q214" s="24">
        <v>5991295000000</v>
      </c>
      <c r="R214" s="24">
        <v>5859755000000</v>
      </c>
      <c r="S214" s="24">
        <v>271148000000</v>
      </c>
      <c r="T214" s="24">
        <v>61332000000</v>
      </c>
      <c r="U214" s="24">
        <v>671937000000</v>
      </c>
      <c r="V214" s="24">
        <v>0.45879999999999999</v>
      </c>
      <c r="W214" s="24">
        <v>12.301399999999999</v>
      </c>
      <c r="X214" s="24">
        <v>12.2667</v>
      </c>
      <c r="Y214" s="24">
        <v>0.99490000000000001</v>
      </c>
      <c r="Z214" s="24" t="s">
        <v>38</v>
      </c>
      <c r="AA214" s="24">
        <v>-0.15759999999999999</v>
      </c>
      <c r="AB214" s="24">
        <v>0.71630000000000005</v>
      </c>
      <c r="AC214" s="24">
        <v>0.30930000000000002</v>
      </c>
      <c r="AD214" s="24">
        <v>0.16170000000000001</v>
      </c>
      <c r="AE214" s="24" t="s">
        <v>38</v>
      </c>
      <c r="AF214" s="24">
        <v>1.6285000000000001</v>
      </c>
      <c r="AG214" s="24">
        <v>1.0324</v>
      </c>
      <c r="AH214" s="24" t="s">
        <v>38</v>
      </c>
      <c r="AI214" s="24" t="s">
        <v>38</v>
      </c>
      <c r="AJ214" s="24">
        <v>2.4413999999999998</v>
      </c>
      <c r="AK214" s="24">
        <v>1.3611</v>
      </c>
      <c r="AL214" s="24">
        <v>0.87580000000000002</v>
      </c>
      <c r="AM214" s="24">
        <v>0.99739999999999995</v>
      </c>
      <c r="AN214" s="24">
        <v>92.095799999999997</v>
      </c>
    </row>
    <row r="215" spans="1:40" x14ac:dyDescent="0.35">
      <c r="A215" s="24" t="s">
        <v>814</v>
      </c>
      <c r="B215" s="24" t="s">
        <v>813</v>
      </c>
      <c r="C215" s="24" t="s">
        <v>365</v>
      </c>
      <c r="D215" s="24">
        <v>1193</v>
      </c>
      <c r="E215" s="24">
        <v>19148241170869</v>
      </c>
      <c r="F215" s="24">
        <v>1185</v>
      </c>
      <c r="G215" s="24">
        <v>16050495533</v>
      </c>
      <c r="H215" s="24">
        <v>1030</v>
      </c>
      <c r="I215" s="24">
        <v>14030730</v>
      </c>
      <c r="J215" s="24">
        <v>-588</v>
      </c>
      <c r="K215" s="24">
        <v>5330610000000</v>
      </c>
      <c r="L215" s="24">
        <v>1401352000000</v>
      </c>
      <c r="M215" s="24">
        <v>4402354000000</v>
      </c>
      <c r="N215" s="24">
        <v>-9439249000000</v>
      </c>
      <c r="O215" s="24">
        <v>-3731254000000</v>
      </c>
      <c r="P215" s="24">
        <v>-8778138000000</v>
      </c>
      <c r="Q215" s="24">
        <v>-37932270000000</v>
      </c>
      <c r="R215" s="24">
        <v>-30214812000000</v>
      </c>
      <c r="S215" s="24">
        <v>6508104000000</v>
      </c>
      <c r="T215" s="24">
        <v>2513003000000</v>
      </c>
      <c r="U215" s="24">
        <v>5638311000000</v>
      </c>
      <c r="V215" s="24" t="s">
        <v>38</v>
      </c>
      <c r="W215" s="24">
        <v>3.5920999999999998</v>
      </c>
      <c r="X215" s="24" t="s">
        <v>38</v>
      </c>
      <c r="Y215" s="24" t="s">
        <v>38</v>
      </c>
      <c r="Z215" s="24">
        <v>3.5575000000000001</v>
      </c>
      <c r="AA215" s="24" t="s">
        <v>38</v>
      </c>
      <c r="AB215" s="24" t="s">
        <v>38</v>
      </c>
      <c r="AC215" s="24" t="s">
        <v>38</v>
      </c>
      <c r="AD215" s="24" t="s">
        <v>38</v>
      </c>
      <c r="AE215" s="24">
        <v>0.2185</v>
      </c>
      <c r="AF215" s="24">
        <v>-0.19209999999999999</v>
      </c>
      <c r="AG215" s="24">
        <v>-3.56E-2</v>
      </c>
      <c r="AH215" s="24" t="s">
        <v>38</v>
      </c>
      <c r="AI215" s="24" t="s">
        <v>38</v>
      </c>
      <c r="AJ215" s="24" t="s">
        <v>38</v>
      </c>
      <c r="AK215" s="24" t="s">
        <v>38</v>
      </c>
      <c r="AL215" s="24">
        <v>0.22420000000000001</v>
      </c>
      <c r="AM215" s="24">
        <v>1.056</v>
      </c>
      <c r="AN215" s="24">
        <v>729.96969999999999</v>
      </c>
    </row>
    <row r="216" spans="1:40" x14ac:dyDescent="0.35">
      <c r="A216" s="24" t="s">
        <v>339</v>
      </c>
      <c r="B216" s="24" t="s">
        <v>338</v>
      </c>
      <c r="C216" s="24" t="s">
        <v>50</v>
      </c>
      <c r="D216" s="24">
        <v>6800</v>
      </c>
      <c r="E216" s="24">
        <v>341700000000000</v>
      </c>
      <c r="F216" s="24">
        <v>6710</v>
      </c>
      <c r="G216" s="24">
        <v>50250000000</v>
      </c>
      <c r="H216" s="24">
        <v>1230</v>
      </c>
      <c r="I216" s="24">
        <v>14030930</v>
      </c>
      <c r="J216" s="24">
        <v>5896</v>
      </c>
      <c r="K216" s="24">
        <v>57254084000000</v>
      </c>
      <c r="L216" s="24">
        <v>11001486000000</v>
      </c>
      <c r="M216" s="24">
        <v>27053366000000</v>
      </c>
      <c r="N216" s="24">
        <v>296296849000000</v>
      </c>
      <c r="O216" s="24">
        <v>10614221000000</v>
      </c>
      <c r="P216" s="24">
        <v>266207736000000</v>
      </c>
      <c r="Q216" s="24">
        <v>57710294000000</v>
      </c>
      <c r="R216" s="24">
        <v>45917339000000</v>
      </c>
      <c r="S216" s="24" t="s">
        <v>38</v>
      </c>
      <c r="T216" s="24" t="s">
        <v>38</v>
      </c>
      <c r="U216" s="24" t="s">
        <v>38</v>
      </c>
      <c r="V216" s="24">
        <v>0.66539999999999999</v>
      </c>
      <c r="W216" s="24">
        <v>5.9680999999999997</v>
      </c>
      <c r="X216" s="24">
        <v>1.1380999999999999</v>
      </c>
      <c r="Y216" s="24">
        <v>0.56569999999999998</v>
      </c>
      <c r="Z216" s="24" t="s">
        <v>38</v>
      </c>
      <c r="AA216" s="24">
        <v>-0.32919999999999999</v>
      </c>
      <c r="AB216" s="24">
        <v>-0.23780000000000001</v>
      </c>
      <c r="AC216" s="24">
        <v>-1.7999999999999999E-2</v>
      </c>
      <c r="AD216" s="24">
        <v>3.8199999999999998E-2</v>
      </c>
      <c r="AE216" s="24" t="s">
        <v>38</v>
      </c>
      <c r="AF216" s="24">
        <v>-0.54900000000000004</v>
      </c>
      <c r="AG216" s="24">
        <v>1.1476999999999999</v>
      </c>
      <c r="AH216" s="24" t="s">
        <v>38</v>
      </c>
      <c r="AI216" s="24" t="s">
        <v>38</v>
      </c>
      <c r="AJ216" s="24">
        <v>-0.55710000000000004</v>
      </c>
      <c r="AK216" s="24">
        <v>1.2297</v>
      </c>
      <c r="AL216" s="24">
        <v>0.33800000000000002</v>
      </c>
      <c r="AM216" s="24">
        <v>0.88460000000000005</v>
      </c>
      <c r="AN216" s="24">
        <v>265.30410000000001</v>
      </c>
    </row>
    <row r="217" spans="1:40" x14ac:dyDescent="0.35">
      <c r="A217" s="24" t="s">
        <v>460</v>
      </c>
      <c r="B217" s="24" t="s">
        <v>459</v>
      </c>
      <c r="C217" s="24" t="s">
        <v>50</v>
      </c>
      <c r="D217" s="24">
        <v>12160</v>
      </c>
      <c r="E217" s="24">
        <v>1003200000000000</v>
      </c>
      <c r="F217" s="24">
        <v>12050</v>
      </c>
      <c r="G217" s="24">
        <v>82500000000</v>
      </c>
      <c r="H217" s="24">
        <v>331</v>
      </c>
      <c r="I217" s="24">
        <v>14030930</v>
      </c>
      <c r="J217" s="24">
        <v>1262</v>
      </c>
      <c r="K217" s="24">
        <v>137966463000000</v>
      </c>
      <c r="L217" s="24">
        <v>10885429000000</v>
      </c>
      <c r="M217" s="24">
        <v>128851597000000</v>
      </c>
      <c r="N217" s="24">
        <v>104089065000000</v>
      </c>
      <c r="O217" s="24">
        <v>-3434925000000</v>
      </c>
      <c r="P217" s="24">
        <v>107705038000000</v>
      </c>
      <c r="Q217" s="24">
        <v>28798902000000</v>
      </c>
      <c r="R217" s="24">
        <v>125801261000000</v>
      </c>
      <c r="S217" s="24" t="s">
        <v>38</v>
      </c>
      <c r="T217" s="24" t="s">
        <v>38</v>
      </c>
      <c r="U217" s="24" t="s">
        <v>38</v>
      </c>
      <c r="V217" s="24">
        <v>0.84260000000000002</v>
      </c>
      <c r="W217" s="24">
        <v>7.2713000000000001</v>
      </c>
      <c r="X217" s="24">
        <v>9.5482999999999993</v>
      </c>
      <c r="Y217" s="24">
        <v>7.2041000000000004</v>
      </c>
      <c r="Z217" s="24" t="s">
        <v>38</v>
      </c>
      <c r="AA217" s="24" t="s">
        <v>38</v>
      </c>
      <c r="AB217" s="24" t="s">
        <v>38</v>
      </c>
      <c r="AC217" s="24" t="s">
        <v>38</v>
      </c>
      <c r="AD217" s="24" t="s">
        <v>38</v>
      </c>
      <c r="AE217" s="24" t="s">
        <v>38</v>
      </c>
      <c r="AF217" s="24">
        <v>2.0598999999999998</v>
      </c>
      <c r="AG217" s="24">
        <v>3.9958</v>
      </c>
      <c r="AH217" s="24" t="s">
        <v>38</v>
      </c>
      <c r="AI217" s="24" t="s">
        <v>38</v>
      </c>
      <c r="AJ217" s="24" t="s">
        <v>38</v>
      </c>
      <c r="AK217" s="24" t="s">
        <v>38</v>
      </c>
      <c r="AL217" s="24">
        <v>0.43969999999999998</v>
      </c>
      <c r="AM217" s="24">
        <v>1.4287000000000001</v>
      </c>
      <c r="AN217" s="24">
        <v>577.55880000000002</v>
      </c>
    </row>
    <row r="218" spans="1:40" x14ac:dyDescent="0.35">
      <c r="A218" s="24" t="s">
        <v>630</v>
      </c>
      <c r="B218" s="24" t="s">
        <v>629</v>
      </c>
      <c r="C218" s="24" t="s">
        <v>155</v>
      </c>
      <c r="D218" s="24">
        <v>5234</v>
      </c>
      <c r="E218" s="24">
        <v>160459857547366</v>
      </c>
      <c r="F218" s="24">
        <v>5315</v>
      </c>
      <c r="G218" s="24">
        <v>30657213899</v>
      </c>
      <c r="H218" s="24">
        <v>1229</v>
      </c>
      <c r="I218" s="24">
        <v>14030930</v>
      </c>
      <c r="J218" s="24">
        <v>229</v>
      </c>
      <c r="K218" s="24">
        <v>21796730000000</v>
      </c>
      <c r="L218" s="24">
        <v>3905733000000</v>
      </c>
      <c r="M218" s="24">
        <v>20012506000000</v>
      </c>
      <c r="N218" s="24">
        <v>7025367000000</v>
      </c>
      <c r="O218" s="24">
        <v>2399059000000</v>
      </c>
      <c r="P218" s="24">
        <v>3225678000000</v>
      </c>
      <c r="Q218" s="24">
        <v>8719417000000</v>
      </c>
      <c r="R218" s="24">
        <v>4769407000000</v>
      </c>
      <c r="S218" s="24" t="s">
        <v>38</v>
      </c>
      <c r="T218" s="24" t="s">
        <v>38</v>
      </c>
      <c r="U218" s="24" t="s">
        <v>38</v>
      </c>
      <c r="V218" s="24">
        <v>0.42770000000000002</v>
      </c>
      <c r="W218" s="24">
        <v>7.3616000000000001</v>
      </c>
      <c r="X218" s="24">
        <v>23.209599999999998</v>
      </c>
      <c r="Y218" s="24" t="s">
        <v>38</v>
      </c>
      <c r="Z218" s="24">
        <v>0.79900000000000004</v>
      </c>
      <c r="AA218" s="24">
        <v>1.9309000000000001</v>
      </c>
      <c r="AB218" s="24">
        <v>0.81489999999999996</v>
      </c>
      <c r="AC218" s="24">
        <v>7.1081000000000003</v>
      </c>
      <c r="AD218" s="24">
        <v>0.12479999999999999</v>
      </c>
      <c r="AE218" s="24">
        <v>3.2328999999999999</v>
      </c>
      <c r="AF218" s="24">
        <v>-0.80479999999999996</v>
      </c>
      <c r="AG218" s="24">
        <v>0.84099999999999997</v>
      </c>
      <c r="AH218" s="24" t="s">
        <v>38</v>
      </c>
      <c r="AI218" s="24" t="s">
        <v>38</v>
      </c>
      <c r="AJ218" s="24">
        <v>0.64549999999999996</v>
      </c>
      <c r="AK218" s="24">
        <v>2.7355</v>
      </c>
      <c r="AL218" s="24">
        <v>0.70079999999999998</v>
      </c>
      <c r="AM218" s="24">
        <v>0.62780000000000002</v>
      </c>
      <c r="AN218" s="24" t="s">
        <v>38</v>
      </c>
    </row>
    <row r="219" spans="1:40" x14ac:dyDescent="0.35">
      <c r="A219" s="23" t="s">
        <v>464</v>
      </c>
      <c r="B219" s="23" t="s">
        <v>463</v>
      </c>
      <c r="C219" s="23" t="s">
        <v>260</v>
      </c>
      <c r="D219" s="23">
        <v>1721</v>
      </c>
      <c r="E219" s="23">
        <v>13768000000000</v>
      </c>
      <c r="F219" s="23">
        <v>1715</v>
      </c>
      <c r="G219" s="23">
        <v>8000000000</v>
      </c>
      <c r="H219" s="23">
        <v>1229</v>
      </c>
      <c r="I219" s="23">
        <v>14030930</v>
      </c>
      <c r="J219" s="23">
        <v>375</v>
      </c>
      <c r="K219" s="23">
        <v>7334606000000</v>
      </c>
      <c r="L219" s="23">
        <v>1972882000000</v>
      </c>
      <c r="M219" s="23">
        <v>7128234000000</v>
      </c>
      <c r="N219" s="23">
        <v>3000561000000</v>
      </c>
      <c r="O219" s="23">
        <v>568968000000</v>
      </c>
      <c r="P219" s="23">
        <v>3282620000000</v>
      </c>
      <c r="Q219" s="23">
        <v>2177755000000</v>
      </c>
      <c r="R219" s="23">
        <v>4090703000000</v>
      </c>
      <c r="S219" s="23">
        <v>146221000000</v>
      </c>
      <c r="T219" s="23">
        <v>30101000000</v>
      </c>
      <c r="U219" s="23">
        <v>131073000000</v>
      </c>
      <c r="V219" s="23">
        <v>0.1066</v>
      </c>
      <c r="W219" s="23">
        <v>1.8782000000000001</v>
      </c>
      <c r="X219" s="23">
        <v>4.5679999999999996</v>
      </c>
      <c r="Y219" s="23" t="s">
        <v>38</v>
      </c>
      <c r="Z219" s="23">
        <v>1.8526</v>
      </c>
      <c r="AA219" s="23">
        <v>-0.16300000000000001</v>
      </c>
      <c r="AB219" s="23">
        <v>-0.13150000000000001</v>
      </c>
      <c r="AC219" s="23">
        <v>-0.13589999999999999</v>
      </c>
      <c r="AD219" s="23">
        <v>-0.26179999999999998</v>
      </c>
      <c r="AE219" s="23">
        <v>5.9299999999999999E-2</v>
      </c>
      <c r="AF219" s="23">
        <v>0.26690000000000003</v>
      </c>
      <c r="AG219" s="23">
        <v>0.1401</v>
      </c>
      <c r="AH219" s="23">
        <v>0.2064</v>
      </c>
      <c r="AI219" s="23">
        <v>-0.1343</v>
      </c>
      <c r="AJ219" s="23">
        <v>9.4700000000000006E-2</v>
      </c>
      <c r="AK219" s="23">
        <v>-0.15840000000000001</v>
      </c>
      <c r="AL219" s="23">
        <v>1.7500000000000002E-2</v>
      </c>
      <c r="AM219" s="23">
        <v>1.1914</v>
      </c>
      <c r="AN219" s="23">
        <v>333.40750000000003</v>
      </c>
    </row>
    <row r="220" spans="1:40" x14ac:dyDescent="0.35">
      <c r="A220" s="24" t="s">
        <v>1527</v>
      </c>
      <c r="B220" s="24" t="s">
        <v>1526</v>
      </c>
      <c r="C220" s="24" t="s">
        <v>194</v>
      </c>
      <c r="D220" s="24">
        <v>3648</v>
      </c>
      <c r="E220" s="24">
        <v>54393431040000</v>
      </c>
      <c r="F220" s="24">
        <v>3641</v>
      </c>
      <c r="G220" s="24">
        <v>14910480000</v>
      </c>
      <c r="H220" s="24">
        <v>431</v>
      </c>
      <c r="I220" s="24">
        <v>14030730</v>
      </c>
      <c r="J220" s="24">
        <v>707</v>
      </c>
      <c r="K220" s="24">
        <v>50337454000000</v>
      </c>
      <c r="L220" s="24">
        <v>13075230000000</v>
      </c>
      <c r="M220" s="24">
        <v>42103352000000</v>
      </c>
      <c r="N220" s="24">
        <v>10539992000000</v>
      </c>
      <c r="O220" s="24">
        <v>2073346000000</v>
      </c>
      <c r="P220" s="24">
        <v>9025721000000</v>
      </c>
      <c r="Q220" s="24">
        <v>12024486000000</v>
      </c>
      <c r="R220" s="24">
        <v>10054807000000</v>
      </c>
      <c r="S220" s="24">
        <v>1389778000000</v>
      </c>
      <c r="T220" s="24">
        <v>238864000000</v>
      </c>
      <c r="U220" s="24">
        <v>1397534000000</v>
      </c>
      <c r="V220" s="24">
        <v>0.5121</v>
      </c>
      <c r="W220" s="24">
        <v>1.0806</v>
      </c>
      <c r="X220" s="24">
        <v>5.1215999999999999</v>
      </c>
      <c r="Y220" s="24" t="s">
        <v>38</v>
      </c>
      <c r="Z220" s="24" t="s">
        <v>38</v>
      </c>
      <c r="AA220" s="24">
        <v>-0.14419999999999999</v>
      </c>
      <c r="AB220" s="24">
        <v>0.35070000000000001</v>
      </c>
      <c r="AC220" s="24">
        <v>-0.25769999999999998</v>
      </c>
      <c r="AD220" s="24">
        <v>0.37309999999999999</v>
      </c>
      <c r="AE220" s="24" t="s">
        <v>38</v>
      </c>
      <c r="AF220" s="24">
        <v>-0.36880000000000002</v>
      </c>
      <c r="AG220" s="24">
        <v>1.7009000000000001</v>
      </c>
      <c r="AH220" s="24">
        <v>-0.42720000000000002</v>
      </c>
      <c r="AI220" s="24">
        <v>2.2669000000000001</v>
      </c>
      <c r="AJ220" s="24">
        <v>-0.53139999999999998</v>
      </c>
      <c r="AK220" s="24">
        <v>2.7084999999999999</v>
      </c>
      <c r="AL220" s="24">
        <v>0.49309999999999998</v>
      </c>
      <c r="AM220" s="24">
        <v>1.1469</v>
      </c>
      <c r="AN220" s="24">
        <v>26.374600000000001</v>
      </c>
    </row>
    <row r="221" spans="1:40" x14ac:dyDescent="0.35">
      <c r="A221" s="23" t="s">
        <v>888</v>
      </c>
      <c r="B221" s="23" t="s">
        <v>887</v>
      </c>
      <c r="C221" s="23" t="s">
        <v>263</v>
      </c>
      <c r="D221" s="23">
        <v>6780</v>
      </c>
      <c r="E221" s="23">
        <v>61020000000000</v>
      </c>
      <c r="F221" s="23">
        <v>6790</v>
      </c>
      <c r="G221" s="23">
        <v>9000000000</v>
      </c>
      <c r="H221" s="23">
        <v>1229</v>
      </c>
      <c r="I221" s="23">
        <v>14030930</v>
      </c>
      <c r="J221" s="23">
        <v>917</v>
      </c>
      <c r="K221" s="23">
        <v>17480808000000</v>
      </c>
      <c r="L221" s="23">
        <v>4358482000000</v>
      </c>
      <c r="M221" s="23">
        <v>17786100000000</v>
      </c>
      <c r="N221" s="23">
        <v>8254359000000</v>
      </c>
      <c r="O221" s="23">
        <v>641256000000</v>
      </c>
      <c r="P221" s="23">
        <v>9807080000000</v>
      </c>
      <c r="Q221" s="23">
        <v>7851713000000</v>
      </c>
      <c r="R221" s="23">
        <v>9924082000000</v>
      </c>
      <c r="S221" s="23">
        <v>1652324000000</v>
      </c>
      <c r="T221" s="23">
        <v>447863000000</v>
      </c>
      <c r="U221" s="23">
        <v>562559000000</v>
      </c>
      <c r="V221" s="23">
        <v>0.4405</v>
      </c>
      <c r="W221" s="23">
        <v>3.4906999999999999</v>
      </c>
      <c r="X221" s="23">
        <v>7.4046000000000003</v>
      </c>
      <c r="Y221" s="23" t="s">
        <v>38</v>
      </c>
      <c r="Z221" s="23">
        <v>3.4338000000000002</v>
      </c>
      <c r="AA221" s="23">
        <v>-0.29239999999999999</v>
      </c>
      <c r="AB221" s="23">
        <v>-0.30420000000000003</v>
      </c>
      <c r="AC221" s="23">
        <v>0.5907</v>
      </c>
      <c r="AD221" s="23">
        <v>-0.46510000000000001</v>
      </c>
      <c r="AE221" s="23">
        <v>-2.3900000000000001E-2</v>
      </c>
      <c r="AF221" s="23">
        <v>-3.2399999999999998E-2</v>
      </c>
      <c r="AG221" s="23">
        <v>1E-4</v>
      </c>
      <c r="AH221" s="23">
        <v>-0.16159999999999999</v>
      </c>
      <c r="AI221" s="23">
        <v>-0.4572</v>
      </c>
      <c r="AJ221" s="23">
        <v>0.53920000000000001</v>
      </c>
      <c r="AK221" s="23">
        <v>-0.46510000000000001</v>
      </c>
      <c r="AL221" s="23">
        <v>0.17069999999999999</v>
      </c>
      <c r="AM221" s="23" t="s">
        <v>38</v>
      </c>
      <c r="AN221" s="23">
        <v>195.36160000000001</v>
      </c>
    </row>
    <row r="222" spans="1:40" x14ac:dyDescent="0.35">
      <c r="A222" s="23" t="s">
        <v>563</v>
      </c>
      <c r="B222" s="23" t="s">
        <v>562</v>
      </c>
      <c r="C222" s="23" t="s">
        <v>394</v>
      </c>
      <c r="D222" s="23">
        <v>2144</v>
      </c>
      <c r="E222" s="23">
        <v>10870080000000</v>
      </c>
      <c r="F222" s="23">
        <v>2140</v>
      </c>
      <c r="G222" s="23">
        <v>5070000000</v>
      </c>
      <c r="H222" s="23">
        <v>1229</v>
      </c>
      <c r="I222" s="23">
        <v>14030930</v>
      </c>
      <c r="J222" s="23">
        <v>248</v>
      </c>
      <c r="K222" s="23">
        <v>5225960000000</v>
      </c>
      <c r="L222" s="23">
        <v>1140595000000</v>
      </c>
      <c r="M222" s="23">
        <v>5140643000000</v>
      </c>
      <c r="N222" s="23">
        <v>1255916000000</v>
      </c>
      <c r="O222" s="23">
        <v>7222000000</v>
      </c>
      <c r="P222" s="23">
        <v>912819000000</v>
      </c>
      <c r="Q222" s="23">
        <v>1528771000000</v>
      </c>
      <c r="R222" s="23">
        <v>1142147000000</v>
      </c>
      <c r="S222" s="23">
        <v>216536000000</v>
      </c>
      <c r="T222" s="23">
        <v>55520000000</v>
      </c>
      <c r="U222" s="23">
        <v>357419000000</v>
      </c>
      <c r="V222" s="23">
        <v>0.1111</v>
      </c>
      <c r="W222" s="23">
        <v>2.08</v>
      </c>
      <c r="X222" s="23">
        <v>8.6289999999999996</v>
      </c>
      <c r="Y222" s="23" t="s">
        <v>38</v>
      </c>
      <c r="Z222" s="23">
        <v>2.0592000000000001</v>
      </c>
      <c r="AA222" s="23">
        <v>7.7600000000000002E-2</v>
      </c>
      <c r="AB222" s="23">
        <v>0.68620000000000003</v>
      </c>
      <c r="AC222" s="23">
        <v>-0.97119999999999995</v>
      </c>
      <c r="AD222" s="23">
        <v>-0.87539999999999996</v>
      </c>
      <c r="AE222" s="23">
        <v>3.7100000000000001E-2</v>
      </c>
      <c r="AF222" s="23">
        <v>-0.37369999999999998</v>
      </c>
      <c r="AG222" s="23">
        <v>-0.1249</v>
      </c>
      <c r="AH222" s="23">
        <v>-0.64</v>
      </c>
      <c r="AI222" s="23">
        <v>-0.4572</v>
      </c>
      <c r="AJ222" s="23">
        <v>-0.9819</v>
      </c>
      <c r="AK222" s="23">
        <v>-0.89100000000000001</v>
      </c>
      <c r="AL222" s="23">
        <v>0.20899999999999999</v>
      </c>
      <c r="AM222" s="23">
        <v>1.3936999999999999</v>
      </c>
      <c r="AN222" s="23">
        <v>241.36</v>
      </c>
    </row>
    <row r="223" spans="1:40" x14ac:dyDescent="0.35">
      <c r="A223" s="24" t="s">
        <v>454</v>
      </c>
      <c r="B223" s="24" t="s">
        <v>453</v>
      </c>
      <c r="C223" s="24" t="s">
        <v>172</v>
      </c>
      <c r="D223" s="24">
        <v>7290</v>
      </c>
      <c r="E223" s="24">
        <v>19172700000000</v>
      </c>
      <c r="F223" s="24">
        <v>7200</v>
      </c>
      <c r="G223" s="24">
        <v>2630000000</v>
      </c>
      <c r="H223" s="24">
        <v>631</v>
      </c>
      <c r="I223" s="24">
        <v>14030930</v>
      </c>
      <c r="J223" s="24">
        <v>-70</v>
      </c>
      <c r="K223" s="24">
        <v>35000000000</v>
      </c>
      <c r="L223" s="24" t="s">
        <v>38</v>
      </c>
      <c r="M223" s="24">
        <v>35000000000</v>
      </c>
      <c r="N223" s="24">
        <v>-184273000000</v>
      </c>
      <c r="O223" s="24">
        <v>-36844000000</v>
      </c>
      <c r="P223" s="24">
        <v>-182078000000</v>
      </c>
      <c r="Q223" s="24">
        <v>-1155334000000</v>
      </c>
      <c r="R223" s="24">
        <v>-1118490000000</v>
      </c>
      <c r="S223" s="24" t="s">
        <v>38</v>
      </c>
      <c r="T223" s="24" t="s">
        <v>38</v>
      </c>
      <c r="U223" s="24" t="s">
        <v>38</v>
      </c>
      <c r="V223" s="24" t="s">
        <v>38</v>
      </c>
      <c r="W223" s="24">
        <v>547.79139999999995</v>
      </c>
      <c r="X223" s="24" t="s">
        <v>38</v>
      </c>
      <c r="Y223" s="24" t="s">
        <v>38</v>
      </c>
      <c r="Z223" s="24" t="s">
        <v>38</v>
      </c>
      <c r="AA223" s="24" t="s">
        <v>38</v>
      </c>
      <c r="AB223" s="24" t="s">
        <v>38</v>
      </c>
      <c r="AC223" s="24" t="s">
        <v>38</v>
      </c>
      <c r="AD223" s="24" t="s">
        <v>38</v>
      </c>
      <c r="AE223" s="24" t="s">
        <v>38</v>
      </c>
      <c r="AF223" s="24">
        <v>-1</v>
      </c>
      <c r="AG223" s="24" t="s">
        <v>38</v>
      </c>
      <c r="AH223" s="24">
        <v>-1</v>
      </c>
      <c r="AI223" s="24" t="s">
        <v>38</v>
      </c>
      <c r="AJ223" s="24" t="s">
        <v>38</v>
      </c>
      <c r="AK223" s="24" t="s">
        <v>38</v>
      </c>
      <c r="AL223" s="24">
        <v>7.0000000000000001E-3</v>
      </c>
      <c r="AM223" s="24">
        <v>1.2047000000000001</v>
      </c>
      <c r="AN223" s="24">
        <v>3161.4861000000001</v>
      </c>
    </row>
    <row r="224" spans="1:40" x14ac:dyDescent="0.35">
      <c r="A224" s="23" t="s">
        <v>434</v>
      </c>
      <c r="B224" s="23" t="s">
        <v>433</v>
      </c>
      <c r="C224" s="23" t="s">
        <v>260</v>
      </c>
      <c r="D224" s="23">
        <v>5660</v>
      </c>
      <c r="E224" s="23">
        <v>32454943740000</v>
      </c>
      <c r="F224" s="23">
        <v>5630</v>
      </c>
      <c r="G224" s="23">
        <v>5734089000</v>
      </c>
      <c r="H224" s="23">
        <v>1229</v>
      </c>
      <c r="I224" s="23">
        <v>14030930</v>
      </c>
      <c r="J224" s="23">
        <v>-126</v>
      </c>
      <c r="K224" s="23">
        <v>65407711000000</v>
      </c>
      <c r="L224" s="23">
        <v>16859536000000</v>
      </c>
      <c r="M224" s="23">
        <v>58350872000000</v>
      </c>
      <c r="N224" s="23">
        <v>-725259000000</v>
      </c>
      <c r="O224" s="23">
        <v>-690585000000</v>
      </c>
      <c r="P224" s="23">
        <v>518017000000</v>
      </c>
      <c r="Q224" s="23">
        <v>1701273000000</v>
      </c>
      <c r="R224" s="23">
        <v>2881569000000</v>
      </c>
      <c r="S224" s="23">
        <v>10600000000</v>
      </c>
      <c r="T224" s="23">
        <v>7780000000</v>
      </c>
      <c r="U224" s="23">
        <v>7672000000</v>
      </c>
      <c r="V224" s="23">
        <v>0.11070000000000001</v>
      </c>
      <c r="W224" s="23">
        <v>0.49619999999999997</v>
      </c>
      <c r="X224" s="23" t="s">
        <v>38</v>
      </c>
      <c r="Y224" s="23" t="s">
        <v>38</v>
      </c>
      <c r="Z224" s="23">
        <v>0.49809999999999999</v>
      </c>
      <c r="AA224" s="23" t="s">
        <v>38</v>
      </c>
      <c r="AB224" s="23" t="s">
        <v>38</v>
      </c>
      <c r="AC224" s="23" t="s">
        <v>38</v>
      </c>
      <c r="AD224" s="23" t="s">
        <v>38</v>
      </c>
      <c r="AE224" s="23">
        <v>0.1757</v>
      </c>
      <c r="AF224" s="23" t="s">
        <v>38</v>
      </c>
      <c r="AG224" s="23">
        <v>0.13009999999999999</v>
      </c>
      <c r="AH224" s="23">
        <v>-0.97070000000000001</v>
      </c>
      <c r="AI224" s="23">
        <v>-0.92490000000000006</v>
      </c>
      <c r="AJ224" s="23" t="s">
        <v>38</v>
      </c>
      <c r="AK224" s="23">
        <v>-23.479199999999999</v>
      </c>
      <c r="AL224" s="23">
        <v>0.1283</v>
      </c>
      <c r="AM224" s="23">
        <v>1.6952</v>
      </c>
      <c r="AN224" s="23">
        <v>40.790100000000002</v>
      </c>
    </row>
    <row r="225" spans="1:40" x14ac:dyDescent="0.35">
      <c r="A225" s="23" t="s">
        <v>352</v>
      </c>
      <c r="B225" s="23" t="s">
        <v>351</v>
      </c>
      <c r="C225" s="23" t="s">
        <v>260</v>
      </c>
      <c r="D225" s="23">
        <v>16230</v>
      </c>
      <c r="E225" s="23">
        <v>36517500000000</v>
      </c>
      <c r="F225" s="23">
        <v>15890</v>
      </c>
      <c r="G225" s="23">
        <v>2250000000</v>
      </c>
      <c r="H225" s="23">
        <v>1229</v>
      </c>
      <c r="I225" s="23">
        <v>14030930</v>
      </c>
      <c r="J225" s="23">
        <v>943</v>
      </c>
      <c r="K225" s="23">
        <v>8212094000000</v>
      </c>
      <c r="L225" s="23">
        <v>2325505000000</v>
      </c>
      <c r="M225" s="23">
        <v>7546739000000</v>
      </c>
      <c r="N225" s="23">
        <v>2120935000000</v>
      </c>
      <c r="O225" s="23">
        <v>178236000000</v>
      </c>
      <c r="P225" s="23">
        <v>2308127000000</v>
      </c>
      <c r="Q225" s="23">
        <v>1968230000000</v>
      </c>
      <c r="R225" s="23">
        <v>2451741000000</v>
      </c>
      <c r="S225" s="23">
        <v>490863000000</v>
      </c>
      <c r="T225" s="23">
        <v>104543000000</v>
      </c>
      <c r="U225" s="23">
        <v>288884000000</v>
      </c>
      <c r="V225" s="23">
        <v>0.43330000000000002</v>
      </c>
      <c r="W225" s="23">
        <v>4.4467999999999996</v>
      </c>
      <c r="X225" s="23">
        <v>16.8505</v>
      </c>
      <c r="Y225" s="23" t="s">
        <v>38</v>
      </c>
      <c r="Z225" s="23">
        <v>4.4043999999999999</v>
      </c>
      <c r="AA225" s="23">
        <v>-0.36359999999999998</v>
      </c>
      <c r="AB225" s="23">
        <v>-0.28079999999999999</v>
      </c>
      <c r="AC225" s="23">
        <v>-2.9399999999999999E-2</v>
      </c>
      <c r="AD225" s="23">
        <v>-0.41909999999999997</v>
      </c>
      <c r="AE225" s="23">
        <v>0.1525</v>
      </c>
      <c r="AF225" s="23">
        <v>8.7999999999999995E-2</v>
      </c>
      <c r="AG225" s="23">
        <v>0.21260000000000001</v>
      </c>
      <c r="AH225" s="23">
        <v>-5.7700000000000001E-2</v>
      </c>
      <c r="AI225" s="23">
        <v>-0.1192</v>
      </c>
      <c r="AJ225" s="23">
        <v>5.6000000000000001E-2</v>
      </c>
      <c r="AK225" s="23">
        <v>-0.29559999999999997</v>
      </c>
      <c r="AL225" s="23">
        <v>0.72499999999999998</v>
      </c>
      <c r="AM225" s="23" t="s">
        <v>38</v>
      </c>
      <c r="AN225" s="23">
        <v>281.36099999999999</v>
      </c>
    </row>
    <row r="226" spans="1:40" x14ac:dyDescent="0.35">
      <c r="A226" s="23" t="s">
        <v>581</v>
      </c>
      <c r="B226" s="23" t="s">
        <v>580</v>
      </c>
      <c r="C226" s="23" t="s">
        <v>117</v>
      </c>
      <c r="D226" s="23">
        <v>5630</v>
      </c>
      <c r="E226" s="23">
        <v>10978500000000</v>
      </c>
      <c r="F226" s="23">
        <v>5690</v>
      </c>
      <c r="G226" s="23">
        <v>1950000000</v>
      </c>
      <c r="H226" s="23">
        <v>1229</v>
      </c>
      <c r="I226" s="23">
        <v>14030930</v>
      </c>
      <c r="J226" s="23">
        <v>765</v>
      </c>
      <c r="K226" s="23">
        <v>14010285000000</v>
      </c>
      <c r="L226" s="23">
        <v>5884666000000</v>
      </c>
      <c r="M226" s="23">
        <v>10238254000000</v>
      </c>
      <c r="N226" s="23">
        <v>1491082000000</v>
      </c>
      <c r="O226" s="23">
        <v>715083000000</v>
      </c>
      <c r="P226" s="23">
        <v>441465000000</v>
      </c>
      <c r="Q226" s="23">
        <v>1683094000000</v>
      </c>
      <c r="R226" s="23">
        <v>497371000000</v>
      </c>
      <c r="S226" s="23">
        <v>165724000000</v>
      </c>
      <c r="T226" s="23">
        <v>75430000000</v>
      </c>
      <c r="U226" s="23">
        <v>38977000000</v>
      </c>
      <c r="V226" s="23">
        <v>0.1384</v>
      </c>
      <c r="W226" s="23">
        <v>0.78220000000000001</v>
      </c>
      <c r="X226" s="23">
        <v>7.4379</v>
      </c>
      <c r="Y226" s="23" t="s">
        <v>38</v>
      </c>
      <c r="Z226" s="23">
        <v>0.78939999999999999</v>
      </c>
      <c r="AA226" s="23">
        <v>14.735900000000001</v>
      </c>
      <c r="AB226" s="23">
        <v>5.4622999999999999</v>
      </c>
      <c r="AC226" s="23">
        <v>-0.27450000000000002</v>
      </c>
      <c r="AD226" s="23">
        <v>0.2198</v>
      </c>
      <c r="AE226" s="23">
        <v>0.5887</v>
      </c>
      <c r="AF226" s="23">
        <v>0.73750000000000004</v>
      </c>
      <c r="AG226" s="23">
        <v>2.8144999999999998</v>
      </c>
      <c r="AH226" s="23">
        <v>17.1235</v>
      </c>
      <c r="AI226" s="23">
        <v>2.7395</v>
      </c>
      <c r="AJ226" s="23">
        <v>0.26050000000000001</v>
      </c>
      <c r="AK226" s="23">
        <v>3.6528</v>
      </c>
      <c r="AL226" s="23">
        <v>0.80700000000000005</v>
      </c>
      <c r="AM226" s="23">
        <v>1.3737999999999999</v>
      </c>
      <c r="AN226" s="23">
        <v>77.605999999999995</v>
      </c>
    </row>
    <row r="227" spans="1:40" x14ac:dyDescent="0.35">
      <c r="A227" s="23" t="s">
        <v>606</v>
      </c>
      <c r="B227" s="23" t="s">
        <v>605</v>
      </c>
      <c r="C227" s="23" t="s">
        <v>50</v>
      </c>
      <c r="D227" s="23">
        <v>6150</v>
      </c>
      <c r="E227" s="23">
        <v>61500000000000</v>
      </c>
      <c r="F227" s="23">
        <v>6120</v>
      </c>
      <c r="G227" s="23">
        <v>10000000000</v>
      </c>
      <c r="H227" s="23">
        <v>1229</v>
      </c>
      <c r="I227" s="23">
        <v>14030930</v>
      </c>
      <c r="J227" s="23">
        <v>865</v>
      </c>
      <c r="K227" s="23">
        <v>10744359000000</v>
      </c>
      <c r="L227" s="23">
        <v>159690000000</v>
      </c>
      <c r="M227" s="23">
        <v>11866109000000</v>
      </c>
      <c r="N227" s="23">
        <v>8652095000000</v>
      </c>
      <c r="O227" s="23">
        <v>-188231000000</v>
      </c>
      <c r="P227" s="23">
        <v>9097185000000</v>
      </c>
      <c r="Q227" s="23">
        <v>3836836000000</v>
      </c>
      <c r="R227" s="23">
        <v>9295289000000</v>
      </c>
      <c r="S227" s="23">
        <v>2148874000000</v>
      </c>
      <c r="T227" s="23">
        <v>446454000000</v>
      </c>
      <c r="U227" s="23">
        <v>2645296000000</v>
      </c>
      <c r="V227" s="23">
        <v>0.4617</v>
      </c>
      <c r="W227" s="23">
        <v>5.7239000000000004</v>
      </c>
      <c r="X227" s="23">
        <v>7.0867000000000004</v>
      </c>
      <c r="Y227" s="23">
        <v>0.62139999999999995</v>
      </c>
      <c r="Z227" s="23" t="s">
        <v>38</v>
      </c>
      <c r="AA227" s="23" t="s">
        <v>38</v>
      </c>
      <c r="AB227" s="23" t="s">
        <v>38</v>
      </c>
      <c r="AC227" s="23" t="s">
        <v>38</v>
      </c>
      <c r="AD227" s="23" t="s">
        <v>38</v>
      </c>
      <c r="AE227" s="23" t="s">
        <v>38</v>
      </c>
      <c r="AF227" s="23" t="s">
        <v>38</v>
      </c>
      <c r="AG227" s="23" t="s">
        <v>38</v>
      </c>
      <c r="AH227" s="23" t="s">
        <v>38</v>
      </c>
      <c r="AI227" s="23" t="s">
        <v>38</v>
      </c>
      <c r="AJ227" s="23" t="s">
        <v>38</v>
      </c>
      <c r="AK227" s="23" t="s">
        <v>38</v>
      </c>
      <c r="AL227" s="23">
        <v>0.36799999999999999</v>
      </c>
      <c r="AM227" s="23">
        <v>0.87280000000000002</v>
      </c>
      <c r="AN227" s="23">
        <v>196.82669999999999</v>
      </c>
    </row>
    <row r="228" spans="1:40" x14ac:dyDescent="0.35">
      <c r="A228" s="23" t="s">
        <v>679</v>
      </c>
      <c r="B228" s="23" t="s">
        <v>678</v>
      </c>
      <c r="C228" s="23" t="s">
        <v>183</v>
      </c>
      <c r="D228" s="23">
        <v>8600</v>
      </c>
      <c r="E228" s="23">
        <v>10947800000000</v>
      </c>
      <c r="F228" s="23">
        <v>8560</v>
      </c>
      <c r="G228" s="23">
        <v>1273000000</v>
      </c>
      <c r="H228" s="23">
        <v>1230</v>
      </c>
      <c r="I228" s="23">
        <v>14030930</v>
      </c>
      <c r="J228" s="23">
        <v>461</v>
      </c>
      <c r="K228" s="23">
        <v>10806020000000</v>
      </c>
      <c r="L228" s="23">
        <v>1914511000000</v>
      </c>
      <c r="M228" s="23">
        <v>10085157000000</v>
      </c>
      <c r="N228" s="23">
        <v>587055000000</v>
      </c>
      <c r="O228" s="23">
        <v>-237424000000</v>
      </c>
      <c r="P228" s="23">
        <v>1076965000000</v>
      </c>
      <c r="Q228" s="23">
        <v>410189000000</v>
      </c>
      <c r="R228" s="23">
        <v>950575000000</v>
      </c>
      <c r="S228" s="23">
        <v>413061000000</v>
      </c>
      <c r="T228" s="23">
        <v>143041000000</v>
      </c>
      <c r="U228" s="23">
        <v>352003000000</v>
      </c>
      <c r="V228" s="23">
        <v>0.70979999999999999</v>
      </c>
      <c r="W228" s="23">
        <v>1.0130999999999999</v>
      </c>
      <c r="X228" s="23">
        <v>18.568300000000001</v>
      </c>
      <c r="Y228" s="23" t="s">
        <v>38</v>
      </c>
      <c r="Z228" s="23" t="s">
        <v>38</v>
      </c>
      <c r="AA228" s="23" t="s">
        <v>38</v>
      </c>
      <c r="AB228" s="23" t="s">
        <v>38</v>
      </c>
      <c r="AC228" s="23" t="s">
        <v>38</v>
      </c>
      <c r="AD228" s="23" t="s">
        <v>38</v>
      </c>
      <c r="AE228" s="23" t="s">
        <v>38</v>
      </c>
      <c r="AF228" s="23">
        <v>-0.41449999999999998</v>
      </c>
      <c r="AG228" s="23">
        <v>-0.1215</v>
      </c>
      <c r="AH228" s="23">
        <v>-0.76639999999999997</v>
      </c>
      <c r="AI228" s="23">
        <v>-0.61560000000000004</v>
      </c>
      <c r="AJ228" s="23">
        <v>-2.5640000000000001</v>
      </c>
      <c r="AK228" s="23">
        <v>-3.3494000000000002</v>
      </c>
      <c r="AL228" s="23">
        <v>-0.12470000000000001</v>
      </c>
      <c r="AM228" s="23">
        <v>0.3619</v>
      </c>
      <c r="AN228" s="23">
        <v>73.642200000000003</v>
      </c>
    </row>
    <row r="229" spans="1:40" x14ac:dyDescent="0.35">
      <c r="A229" s="24" t="s">
        <v>953</v>
      </c>
      <c r="B229" s="24" t="s">
        <v>952</v>
      </c>
      <c r="C229" s="24" t="s">
        <v>45</v>
      </c>
      <c r="D229" s="24">
        <v>1302</v>
      </c>
      <c r="E229" s="24">
        <v>25779600000000</v>
      </c>
      <c r="F229" s="24">
        <v>1308</v>
      </c>
      <c r="G229" s="24">
        <v>19800000000</v>
      </c>
      <c r="H229" s="24">
        <v>1229</v>
      </c>
      <c r="I229" s="24">
        <v>14030930</v>
      </c>
      <c r="J229" s="24">
        <v>-75</v>
      </c>
      <c r="K229" s="24">
        <v>18375047000000</v>
      </c>
      <c r="L229" s="24">
        <v>5147413000000</v>
      </c>
      <c r="M229" s="24">
        <v>21149394000000</v>
      </c>
      <c r="N229" s="24">
        <v>-1475613000000</v>
      </c>
      <c r="O229" s="24">
        <v>369504000000</v>
      </c>
      <c r="P229" s="24">
        <v>2338570000000</v>
      </c>
      <c r="Q229" s="24">
        <v>1761950000000</v>
      </c>
      <c r="R229" s="24">
        <v>2345864000000</v>
      </c>
      <c r="S229" s="24">
        <v>1255878000000</v>
      </c>
      <c r="T229" s="24">
        <v>356555000000</v>
      </c>
      <c r="U229" s="24">
        <v>779193000000</v>
      </c>
      <c r="V229" s="24">
        <v>0.1016</v>
      </c>
      <c r="W229" s="24">
        <v>1.403</v>
      </c>
      <c r="X229" s="24" t="s">
        <v>38</v>
      </c>
      <c r="Y229" s="24" t="s">
        <v>38</v>
      </c>
      <c r="Z229" s="24">
        <v>1.3369</v>
      </c>
      <c r="AA229" s="24" t="s">
        <v>38</v>
      </c>
      <c r="AB229" s="24" t="s">
        <v>38</v>
      </c>
      <c r="AC229" s="24" t="s">
        <v>38</v>
      </c>
      <c r="AD229" s="24">
        <v>-0.39389999999999997</v>
      </c>
      <c r="AE229" s="24">
        <v>-0.15609999999999999</v>
      </c>
      <c r="AF229" s="24">
        <v>0.61799999999999999</v>
      </c>
      <c r="AG229" s="24">
        <v>-1.12E-2</v>
      </c>
      <c r="AH229" s="24" t="s">
        <v>38</v>
      </c>
      <c r="AI229" s="24">
        <v>-0.54120000000000001</v>
      </c>
      <c r="AJ229" s="24" t="s">
        <v>38</v>
      </c>
      <c r="AK229" s="24">
        <v>-0.4007</v>
      </c>
      <c r="AL229" s="24">
        <v>0.15229999999999999</v>
      </c>
      <c r="AM229" s="24" t="s">
        <v>38</v>
      </c>
      <c r="AN229" s="24">
        <v>105.8262</v>
      </c>
    </row>
    <row r="230" spans="1:40" x14ac:dyDescent="0.35">
      <c r="A230" s="24" t="s">
        <v>492</v>
      </c>
      <c r="B230" s="24" t="s">
        <v>491</v>
      </c>
      <c r="C230" s="24" t="s">
        <v>394</v>
      </c>
      <c r="D230" s="24">
        <v>4333</v>
      </c>
      <c r="E230" s="24">
        <v>67854780000000</v>
      </c>
      <c r="F230" s="24">
        <v>4312</v>
      </c>
      <c r="G230" s="24">
        <v>15660000000</v>
      </c>
      <c r="H230" s="24">
        <v>1229</v>
      </c>
      <c r="I230" s="24">
        <v>14030930</v>
      </c>
      <c r="J230" s="24">
        <v>613</v>
      </c>
      <c r="K230" s="24">
        <v>58298444000000</v>
      </c>
      <c r="L230" s="24">
        <v>14573576000000</v>
      </c>
      <c r="M230" s="24">
        <v>45131813000000</v>
      </c>
      <c r="N230" s="24">
        <v>9605960000000</v>
      </c>
      <c r="O230" s="24">
        <v>3129402000000</v>
      </c>
      <c r="P230" s="24">
        <v>7046680000000</v>
      </c>
      <c r="Q230" s="24">
        <v>13881312000000</v>
      </c>
      <c r="R230" s="24">
        <v>6884151000000</v>
      </c>
      <c r="S230" s="24">
        <v>208470000000</v>
      </c>
      <c r="T230" s="24" t="s">
        <v>38</v>
      </c>
      <c r="U230" s="24">
        <v>234835000000</v>
      </c>
      <c r="V230" s="24">
        <v>0.1047</v>
      </c>
      <c r="W230" s="24">
        <v>1.1638999999999999</v>
      </c>
      <c r="X230" s="24">
        <v>7.0343</v>
      </c>
      <c r="Y230" s="24" t="s">
        <v>38</v>
      </c>
      <c r="Z230" s="24">
        <v>1.1169</v>
      </c>
      <c r="AA230" s="24">
        <v>0.19339999999999999</v>
      </c>
      <c r="AB230" s="24">
        <v>0.36159999999999998</v>
      </c>
      <c r="AC230" s="24">
        <v>0.34089999999999998</v>
      </c>
      <c r="AD230" s="24">
        <v>-0.1033</v>
      </c>
      <c r="AE230" s="24">
        <v>0.42830000000000001</v>
      </c>
      <c r="AF230" s="24">
        <v>-0.3034</v>
      </c>
      <c r="AG230" s="24">
        <v>0.33839999999999998</v>
      </c>
      <c r="AH230" s="24">
        <v>-0.37830000000000003</v>
      </c>
      <c r="AI230" s="24">
        <v>-2.8899999999999999E-2</v>
      </c>
      <c r="AJ230" s="24">
        <v>-6.59E-2</v>
      </c>
      <c r="AK230" s="24">
        <v>0.20019999999999999</v>
      </c>
      <c r="AL230" s="24">
        <v>0.52610000000000001</v>
      </c>
      <c r="AM230" s="24" t="s">
        <v>38</v>
      </c>
      <c r="AN230" s="24">
        <v>182.16640000000001</v>
      </c>
    </row>
    <row r="231" spans="1:40" x14ac:dyDescent="0.35">
      <c r="A231" s="24" t="s">
        <v>810</v>
      </c>
      <c r="B231" s="24" t="s">
        <v>809</v>
      </c>
      <c r="C231" s="24" t="s">
        <v>50</v>
      </c>
      <c r="D231" s="24">
        <v>2238</v>
      </c>
      <c r="E231" s="24">
        <v>12980400000000</v>
      </c>
      <c r="F231" s="24">
        <v>2250</v>
      </c>
      <c r="G231" s="24">
        <v>5800000000</v>
      </c>
      <c r="H231" s="24">
        <v>930</v>
      </c>
      <c r="I231" s="24">
        <v>14030631</v>
      </c>
      <c r="J231" s="24">
        <v>356</v>
      </c>
      <c r="K231" s="24">
        <v>2276016000000</v>
      </c>
      <c r="L231" s="24">
        <v>717326000000</v>
      </c>
      <c r="M231" s="24">
        <v>3354900000000</v>
      </c>
      <c r="N231" s="24">
        <v>2064667000000</v>
      </c>
      <c r="O231" s="24">
        <v>667011000000</v>
      </c>
      <c r="P231" s="24">
        <v>3208370000000</v>
      </c>
      <c r="Q231" s="24">
        <v>3433971000000</v>
      </c>
      <c r="R231" s="24">
        <v>3781208000000</v>
      </c>
      <c r="S231" s="24">
        <v>56872000000</v>
      </c>
      <c r="T231" s="24">
        <v>11362000000</v>
      </c>
      <c r="U231" s="24">
        <v>19460000000</v>
      </c>
      <c r="V231" s="24">
        <v>0.76049999999999995</v>
      </c>
      <c r="W231" s="24">
        <v>5.7031000000000001</v>
      </c>
      <c r="X231" s="24">
        <v>6.3201999999999998</v>
      </c>
      <c r="Y231" s="24">
        <v>1.1081000000000001</v>
      </c>
      <c r="Z231" s="24" t="s">
        <v>38</v>
      </c>
      <c r="AA231" s="24" t="s">
        <v>38</v>
      </c>
      <c r="AB231" s="24" t="s">
        <v>38</v>
      </c>
      <c r="AC231" s="24">
        <v>2.1299999999999999E-2</v>
      </c>
      <c r="AD231" s="24">
        <v>-3.2500000000000001E-2</v>
      </c>
      <c r="AE231" s="24" t="s">
        <v>38</v>
      </c>
      <c r="AF231" s="24">
        <v>0.30359999999999998</v>
      </c>
      <c r="AG231" s="24">
        <v>-2.4E-2</v>
      </c>
      <c r="AH231" s="24" t="s">
        <v>38</v>
      </c>
      <c r="AI231" s="24" t="s">
        <v>38</v>
      </c>
      <c r="AJ231" s="24">
        <v>0.33139999999999997</v>
      </c>
      <c r="AK231" s="24">
        <v>-5.57E-2</v>
      </c>
      <c r="AL231" s="24">
        <v>0.26219999999999999</v>
      </c>
      <c r="AM231" s="24">
        <v>1.0396000000000001</v>
      </c>
      <c r="AN231" s="24">
        <v>108.3338</v>
      </c>
    </row>
    <row r="232" spans="1:40" x14ac:dyDescent="0.35">
      <c r="A232" s="23" t="s">
        <v>620</v>
      </c>
      <c r="B232" s="23" t="s">
        <v>619</v>
      </c>
      <c r="C232" s="23" t="s">
        <v>306</v>
      </c>
      <c r="D232" s="23">
        <v>4730</v>
      </c>
      <c r="E232" s="23">
        <v>39560774000000</v>
      </c>
      <c r="F232" s="23">
        <v>4810</v>
      </c>
      <c r="G232" s="23">
        <v>8363800000</v>
      </c>
      <c r="H232" s="23">
        <v>1010</v>
      </c>
      <c r="I232" s="23">
        <v>14030710</v>
      </c>
      <c r="J232" s="23">
        <v>362</v>
      </c>
      <c r="K232" s="23">
        <v>75043333000000</v>
      </c>
      <c r="L232" s="23">
        <v>23447157000000</v>
      </c>
      <c r="M232" s="23">
        <v>53448436000000</v>
      </c>
      <c r="N232" s="23">
        <v>3027443000000</v>
      </c>
      <c r="O232" s="23">
        <v>-138415000000</v>
      </c>
      <c r="P232" s="23">
        <v>5121740000000</v>
      </c>
      <c r="Q232" s="23">
        <v>13604771000000</v>
      </c>
      <c r="R232" s="23">
        <v>12014943000000</v>
      </c>
      <c r="S232" s="23">
        <v>7518808000000</v>
      </c>
      <c r="T232" s="23">
        <v>2030031000000</v>
      </c>
      <c r="U232" s="23">
        <v>5138023000000</v>
      </c>
      <c r="V232" s="23">
        <v>0.26129999999999998</v>
      </c>
      <c r="W232" s="23">
        <v>0.52610000000000001</v>
      </c>
      <c r="X232" s="23">
        <v>13.2873</v>
      </c>
      <c r="Y232" s="23" t="s">
        <v>38</v>
      </c>
      <c r="Z232" s="23">
        <v>0.47549999999999998</v>
      </c>
      <c r="AA232" s="23" t="s">
        <v>38</v>
      </c>
      <c r="AB232" s="23" t="s">
        <v>38</v>
      </c>
      <c r="AC232" s="23" t="s">
        <v>38</v>
      </c>
      <c r="AD232" s="23" t="s">
        <v>38</v>
      </c>
      <c r="AE232" s="23">
        <v>0.55969999999999998</v>
      </c>
      <c r="AF232" s="23">
        <v>0.37859999999999999</v>
      </c>
      <c r="AG232" s="23">
        <v>0.55389999999999995</v>
      </c>
      <c r="AH232" s="23">
        <v>-0.10639999999999999</v>
      </c>
      <c r="AI232" s="23">
        <v>-4.7699999999999999E-2</v>
      </c>
      <c r="AJ232" s="23">
        <v>-1.3546</v>
      </c>
      <c r="AK232" s="23">
        <v>-1.0861000000000001</v>
      </c>
      <c r="AL232" s="23">
        <v>-9.4E-2</v>
      </c>
      <c r="AM232" s="23" t="s">
        <v>38</v>
      </c>
      <c r="AN232" s="23">
        <v>121.4919</v>
      </c>
    </row>
    <row r="233" spans="1:40" x14ac:dyDescent="0.35">
      <c r="A233" s="24" t="s">
        <v>681</v>
      </c>
      <c r="B233" s="24" t="s">
        <v>680</v>
      </c>
      <c r="C233" s="24" t="s">
        <v>225</v>
      </c>
      <c r="D233" s="24">
        <v>3261</v>
      </c>
      <c r="E233" s="24">
        <v>11071095000000</v>
      </c>
      <c r="F233" s="24">
        <v>3232</v>
      </c>
      <c r="G233" s="24">
        <v>3395000000</v>
      </c>
      <c r="H233" s="24">
        <v>1229</v>
      </c>
      <c r="I233" s="24">
        <v>14030930</v>
      </c>
      <c r="J233" s="24">
        <v>304</v>
      </c>
      <c r="K233" s="24">
        <v>4333148000000</v>
      </c>
      <c r="L233" s="24">
        <v>1267225000000</v>
      </c>
      <c r="M233" s="24">
        <v>3864161000000</v>
      </c>
      <c r="N233" s="24">
        <v>1030709000000</v>
      </c>
      <c r="O233" s="24">
        <v>358306000000</v>
      </c>
      <c r="P233" s="24">
        <v>1266922000000</v>
      </c>
      <c r="Q233" s="24">
        <v>1011068000000</v>
      </c>
      <c r="R233" s="24">
        <v>1352524000000</v>
      </c>
      <c r="S233" s="24">
        <v>33612000000</v>
      </c>
      <c r="T233" s="24">
        <v>16530000000</v>
      </c>
      <c r="U233" s="24">
        <v>26022000000</v>
      </c>
      <c r="V233" s="24">
        <v>0.90769999999999995</v>
      </c>
      <c r="W233" s="24">
        <v>2.5550000000000002</v>
      </c>
      <c r="X233" s="24">
        <v>10.638199999999999</v>
      </c>
      <c r="Y233" s="24" t="s">
        <v>38</v>
      </c>
      <c r="Z233" s="24">
        <v>2.5880000000000001</v>
      </c>
      <c r="AA233" s="24">
        <v>0.28499999999999998</v>
      </c>
      <c r="AB233" s="24">
        <v>0.39460000000000001</v>
      </c>
      <c r="AC233" s="24">
        <v>0.48809999999999998</v>
      </c>
      <c r="AD233" s="24">
        <v>-7.9200000000000007E-2</v>
      </c>
      <c r="AE233" s="24">
        <v>0.1547</v>
      </c>
      <c r="AF233" s="24">
        <v>0.1646</v>
      </c>
      <c r="AG233" s="24">
        <v>0.35489999999999999</v>
      </c>
      <c r="AH233" s="24">
        <v>0.74650000000000005</v>
      </c>
      <c r="AI233" s="24">
        <v>0.34389999999999998</v>
      </c>
      <c r="AJ233" s="24">
        <v>0.73309999999999997</v>
      </c>
      <c r="AK233" s="24">
        <v>0.24759999999999999</v>
      </c>
      <c r="AL233" s="24">
        <v>0.31090000000000001</v>
      </c>
      <c r="AM233" s="24">
        <v>1.3279000000000001</v>
      </c>
      <c r="AN233" s="24">
        <v>4.2272999999999996</v>
      </c>
    </row>
    <row r="234" spans="1:40" x14ac:dyDescent="0.35">
      <c r="A234" s="24" t="s">
        <v>931</v>
      </c>
      <c r="B234" s="24" t="s">
        <v>930</v>
      </c>
      <c r="C234" s="24" t="s">
        <v>53</v>
      </c>
      <c r="D234" s="24">
        <v>6270</v>
      </c>
      <c r="E234" s="24">
        <v>13167000000000</v>
      </c>
      <c r="F234" s="24">
        <v>6240</v>
      </c>
      <c r="G234" s="24">
        <v>2100000000</v>
      </c>
      <c r="H234" s="24">
        <v>631</v>
      </c>
      <c r="I234" s="24">
        <v>14030930</v>
      </c>
      <c r="J234" s="24">
        <v>1008</v>
      </c>
      <c r="K234" s="24">
        <v>7662271000000</v>
      </c>
      <c r="L234" s="24">
        <v>1518360000000</v>
      </c>
      <c r="M234" s="24">
        <v>7095883000000</v>
      </c>
      <c r="N234" s="24">
        <v>2115850000000</v>
      </c>
      <c r="O234" s="24">
        <v>171742000000</v>
      </c>
      <c r="P234" s="24">
        <v>1964837000000</v>
      </c>
      <c r="Q234" s="24">
        <v>2508096000000</v>
      </c>
      <c r="R234" s="24">
        <v>2336354000000</v>
      </c>
      <c r="S234" s="24">
        <v>768554000000</v>
      </c>
      <c r="T234" s="24">
        <v>168529000000</v>
      </c>
      <c r="U234" s="24">
        <v>701135000000</v>
      </c>
      <c r="V234" s="24">
        <v>0.49159999999999998</v>
      </c>
      <c r="W234" s="24">
        <v>1.7183999999999999</v>
      </c>
      <c r="X234" s="24">
        <v>6.1706000000000003</v>
      </c>
      <c r="Y234" s="24" t="s">
        <v>38</v>
      </c>
      <c r="Z234" s="24">
        <v>1.6428</v>
      </c>
      <c r="AA234" s="24">
        <v>0.1883</v>
      </c>
      <c r="AB234" s="24">
        <v>0.27039999999999997</v>
      </c>
      <c r="AC234" s="24">
        <v>-0.77610000000000001</v>
      </c>
      <c r="AD234" s="24">
        <v>4.1944999999999997</v>
      </c>
      <c r="AE234" s="24">
        <v>0.66239999999999999</v>
      </c>
      <c r="AF234" s="24">
        <v>-0.29709999999999998</v>
      </c>
      <c r="AG234" s="24">
        <v>0.59499999999999997</v>
      </c>
      <c r="AH234" s="24">
        <v>-0.53420000000000001</v>
      </c>
      <c r="AI234" s="24">
        <v>1.3583000000000001</v>
      </c>
      <c r="AJ234" s="24">
        <v>-0.84260000000000002</v>
      </c>
      <c r="AK234" s="24">
        <v>7.2850999999999999</v>
      </c>
      <c r="AL234" s="24">
        <v>0.32740000000000002</v>
      </c>
      <c r="AM234" s="24" t="s">
        <v>38</v>
      </c>
      <c r="AN234" s="24">
        <v>198.61420000000001</v>
      </c>
    </row>
    <row r="235" spans="1:40" x14ac:dyDescent="0.35">
      <c r="A235" s="23" t="s">
        <v>636</v>
      </c>
      <c r="B235" s="23" t="s">
        <v>635</v>
      </c>
      <c r="C235" s="23" t="s">
        <v>50</v>
      </c>
      <c r="D235" s="23">
        <v>2104</v>
      </c>
      <c r="E235" s="23">
        <v>42080000000000</v>
      </c>
      <c r="F235" s="23">
        <v>2098</v>
      </c>
      <c r="G235" s="23">
        <v>20000000000</v>
      </c>
      <c r="H235" s="23">
        <v>1229</v>
      </c>
      <c r="I235" s="23">
        <v>14030930</v>
      </c>
      <c r="J235" s="23">
        <v>441</v>
      </c>
      <c r="K235" s="23">
        <v>9138461000000</v>
      </c>
      <c r="L235" s="23">
        <v>956952000000</v>
      </c>
      <c r="M235" s="23">
        <v>6568143000000</v>
      </c>
      <c r="N235" s="23">
        <v>8813462000000</v>
      </c>
      <c r="O235" s="23">
        <v>853747000000</v>
      </c>
      <c r="P235" s="23">
        <v>6357900000000</v>
      </c>
      <c r="Q235" s="23">
        <v>9816749000000</v>
      </c>
      <c r="R235" s="23">
        <v>13188053000000</v>
      </c>
      <c r="S235" s="23" t="s">
        <v>38</v>
      </c>
      <c r="T235" s="23" t="s">
        <v>38</v>
      </c>
      <c r="U235" s="23" t="s">
        <v>38</v>
      </c>
      <c r="V235" s="23">
        <v>0.1007</v>
      </c>
      <c r="W235" s="23">
        <v>4.6047000000000002</v>
      </c>
      <c r="X235" s="23">
        <v>4.7595999999999998</v>
      </c>
      <c r="Y235" s="23">
        <v>0.50449999999999995</v>
      </c>
      <c r="Z235" s="23" t="s">
        <v>38</v>
      </c>
      <c r="AA235" s="23">
        <v>-1.5699999999999999E-2</v>
      </c>
      <c r="AB235" s="23">
        <v>0.48220000000000002</v>
      </c>
      <c r="AC235" s="23">
        <v>-8.6900000000000005E-2</v>
      </c>
      <c r="AD235" s="23">
        <v>-2.1499999999999998E-2</v>
      </c>
      <c r="AE235" s="23" t="s">
        <v>38</v>
      </c>
      <c r="AF235" s="23">
        <v>-0.66569999999999996</v>
      </c>
      <c r="AG235" s="23">
        <v>0.83609999999999995</v>
      </c>
      <c r="AH235" s="23" t="s">
        <v>38</v>
      </c>
      <c r="AI235" s="23" t="s">
        <v>38</v>
      </c>
      <c r="AJ235" s="23">
        <v>-0.69479999999999997</v>
      </c>
      <c r="AK235" s="23">
        <v>0.79659999999999997</v>
      </c>
      <c r="AL235" s="23">
        <v>0.26129999999999998</v>
      </c>
      <c r="AM235" s="23">
        <v>1.1264000000000001</v>
      </c>
      <c r="AN235" s="23">
        <v>114.16240000000001</v>
      </c>
    </row>
    <row r="236" spans="1:40" x14ac:dyDescent="0.35">
      <c r="A236" s="24" t="s">
        <v>959</v>
      </c>
      <c r="B236" s="24" t="s">
        <v>958</v>
      </c>
      <c r="C236" s="24" t="s">
        <v>50</v>
      </c>
      <c r="D236" s="24">
        <v>2187</v>
      </c>
      <c r="E236" s="24">
        <v>21870000000000</v>
      </c>
      <c r="F236" s="24">
        <v>2161</v>
      </c>
      <c r="G236" s="24">
        <v>10000000000</v>
      </c>
      <c r="H236" s="24">
        <v>431</v>
      </c>
      <c r="I236" s="24">
        <v>14030730</v>
      </c>
      <c r="J236" s="24">
        <v>630</v>
      </c>
      <c r="K236" s="24">
        <v>6686300000000</v>
      </c>
      <c r="L236" s="24">
        <v>1063268000000</v>
      </c>
      <c r="M236" s="24">
        <v>6283624000000</v>
      </c>
      <c r="N236" s="24">
        <v>6300677000000</v>
      </c>
      <c r="O236" s="24">
        <v>983983000000</v>
      </c>
      <c r="P236" s="24">
        <v>5909863000000</v>
      </c>
      <c r="Q236" s="24">
        <v>3510230000000</v>
      </c>
      <c r="R236" s="24">
        <v>6026247000000</v>
      </c>
      <c r="S236" s="24" t="s">
        <v>38</v>
      </c>
      <c r="T236" s="24" t="s">
        <v>38</v>
      </c>
      <c r="U236" s="24">
        <v>17000000</v>
      </c>
      <c r="V236" s="24">
        <v>0.59219999999999995</v>
      </c>
      <c r="W236" s="24">
        <v>3.2709000000000001</v>
      </c>
      <c r="X236" s="24">
        <v>3.4302000000000001</v>
      </c>
      <c r="Y236" s="24">
        <v>1.2585999999999999</v>
      </c>
      <c r="Z236" s="24" t="s">
        <v>38</v>
      </c>
      <c r="AA236" s="24">
        <v>3.5999999999999997E-2</v>
      </c>
      <c r="AB236" s="24">
        <v>2.8363999999999998</v>
      </c>
      <c r="AC236" s="24">
        <v>-5.3199999999999997E-2</v>
      </c>
      <c r="AD236" s="24">
        <v>3.0599999999999999E-2</v>
      </c>
      <c r="AE236" s="24" t="s">
        <v>38</v>
      </c>
      <c r="AF236" s="24">
        <v>-0.76219999999999999</v>
      </c>
      <c r="AG236" s="24">
        <v>0.60960000000000003</v>
      </c>
      <c r="AH236" s="24" t="s">
        <v>38</v>
      </c>
      <c r="AI236" s="24" t="s">
        <v>38</v>
      </c>
      <c r="AJ236" s="24">
        <v>-0.77480000000000004</v>
      </c>
      <c r="AK236" s="24">
        <v>0.65890000000000004</v>
      </c>
      <c r="AL236" s="24">
        <v>0.29010000000000002</v>
      </c>
      <c r="AM236" s="24">
        <v>1.0309999999999999</v>
      </c>
      <c r="AN236" s="24">
        <v>57.899799999999999</v>
      </c>
    </row>
    <row r="237" spans="1:40" x14ac:dyDescent="0.35">
      <c r="A237" s="24" t="s">
        <v>208</v>
      </c>
      <c r="B237" s="24" t="s">
        <v>207</v>
      </c>
      <c r="C237" s="24" t="s">
        <v>53</v>
      </c>
      <c r="D237" s="24">
        <v>3497</v>
      </c>
      <c r="E237" s="24">
        <v>13837662746050</v>
      </c>
      <c r="F237" s="24">
        <v>3471</v>
      </c>
      <c r="G237" s="24">
        <v>3957009650</v>
      </c>
      <c r="H237" s="24">
        <v>1229</v>
      </c>
      <c r="I237" s="24">
        <v>14030930</v>
      </c>
      <c r="J237" s="24">
        <v>361</v>
      </c>
      <c r="K237" s="24">
        <v>5336974000000</v>
      </c>
      <c r="L237" s="24">
        <v>1415129000000</v>
      </c>
      <c r="M237" s="24">
        <v>4062605000000</v>
      </c>
      <c r="N237" s="24">
        <v>1428465000000</v>
      </c>
      <c r="O237" s="24">
        <v>335914000000</v>
      </c>
      <c r="P237" s="24">
        <v>1066859000000</v>
      </c>
      <c r="Q237" s="24">
        <v>1653615000000</v>
      </c>
      <c r="R237" s="24">
        <v>1167131000000</v>
      </c>
      <c r="S237" s="24">
        <v>67300000000</v>
      </c>
      <c r="T237" s="24">
        <v>36225000000</v>
      </c>
      <c r="U237" s="24">
        <v>50363000000</v>
      </c>
      <c r="V237" s="24">
        <v>0.55640000000000001</v>
      </c>
      <c r="W237" s="24">
        <v>2.5928</v>
      </c>
      <c r="X237" s="24">
        <v>9.6288</v>
      </c>
      <c r="Y237" s="24" t="s">
        <v>38</v>
      </c>
      <c r="Z237" s="24">
        <v>2.6208</v>
      </c>
      <c r="AA237" s="24">
        <v>7.2099999999999997E-2</v>
      </c>
      <c r="AB237" s="24">
        <v>0.11</v>
      </c>
      <c r="AC237" s="24">
        <v>-0.35270000000000001</v>
      </c>
      <c r="AD237" s="24">
        <v>-0.16869999999999999</v>
      </c>
      <c r="AE237" s="24">
        <v>0.3649</v>
      </c>
      <c r="AF237" s="24">
        <v>5.7700000000000001E-2</v>
      </c>
      <c r="AG237" s="24">
        <v>0.20119999999999999</v>
      </c>
      <c r="AH237" s="24">
        <v>0.37690000000000001</v>
      </c>
      <c r="AI237" s="24">
        <v>0.1497</v>
      </c>
      <c r="AJ237" s="24">
        <v>-0.31530000000000002</v>
      </c>
      <c r="AK237" s="24">
        <v>-1.4E-3</v>
      </c>
      <c r="AL237" s="24">
        <v>0.1051</v>
      </c>
      <c r="AM237" s="24">
        <v>2.0508999999999999</v>
      </c>
      <c r="AN237" s="24">
        <v>70.536000000000001</v>
      </c>
    </row>
    <row r="238" spans="1:40" x14ac:dyDescent="0.35">
      <c r="A238" s="23" t="s">
        <v>400</v>
      </c>
      <c r="B238" s="23" t="s">
        <v>399</v>
      </c>
      <c r="C238" s="23" t="s">
        <v>117</v>
      </c>
      <c r="D238" s="23">
        <v>9530</v>
      </c>
      <c r="E238" s="23">
        <v>48484856590000</v>
      </c>
      <c r="F238" s="23">
        <v>9490</v>
      </c>
      <c r="G238" s="23">
        <v>5087603000</v>
      </c>
      <c r="H238" s="23">
        <v>1229</v>
      </c>
      <c r="I238" s="23">
        <v>14030930</v>
      </c>
      <c r="J238" s="23">
        <v>1310</v>
      </c>
      <c r="K238" s="23">
        <v>23311416000000</v>
      </c>
      <c r="L238" s="23">
        <v>8182706000000</v>
      </c>
      <c r="M238" s="23">
        <v>16763816000000</v>
      </c>
      <c r="N238" s="23">
        <v>6666191000000</v>
      </c>
      <c r="O238" s="23">
        <v>2320869000000</v>
      </c>
      <c r="P238" s="23">
        <v>5236847000000</v>
      </c>
      <c r="Q238" s="23">
        <v>7236893000000</v>
      </c>
      <c r="R238" s="23">
        <v>5007219000000</v>
      </c>
      <c r="S238" s="23">
        <v>644462000000</v>
      </c>
      <c r="T238" s="23">
        <v>125792000000</v>
      </c>
      <c r="U238" s="23">
        <v>625228000000</v>
      </c>
      <c r="V238" s="23">
        <v>0.48580000000000001</v>
      </c>
      <c r="W238" s="23">
        <v>2.0798999999999999</v>
      </c>
      <c r="X238" s="23">
        <v>7.2137000000000002</v>
      </c>
      <c r="Y238" s="23" t="s">
        <v>38</v>
      </c>
      <c r="Z238" s="23">
        <v>2.4079000000000002</v>
      </c>
      <c r="AA238" s="23">
        <v>-6.7500000000000004E-2</v>
      </c>
      <c r="AB238" s="23">
        <v>0.17510000000000001</v>
      </c>
      <c r="AC238" s="23">
        <v>0.26</v>
      </c>
      <c r="AD238" s="23">
        <v>-6.3E-3</v>
      </c>
      <c r="AE238" s="23">
        <v>0.59</v>
      </c>
      <c r="AF238" s="23">
        <v>0.4073</v>
      </c>
      <c r="AG238" s="23">
        <v>0.90010000000000001</v>
      </c>
      <c r="AH238" s="23">
        <v>0.55249999999999999</v>
      </c>
      <c r="AI238" s="23">
        <v>0.91930000000000001</v>
      </c>
      <c r="AJ238" s="23">
        <v>0.7732</v>
      </c>
      <c r="AK238" s="23">
        <v>0.88819999999999999</v>
      </c>
      <c r="AL238" s="23">
        <v>0.62929999999999997</v>
      </c>
      <c r="AM238" s="23">
        <v>1.2877000000000001</v>
      </c>
      <c r="AN238" s="23">
        <v>33.190300000000001</v>
      </c>
    </row>
    <row r="239" spans="1:40" x14ac:dyDescent="0.35">
      <c r="A239" s="23" t="s">
        <v>406</v>
      </c>
      <c r="B239" s="23" t="s">
        <v>405</v>
      </c>
      <c r="C239" s="23" t="s">
        <v>260</v>
      </c>
      <c r="D239" s="23">
        <v>2589</v>
      </c>
      <c r="E239" s="23">
        <v>11535788778294</v>
      </c>
      <c r="F239" s="23">
        <v>2590</v>
      </c>
      <c r="G239" s="23">
        <v>4455692846</v>
      </c>
      <c r="H239" s="23">
        <v>1229</v>
      </c>
      <c r="I239" s="23">
        <v>14030930</v>
      </c>
      <c r="J239" s="23">
        <v>-294</v>
      </c>
      <c r="K239" s="23">
        <v>28185824000000</v>
      </c>
      <c r="L239" s="23">
        <v>7108704000000</v>
      </c>
      <c r="M239" s="23">
        <v>20972446000000</v>
      </c>
      <c r="N239" s="23">
        <v>-1309828000000</v>
      </c>
      <c r="O239" s="23">
        <v>-944313000000</v>
      </c>
      <c r="P239" s="23">
        <v>39092000000</v>
      </c>
      <c r="Q239" s="23">
        <v>-3041337000000</v>
      </c>
      <c r="R239" s="23">
        <v>-739011000000</v>
      </c>
      <c r="S239" s="23">
        <v>11109000000</v>
      </c>
      <c r="T239" s="23">
        <v>70000000</v>
      </c>
      <c r="U239" s="23">
        <v>17849000000</v>
      </c>
      <c r="V239" s="23" t="s">
        <v>38</v>
      </c>
      <c r="W239" s="23">
        <v>0.4093</v>
      </c>
      <c r="X239" s="23" t="s">
        <v>38</v>
      </c>
      <c r="Y239" s="23" t="s">
        <v>38</v>
      </c>
      <c r="Z239" s="23">
        <v>0.38769999999999999</v>
      </c>
      <c r="AA239" s="23" t="s">
        <v>38</v>
      </c>
      <c r="AB239" s="23" t="s">
        <v>38</v>
      </c>
      <c r="AC239" s="23" t="s">
        <v>38</v>
      </c>
      <c r="AD239" s="23" t="s">
        <v>38</v>
      </c>
      <c r="AE239" s="23">
        <v>0.49919999999999998</v>
      </c>
      <c r="AF239" s="23">
        <v>-7.6899999999999996E-2</v>
      </c>
      <c r="AG239" s="23">
        <v>0.52980000000000005</v>
      </c>
      <c r="AH239" s="23">
        <v>-8.9388000000000005</v>
      </c>
      <c r="AI239" s="23" t="s">
        <v>38</v>
      </c>
      <c r="AJ239" s="23" t="s">
        <v>38</v>
      </c>
      <c r="AK239" s="23" t="s">
        <v>38</v>
      </c>
      <c r="AL239" s="23">
        <v>0.2402</v>
      </c>
      <c r="AM239" s="23">
        <v>1.3109</v>
      </c>
      <c r="AN239" s="23">
        <v>102.0909</v>
      </c>
    </row>
    <row r="240" spans="1:40" x14ac:dyDescent="0.35">
      <c r="A240" s="24" t="s">
        <v>598</v>
      </c>
      <c r="B240" s="24" t="s">
        <v>597</v>
      </c>
      <c r="C240" s="24" t="s">
        <v>37</v>
      </c>
      <c r="D240" s="24">
        <v>4689</v>
      </c>
      <c r="E240" s="24">
        <v>541921049920386</v>
      </c>
      <c r="F240" s="24">
        <v>4750</v>
      </c>
      <c r="G240" s="24">
        <v>115572840674</v>
      </c>
      <c r="H240" s="24">
        <v>1229</v>
      </c>
      <c r="I240" s="24">
        <v>14030930</v>
      </c>
      <c r="J240" s="24">
        <v>185</v>
      </c>
      <c r="K240" s="24">
        <v>244336826000000</v>
      </c>
      <c r="L240" s="24">
        <v>71249916000000</v>
      </c>
      <c r="M240" s="24">
        <v>217054608000000</v>
      </c>
      <c r="N240" s="24">
        <v>21400822000000</v>
      </c>
      <c r="O240" s="24">
        <v>21204594000000</v>
      </c>
      <c r="P240" s="24">
        <v>76650178000000</v>
      </c>
      <c r="Q240" s="24">
        <v>-125713941000000</v>
      </c>
      <c r="R240" s="24">
        <v>-202318428000000</v>
      </c>
      <c r="S240" s="24">
        <v>17865887000000</v>
      </c>
      <c r="T240" s="24">
        <v>53903000000</v>
      </c>
      <c r="U240" s="24">
        <v>16482958000000</v>
      </c>
      <c r="V240" s="24" t="s">
        <v>38</v>
      </c>
      <c r="W240" s="24">
        <v>2.2170000000000001</v>
      </c>
      <c r="X240" s="24">
        <v>25.897300000000001</v>
      </c>
      <c r="Y240" s="24" t="s">
        <v>38</v>
      </c>
      <c r="Z240" s="24" t="s">
        <v>38</v>
      </c>
      <c r="AA240" s="24" t="s">
        <v>38</v>
      </c>
      <c r="AB240" s="24" t="s">
        <v>38</v>
      </c>
      <c r="AC240" s="24">
        <v>-0.376</v>
      </c>
      <c r="AD240" s="24">
        <v>-0.54410000000000003</v>
      </c>
      <c r="AE240" s="24" t="s">
        <v>38</v>
      </c>
      <c r="AF240" s="24">
        <v>0.32819999999999999</v>
      </c>
      <c r="AG240" s="24">
        <v>1.0459000000000001</v>
      </c>
      <c r="AH240" s="24" t="s">
        <v>38</v>
      </c>
      <c r="AI240" s="24" t="s">
        <v>38</v>
      </c>
      <c r="AJ240" s="24">
        <v>-0.17119999999999999</v>
      </c>
      <c r="AK240" s="24">
        <v>0.66539999999999999</v>
      </c>
      <c r="AL240" s="24">
        <v>0.22489999999999999</v>
      </c>
      <c r="AM240" s="24">
        <v>0.3826</v>
      </c>
      <c r="AN240" s="24" t="s">
        <v>38</v>
      </c>
    </row>
    <row r="241" spans="1:40" x14ac:dyDescent="0.35">
      <c r="A241" s="24" t="s">
        <v>612</v>
      </c>
      <c r="B241" s="24" t="s">
        <v>611</v>
      </c>
      <c r="C241" s="24" t="s">
        <v>183</v>
      </c>
      <c r="D241" s="24">
        <v>15880</v>
      </c>
      <c r="E241" s="24">
        <v>39700000000000</v>
      </c>
      <c r="F241" s="24">
        <v>16110</v>
      </c>
      <c r="G241" s="24">
        <v>2500000000</v>
      </c>
      <c r="H241" s="24">
        <v>1229</v>
      </c>
      <c r="I241" s="24">
        <v>14030930</v>
      </c>
      <c r="J241" s="24">
        <v>1391</v>
      </c>
      <c r="K241" s="24">
        <v>10172255000000</v>
      </c>
      <c r="L241" s="24">
        <v>3263395000000</v>
      </c>
      <c r="M241" s="24">
        <v>9030323000000</v>
      </c>
      <c r="N241" s="24">
        <v>3477360000000</v>
      </c>
      <c r="O241" s="24">
        <v>946551000000</v>
      </c>
      <c r="P241" s="24">
        <v>3184357000000</v>
      </c>
      <c r="Q241" s="24">
        <v>3080701000000</v>
      </c>
      <c r="R241" s="24">
        <v>3216491000000</v>
      </c>
      <c r="S241" s="24">
        <v>33483000000</v>
      </c>
      <c r="T241" s="24">
        <v>6321000000</v>
      </c>
      <c r="U241" s="24">
        <v>14849000000</v>
      </c>
      <c r="V241" s="24">
        <v>0.90910000000000002</v>
      </c>
      <c r="W241" s="24">
        <v>3.9028</v>
      </c>
      <c r="X241" s="24">
        <v>11.588800000000001</v>
      </c>
      <c r="Y241" s="24" t="s">
        <v>38</v>
      </c>
      <c r="Z241" s="24">
        <v>3.7109000000000001</v>
      </c>
      <c r="AA241" s="24">
        <v>-3.9800000000000002E-2</v>
      </c>
      <c r="AB241" s="24">
        <v>0.1061</v>
      </c>
      <c r="AC241" s="24">
        <v>-0.27139999999999997</v>
      </c>
      <c r="AD241" s="24">
        <v>-0.23180000000000001</v>
      </c>
      <c r="AE241" s="24">
        <v>0.2046</v>
      </c>
      <c r="AF241" s="24">
        <v>0.31769999999999998</v>
      </c>
      <c r="AG241" s="24">
        <v>0.26519999999999999</v>
      </c>
      <c r="AH241" s="24">
        <v>0.2074</v>
      </c>
      <c r="AI241" s="24">
        <v>0.1046</v>
      </c>
      <c r="AJ241" s="24">
        <v>-0.04</v>
      </c>
      <c r="AK241" s="24">
        <v>-2.81E-2</v>
      </c>
      <c r="AL241" s="24">
        <v>0.84440000000000004</v>
      </c>
      <c r="AM241" s="24">
        <v>1.1127</v>
      </c>
      <c r="AN241" s="24">
        <v>31.745000000000001</v>
      </c>
    </row>
    <row r="242" spans="1:40" x14ac:dyDescent="0.35">
      <c r="A242" s="23" t="s">
        <v>227</v>
      </c>
      <c r="B242" s="23" t="s">
        <v>226</v>
      </c>
      <c r="C242" s="23" t="s">
        <v>225</v>
      </c>
      <c r="D242" s="23">
        <v>9270</v>
      </c>
      <c r="E242" s="23">
        <v>157589999990730</v>
      </c>
      <c r="F242" s="23">
        <v>9240</v>
      </c>
      <c r="G242" s="23">
        <v>16999999999</v>
      </c>
      <c r="H242" s="23">
        <v>1229</v>
      </c>
      <c r="I242" s="23">
        <v>14030930</v>
      </c>
      <c r="J242" s="23">
        <v>994</v>
      </c>
      <c r="K242" s="23">
        <v>38198877000000</v>
      </c>
      <c r="L242" s="23">
        <v>12622306000000</v>
      </c>
      <c r="M242" s="23">
        <v>33015388000000</v>
      </c>
      <c r="N242" s="23">
        <v>16905444000000</v>
      </c>
      <c r="O242" s="23">
        <v>4324687000000</v>
      </c>
      <c r="P242" s="23">
        <v>15634963000000</v>
      </c>
      <c r="Q242" s="23">
        <v>16679140000000</v>
      </c>
      <c r="R242" s="23">
        <v>19111263000000</v>
      </c>
      <c r="S242" s="23">
        <v>51328000000</v>
      </c>
      <c r="T242" s="23">
        <v>26063000000</v>
      </c>
      <c r="U242" s="23">
        <v>82541000000</v>
      </c>
      <c r="V242" s="23">
        <v>0.73939999999999995</v>
      </c>
      <c r="W242" s="23">
        <v>4.1254999999999997</v>
      </c>
      <c r="X242" s="23">
        <v>9.2857000000000003</v>
      </c>
      <c r="Y242" s="23" t="s">
        <v>38</v>
      </c>
      <c r="Z242" s="23">
        <v>4.1425999999999998</v>
      </c>
      <c r="AA242" s="23">
        <v>-0.1106</v>
      </c>
      <c r="AB242" s="23">
        <v>7.8200000000000006E-2</v>
      </c>
      <c r="AC242" s="23">
        <v>-2.8E-3</v>
      </c>
      <c r="AD242" s="23">
        <v>0.50380000000000003</v>
      </c>
      <c r="AE242" s="23">
        <v>0.21179999999999999</v>
      </c>
      <c r="AF242" s="23">
        <v>0.31979999999999997</v>
      </c>
      <c r="AG242" s="23">
        <v>0.35570000000000002</v>
      </c>
      <c r="AH242" s="23">
        <v>0.17810000000000001</v>
      </c>
      <c r="AI242" s="23">
        <v>0.89349999999999996</v>
      </c>
      <c r="AJ242" s="23">
        <v>0.31609999999999999</v>
      </c>
      <c r="AK242" s="23">
        <v>1.0387</v>
      </c>
      <c r="AL242" s="23">
        <v>0.76190000000000002</v>
      </c>
      <c r="AM242" s="23">
        <v>1.2894000000000001</v>
      </c>
      <c r="AN242" s="23">
        <v>51.821599999999997</v>
      </c>
    </row>
    <row r="243" spans="1:40" x14ac:dyDescent="0.35">
      <c r="A243" s="24" t="s">
        <v>739</v>
      </c>
      <c r="B243" s="24" t="s">
        <v>738</v>
      </c>
      <c r="C243" s="24" t="s">
        <v>365</v>
      </c>
      <c r="D243" s="24">
        <v>5100</v>
      </c>
      <c r="E243" s="24">
        <v>30600000000000</v>
      </c>
      <c r="F243" s="24">
        <v>5100</v>
      </c>
      <c r="G243" s="24">
        <v>6000000000</v>
      </c>
      <c r="H243" s="24">
        <v>1229</v>
      </c>
      <c r="I243" s="24">
        <v>14030930</v>
      </c>
      <c r="J243" s="24">
        <v>369</v>
      </c>
      <c r="K243" s="24">
        <v>5657035000000</v>
      </c>
      <c r="L243" s="24">
        <v>1436389000000</v>
      </c>
      <c r="M243" s="24">
        <v>5117494000000</v>
      </c>
      <c r="N243" s="24">
        <v>2213003000000</v>
      </c>
      <c r="O243" s="24">
        <v>219583000000</v>
      </c>
      <c r="P243" s="24">
        <v>2029400000000</v>
      </c>
      <c r="Q243" s="24">
        <v>2775496000000</v>
      </c>
      <c r="R243" s="24">
        <v>2775659000000</v>
      </c>
      <c r="S243" s="24" t="s">
        <v>38</v>
      </c>
      <c r="T243" s="24" t="s">
        <v>38</v>
      </c>
      <c r="U243" s="24">
        <v>149583000000</v>
      </c>
      <c r="V243" s="24">
        <v>0.73909999999999998</v>
      </c>
      <c r="W243" s="24">
        <v>5.4092000000000002</v>
      </c>
      <c r="X243" s="24">
        <v>13.821099999999999</v>
      </c>
      <c r="Y243" s="24" t="s">
        <v>38</v>
      </c>
      <c r="Z243" s="24">
        <v>5.5159000000000002</v>
      </c>
      <c r="AA243" s="24">
        <v>-4.8800000000000003E-2</v>
      </c>
      <c r="AB243" s="24">
        <v>0.14430000000000001</v>
      </c>
      <c r="AC243" s="24">
        <v>-0.73680000000000001</v>
      </c>
      <c r="AD243" s="24">
        <v>-0.48899999999999999</v>
      </c>
      <c r="AE243" s="24">
        <v>0.1348</v>
      </c>
      <c r="AF243" s="24">
        <v>-0.15160000000000001</v>
      </c>
      <c r="AG243" s="24">
        <v>7.8299999999999995E-2</v>
      </c>
      <c r="AH243" s="24">
        <v>-0.46589999999999998</v>
      </c>
      <c r="AI243" s="24">
        <v>0.42720000000000002</v>
      </c>
      <c r="AJ243" s="24">
        <v>-0.77669999999999995</v>
      </c>
      <c r="AK243" s="24">
        <v>-0.44900000000000001</v>
      </c>
      <c r="AL243" s="24">
        <v>0.26240000000000002</v>
      </c>
      <c r="AM243" s="24">
        <v>1.6628000000000001</v>
      </c>
      <c r="AN243" s="24">
        <v>335.57810000000001</v>
      </c>
    </row>
    <row r="244" spans="1:40" x14ac:dyDescent="0.35">
      <c r="A244" s="23" t="s">
        <v>555</v>
      </c>
      <c r="B244" s="23" t="s">
        <v>554</v>
      </c>
      <c r="C244" s="23" t="s">
        <v>167</v>
      </c>
      <c r="D244" s="23">
        <v>10900</v>
      </c>
      <c r="E244" s="23">
        <v>10900000000000</v>
      </c>
      <c r="F244" s="23">
        <v>10890</v>
      </c>
      <c r="G244" s="23">
        <v>1000000000</v>
      </c>
      <c r="H244" s="23">
        <v>1229</v>
      </c>
      <c r="I244" s="23">
        <v>14030930</v>
      </c>
      <c r="J244" s="23">
        <v>591</v>
      </c>
      <c r="K244" s="23">
        <v>3109258000000</v>
      </c>
      <c r="L244" s="23">
        <v>943191000000</v>
      </c>
      <c r="M244" s="23">
        <v>1981292000000</v>
      </c>
      <c r="N244" s="23">
        <v>590906000000</v>
      </c>
      <c r="O244" s="23">
        <v>201266000000</v>
      </c>
      <c r="P244" s="23">
        <v>502485000000</v>
      </c>
      <c r="Q244" s="23">
        <v>1257882000000</v>
      </c>
      <c r="R244" s="23">
        <v>995195000000</v>
      </c>
      <c r="S244" s="23">
        <v>122716000000</v>
      </c>
      <c r="T244" s="23">
        <v>32878000000</v>
      </c>
      <c r="U244" s="23">
        <v>94537000000</v>
      </c>
      <c r="V244" s="23">
        <v>0.10150000000000001</v>
      </c>
      <c r="W244" s="23">
        <v>3.5057</v>
      </c>
      <c r="X244" s="23">
        <v>18.426400000000001</v>
      </c>
      <c r="Y244" s="23" t="s">
        <v>38</v>
      </c>
      <c r="Z244" s="23">
        <v>4.0259</v>
      </c>
      <c r="AA244" s="23">
        <v>0.14399999999999999</v>
      </c>
      <c r="AB244" s="23">
        <v>0.38550000000000001</v>
      </c>
      <c r="AC244" s="23">
        <v>1.2097</v>
      </c>
      <c r="AD244" s="23">
        <v>-0.30180000000000001</v>
      </c>
      <c r="AE244" s="23">
        <v>0.79249999999999998</v>
      </c>
      <c r="AF244" s="23">
        <v>6.8999999999999999E-3</v>
      </c>
      <c r="AG244" s="23">
        <v>0.6925</v>
      </c>
      <c r="AH244" s="23">
        <v>0.36420000000000002</v>
      </c>
      <c r="AI244" s="23">
        <v>0.85</v>
      </c>
      <c r="AJ244" s="23">
        <v>1.2250000000000001</v>
      </c>
      <c r="AK244" s="23">
        <v>0.18179999999999999</v>
      </c>
      <c r="AL244" s="23">
        <v>-0.27739999999999998</v>
      </c>
      <c r="AM244" s="23">
        <v>1.1796</v>
      </c>
      <c r="AN244" s="23">
        <v>180.01130000000001</v>
      </c>
    </row>
    <row r="245" spans="1:40" x14ac:dyDescent="0.35">
      <c r="A245" s="23" t="s">
        <v>1459</v>
      </c>
      <c r="B245" s="23" t="s">
        <v>1458</v>
      </c>
      <c r="C245" s="23" t="s">
        <v>53</v>
      </c>
      <c r="D245" s="23">
        <v>11400</v>
      </c>
      <c r="E245" s="23">
        <v>273117392400000</v>
      </c>
      <c r="F245" s="23">
        <v>11560</v>
      </c>
      <c r="G245" s="23">
        <v>23957666000</v>
      </c>
      <c r="H245" s="23">
        <v>1229</v>
      </c>
      <c r="I245" s="23">
        <v>14030930</v>
      </c>
      <c r="J245" s="23">
        <v>152</v>
      </c>
      <c r="K245" s="23">
        <v>284713168000000</v>
      </c>
      <c r="L245" s="23">
        <v>79190018000000</v>
      </c>
      <c r="M245" s="23">
        <v>283686067000000</v>
      </c>
      <c r="N245" s="23">
        <v>3652765000000</v>
      </c>
      <c r="O245" s="23">
        <v>6150703000000</v>
      </c>
      <c r="P245" s="23">
        <v>46778669000000</v>
      </c>
      <c r="Q245" s="23">
        <v>20097577000000</v>
      </c>
      <c r="R245" s="23">
        <v>53676313000000</v>
      </c>
      <c r="S245" s="23">
        <v>2627213000000</v>
      </c>
      <c r="T245" s="23">
        <v>900187000000</v>
      </c>
      <c r="U245" s="23" t="s">
        <v>38</v>
      </c>
      <c r="V245" s="23">
        <v>0.97309999999999997</v>
      </c>
      <c r="W245" s="23">
        <v>0.95840000000000003</v>
      </c>
      <c r="X245" s="23">
        <v>76.052599999999998</v>
      </c>
      <c r="Y245" s="23" t="s">
        <v>38</v>
      </c>
      <c r="Z245" s="23">
        <v>0.92659999999999998</v>
      </c>
      <c r="AA245" s="23" t="s">
        <v>38</v>
      </c>
      <c r="AB245" s="23" t="s">
        <v>38</v>
      </c>
      <c r="AC245" s="23" t="s">
        <v>38</v>
      </c>
      <c r="AD245" s="23">
        <v>-0.5242</v>
      </c>
      <c r="AE245" s="23">
        <v>3.1099999999999999E-2</v>
      </c>
      <c r="AF245" s="23">
        <v>0.1336</v>
      </c>
      <c r="AG245" s="23">
        <v>0.1661</v>
      </c>
      <c r="AH245" s="23" t="s">
        <v>38</v>
      </c>
      <c r="AI245" s="23">
        <v>-0.43540000000000001</v>
      </c>
      <c r="AJ245" s="23" t="s">
        <v>38</v>
      </c>
      <c r="AK245" s="23">
        <v>-0.44519999999999998</v>
      </c>
      <c r="AL245" s="23">
        <v>0.1041</v>
      </c>
      <c r="AM245" s="23">
        <v>1.1321000000000001</v>
      </c>
      <c r="AN245" s="23">
        <v>29.7683</v>
      </c>
    </row>
    <row r="246" spans="1:40" x14ac:dyDescent="0.35">
      <c r="A246" s="23" t="s">
        <v>343</v>
      </c>
      <c r="B246" s="23" t="s">
        <v>342</v>
      </c>
      <c r="C246" s="23" t="s">
        <v>53</v>
      </c>
      <c r="D246" s="23">
        <v>1442</v>
      </c>
      <c r="E246" s="23">
        <v>14420000000000</v>
      </c>
      <c r="F246" s="23">
        <v>1416</v>
      </c>
      <c r="G246" s="23">
        <v>10000000000</v>
      </c>
      <c r="H246" s="23">
        <v>1230</v>
      </c>
      <c r="I246" s="23">
        <v>14030930</v>
      </c>
      <c r="J246" s="23">
        <v>-1386</v>
      </c>
      <c r="K246" s="23">
        <v>5454398000000</v>
      </c>
      <c r="L246" s="23">
        <v>251917000000</v>
      </c>
      <c r="M246" s="23">
        <v>8035352000000</v>
      </c>
      <c r="N246" s="23">
        <v>-13857124000000</v>
      </c>
      <c r="O246" s="23">
        <v>-4481052000000</v>
      </c>
      <c r="P246" s="23">
        <v>-11637794000000</v>
      </c>
      <c r="Q246" s="23">
        <v>-35390265000000</v>
      </c>
      <c r="R246" s="23">
        <v>-25022284000000</v>
      </c>
      <c r="S246" s="23">
        <v>891634000000</v>
      </c>
      <c r="T246" s="23">
        <v>324388000000</v>
      </c>
      <c r="U246" s="23">
        <v>1588214000000</v>
      </c>
      <c r="V246" s="23" t="s">
        <v>38</v>
      </c>
      <c r="W246" s="23">
        <v>2.6436999999999999</v>
      </c>
      <c r="X246" s="23" t="s">
        <v>38</v>
      </c>
      <c r="Y246" s="23" t="s">
        <v>38</v>
      </c>
      <c r="Z246" s="23">
        <v>2.6272000000000002</v>
      </c>
      <c r="AA246" s="23" t="s">
        <v>38</v>
      </c>
      <c r="AB246" s="23" t="s">
        <v>38</v>
      </c>
      <c r="AC246" s="23" t="s">
        <v>38</v>
      </c>
      <c r="AD246" s="23" t="s">
        <v>38</v>
      </c>
      <c r="AE246" s="23">
        <v>-0.4259</v>
      </c>
      <c r="AF246" s="23">
        <v>-0.77100000000000002</v>
      </c>
      <c r="AG246" s="23">
        <v>-0.79849999999999999</v>
      </c>
      <c r="AH246" s="23" t="s">
        <v>38</v>
      </c>
      <c r="AI246" s="23" t="s">
        <v>38</v>
      </c>
      <c r="AJ246" s="23" t="s">
        <v>38</v>
      </c>
      <c r="AK246" s="23" t="s">
        <v>38</v>
      </c>
      <c r="AL246" s="23">
        <v>0.2051</v>
      </c>
      <c r="AM246" s="23">
        <v>1.4201999999999999</v>
      </c>
      <c r="AN246" s="23">
        <v>626.59519999999998</v>
      </c>
    </row>
    <row r="247" spans="1:40" x14ac:dyDescent="0.35">
      <c r="A247" s="23" t="s">
        <v>529</v>
      </c>
      <c r="B247" s="23" t="s">
        <v>528</v>
      </c>
      <c r="C247" s="23" t="s">
        <v>50</v>
      </c>
      <c r="D247" s="23">
        <v>8770</v>
      </c>
      <c r="E247" s="23">
        <v>74545000000000</v>
      </c>
      <c r="F247" s="23">
        <v>8690</v>
      </c>
      <c r="G247" s="23">
        <v>8500000000</v>
      </c>
      <c r="H247" s="23">
        <v>930</v>
      </c>
      <c r="I247" s="23">
        <v>14030631</v>
      </c>
      <c r="J247" s="23">
        <v>2057</v>
      </c>
      <c r="K247" s="23">
        <v>18446053000000</v>
      </c>
      <c r="L247" s="23">
        <v>915997000000</v>
      </c>
      <c r="M247" s="23">
        <v>16728039000000</v>
      </c>
      <c r="N247" s="23">
        <v>17485156000000</v>
      </c>
      <c r="O247" s="23">
        <v>714248000000</v>
      </c>
      <c r="P247" s="23">
        <v>16044906000000</v>
      </c>
      <c r="Q247" s="23">
        <v>8340177000000</v>
      </c>
      <c r="R247" s="23">
        <v>19049880000000</v>
      </c>
      <c r="S247" s="23" t="s">
        <v>38</v>
      </c>
      <c r="T247" s="23" t="s">
        <v>38</v>
      </c>
      <c r="U247" s="23" t="s">
        <v>38</v>
      </c>
      <c r="V247" s="23">
        <v>0.74170000000000003</v>
      </c>
      <c r="W247" s="23">
        <v>4.0411999999999999</v>
      </c>
      <c r="X247" s="23">
        <v>4.2196999999999996</v>
      </c>
      <c r="Y247" s="23">
        <v>0.6411</v>
      </c>
      <c r="Z247" s="23" t="s">
        <v>38</v>
      </c>
      <c r="AA247" s="23">
        <v>-5.9799999999999999E-2</v>
      </c>
      <c r="AB247" s="23">
        <v>-0.47960000000000003</v>
      </c>
      <c r="AC247" s="23">
        <v>0.14119999999999999</v>
      </c>
      <c r="AD247" s="23">
        <v>-0.11559999999999999</v>
      </c>
      <c r="AE247" s="23" t="s">
        <v>38</v>
      </c>
      <c r="AF247" s="23">
        <v>-3.0300000000000001E-2</v>
      </c>
      <c r="AG247" s="23">
        <v>-0.32040000000000002</v>
      </c>
      <c r="AH247" s="23" t="s">
        <v>38</v>
      </c>
      <c r="AI247" s="23" t="s">
        <v>38</v>
      </c>
      <c r="AJ247" s="23">
        <v>0.1066</v>
      </c>
      <c r="AK247" s="23">
        <v>-0.39889999999999998</v>
      </c>
      <c r="AL247" s="23">
        <v>0.41599999999999998</v>
      </c>
      <c r="AM247" s="23">
        <v>1.4225000000000001</v>
      </c>
      <c r="AN247" s="23">
        <v>245.8323</v>
      </c>
    </row>
    <row r="248" spans="1:40" x14ac:dyDescent="0.35">
      <c r="A248" s="23" t="s">
        <v>587</v>
      </c>
      <c r="B248" s="23" t="s">
        <v>586</v>
      </c>
      <c r="C248" s="23" t="s">
        <v>155</v>
      </c>
      <c r="D248" s="23">
        <v>1716</v>
      </c>
      <c r="E248" s="23">
        <v>8580000000000</v>
      </c>
      <c r="F248" s="23">
        <v>1700</v>
      </c>
      <c r="G248" s="23">
        <v>5000000000</v>
      </c>
      <c r="H248" s="23">
        <v>930</v>
      </c>
      <c r="I248" s="23">
        <v>14030631</v>
      </c>
      <c r="J248" s="23">
        <v>375</v>
      </c>
      <c r="K248" s="23" t="s">
        <v>38</v>
      </c>
      <c r="L248" s="23" t="s">
        <v>38</v>
      </c>
      <c r="M248" s="23" t="s">
        <v>38</v>
      </c>
      <c r="N248" s="23">
        <v>1876474000000</v>
      </c>
      <c r="O248" s="23">
        <v>284055000000</v>
      </c>
      <c r="P248" s="23">
        <v>1706138000000</v>
      </c>
      <c r="Q248" s="23">
        <v>847433000000</v>
      </c>
      <c r="R248" s="23">
        <v>1524073000000</v>
      </c>
      <c r="S248" s="23" t="s">
        <v>38</v>
      </c>
      <c r="T248" s="23" t="s">
        <v>38</v>
      </c>
      <c r="U248" s="23" t="s">
        <v>38</v>
      </c>
      <c r="V248" s="23">
        <v>0.87919999999999998</v>
      </c>
      <c r="W248" s="23" t="s">
        <v>38</v>
      </c>
      <c r="X248" s="23">
        <v>4.5012999999999996</v>
      </c>
      <c r="Y248" s="23" t="s">
        <v>38</v>
      </c>
      <c r="Z248" s="23">
        <v>0.79590000000000005</v>
      </c>
      <c r="AA248" s="23" t="s">
        <v>38</v>
      </c>
      <c r="AB248" s="23">
        <v>0.1464</v>
      </c>
      <c r="AC248" s="23" t="s">
        <v>38</v>
      </c>
      <c r="AD248" s="23" t="s">
        <v>38</v>
      </c>
      <c r="AE248" s="23">
        <v>-0.58309999999999995</v>
      </c>
      <c r="AF248" s="23" t="s">
        <v>38</v>
      </c>
      <c r="AG248" s="23" t="s">
        <v>38</v>
      </c>
      <c r="AH248" s="23" t="s">
        <v>38</v>
      </c>
      <c r="AI248" s="23" t="s">
        <v>38</v>
      </c>
      <c r="AJ248" s="23">
        <v>1.7151000000000001</v>
      </c>
      <c r="AK248" s="23">
        <v>0.31080000000000002</v>
      </c>
      <c r="AL248" s="23">
        <v>0.20660000000000001</v>
      </c>
      <c r="AM248" s="23" t="s">
        <v>38</v>
      </c>
      <c r="AN248" s="23" t="s">
        <v>38</v>
      </c>
    </row>
    <row r="249" spans="1:40" x14ac:dyDescent="0.35">
      <c r="A249" s="24" t="s">
        <v>848</v>
      </c>
      <c r="B249" s="24" t="s">
        <v>847</v>
      </c>
      <c r="C249" s="24" t="s">
        <v>172</v>
      </c>
      <c r="D249" s="24">
        <v>9550</v>
      </c>
      <c r="E249" s="24">
        <v>25212000000000</v>
      </c>
      <c r="F249" s="24">
        <v>9460</v>
      </c>
      <c r="G249" s="24">
        <v>2640000000</v>
      </c>
      <c r="H249" s="24">
        <v>930</v>
      </c>
      <c r="I249" s="24">
        <v>14030631</v>
      </c>
      <c r="J249" s="24">
        <v>795</v>
      </c>
      <c r="K249" s="24">
        <v>2396707000000</v>
      </c>
      <c r="L249" s="24">
        <v>373676000000</v>
      </c>
      <c r="M249" s="24">
        <v>1531423000000</v>
      </c>
      <c r="N249" s="24">
        <v>2098239000000</v>
      </c>
      <c r="O249" s="24">
        <v>300582000000</v>
      </c>
      <c r="P249" s="24">
        <v>1289061000000</v>
      </c>
      <c r="Q249" s="24">
        <v>2610529000000</v>
      </c>
      <c r="R249" s="24">
        <v>1337076000000</v>
      </c>
      <c r="S249" s="24" t="s">
        <v>38</v>
      </c>
      <c r="T249" s="24" t="s">
        <v>38</v>
      </c>
      <c r="U249" s="24" t="s">
        <v>38</v>
      </c>
      <c r="V249" s="24">
        <v>0.40960000000000002</v>
      </c>
      <c r="W249" s="24">
        <v>10.519399999999999</v>
      </c>
      <c r="X249" s="24">
        <v>11.8994</v>
      </c>
      <c r="Y249" s="24" t="s">
        <v>38</v>
      </c>
      <c r="Z249" s="24">
        <v>10.488799999999999</v>
      </c>
      <c r="AA249" s="24">
        <v>1.11E-2</v>
      </c>
      <c r="AB249" s="24">
        <v>0.60199999999999998</v>
      </c>
      <c r="AC249" s="24">
        <v>-8.7400000000000005E-2</v>
      </c>
      <c r="AD249" s="24">
        <v>1.8373999999999999</v>
      </c>
      <c r="AE249" s="24">
        <v>31.9712</v>
      </c>
      <c r="AF249" s="24">
        <v>-0.5413</v>
      </c>
      <c r="AG249" s="24" t="s">
        <v>38</v>
      </c>
      <c r="AH249" s="24">
        <v>-0.5494</v>
      </c>
      <c r="AI249" s="24" t="s">
        <v>38</v>
      </c>
      <c r="AJ249" s="24">
        <v>-0.58140000000000003</v>
      </c>
      <c r="AK249" s="24" t="s">
        <v>38</v>
      </c>
      <c r="AL249" s="24">
        <v>-0.24979999999999999</v>
      </c>
      <c r="AM249" s="24">
        <v>0.76549999999999996</v>
      </c>
      <c r="AN249" s="24">
        <v>104.2343</v>
      </c>
    </row>
    <row r="250" spans="1:40" x14ac:dyDescent="0.35">
      <c r="A250" s="23" t="s">
        <v>820</v>
      </c>
      <c r="B250" s="23" t="s">
        <v>819</v>
      </c>
      <c r="C250" s="23" t="s">
        <v>260</v>
      </c>
      <c r="D250" s="23">
        <v>10190</v>
      </c>
      <c r="E250" s="23">
        <v>25475000000000</v>
      </c>
      <c r="F250" s="23">
        <v>10070</v>
      </c>
      <c r="G250" s="23">
        <v>2500000000</v>
      </c>
      <c r="H250" s="23">
        <v>1229</v>
      </c>
      <c r="I250" s="23">
        <v>14030930</v>
      </c>
      <c r="J250" s="23">
        <v>1091</v>
      </c>
      <c r="K250" s="23">
        <v>10069904000000</v>
      </c>
      <c r="L250" s="23">
        <v>3160934000000</v>
      </c>
      <c r="M250" s="23">
        <v>9175487000000</v>
      </c>
      <c r="N250" s="23">
        <v>2726332000000</v>
      </c>
      <c r="O250" s="23">
        <v>709565000000</v>
      </c>
      <c r="P250" s="23">
        <v>2869102000000</v>
      </c>
      <c r="Q250" s="23">
        <v>5459681000000</v>
      </c>
      <c r="R250" s="23">
        <v>4695247000000</v>
      </c>
      <c r="S250" s="23">
        <v>480949000000</v>
      </c>
      <c r="T250" s="23">
        <v>143664000000</v>
      </c>
      <c r="U250" s="23">
        <v>349284000000</v>
      </c>
      <c r="V250" s="23" t="s">
        <v>38</v>
      </c>
      <c r="W250" s="23">
        <v>2.5297999999999998</v>
      </c>
      <c r="X250" s="23">
        <v>9.2392000000000003</v>
      </c>
      <c r="Y250" s="23" t="s">
        <v>38</v>
      </c>
      <c r="Z250" s="23">
        <v>2.4235000000000002</v>
      </c>
      <c r="AA250" s="23">
        <v>-6.0199999999999997E-2</v>
      </c>
      <c r="AB250" s="23">
        <v>0.1605</v>
      </c>
      <c r="AC250" s="23">
        <v>0.78239999999999998</v>
      </c>
      <c r="AD250" s="23">
        <v>-0.1148</v>
      </c>
      <c r="AE250" s="23">
        <v>0.13389999999999999</v>
      </c>
      <c r="AF250" s="23">
        <v>0.37190000000000001</v>
      </c>
      <c r="AG250" s="23">
        <v>0.2175</v>
      </c>
      <c r="AH250" s="23">
        <v>0.81020000000000003</v>
      </c>
      <c r="AI250" s="23">
        <v>8.9599999999999999E-2</v>
      </c>
      <c r="AJ250" s="23">
        <v>1.4453</v>
      </c>
      <c r="AK250" s="23">
        <v>7.7700000000000005E-2</v>
      </c>
      <c r="AL250" s="23">
        <v>0.1517</v>
      </c>
      <c r="AM250" s="23" t="s">
        <v>38</v>
      </c>
      <c r="AN250" s="23">
        <v>74.479399999999998</v>
      </c>
    </row>
    <row r="251" spans="1:40" x14ac:dyDescent="0.35">
      <c r="A251" s="24" t="s">
        <v>169</v>
      </c>
      <c r="B251" s="24" t="s">
        <v>168</v>
      </c>
      <c r="C251" s="24" t="s">
        <v>65</v>
      </c>
      <c r="D251" s="24">
        <v>18910</v>
      </c>
      <c r="E251" s="24">
        <v>567300000000000</v>
      </c>
      <c r="F251" s="24">
        <v>18800</v>
      </c>
      <c r="G251" s="24">
        <v>30000000000</v>
      </c>
      <c r="H251" s="24">
        <v>1229</v>
      </c>
      <c r="I251" s="24">
        <v>14030930</v>
      </c>
      <c r="J251" s="24">
        <v>3133</v>
      </c>
      <c r="K251" s="24">
        <v>1463647998000000</v>
      </c>
      <c r="L251" s="24">
        <v>378309890000000</v>
      </c>
      <c r="M251" s="24">
        <v>1108150919000000</v>
      </c>
      <c r="N251" s="24">
        <v>93991155000000</v>
      </c>
      <c r="O251" s="24">
        <v>22538485000000</v>
      </c>
      <c r="P251" s="24">
        <v>82929554000000</v>
      </c>
      <c r="Q251" s="24">
        <v>59261765000000</v>
      </c>
      <c r="R251" s="24">
        <v>83690657000000</v>
      </c>
      <c r="S251" s="24" t="s">
        <v>38</v>
      </c>
      <c r="T251" s="24" t="s">
        <v>38</v>
      </c>
      <c r="U251" s="24" t="s">
        <v>38</v>
      </c>
      <c r="V251" s="24">
        <v>0.60770000000000002</v>
      </c>
      <c r="W251" s="24">
        <v>0.3876</v>
      </c>
      <c r="X251" s="24">
        <v>6.0166000000000004</v>
      </c>
      <c r="Y251" s="24" t="s">
        <v>38</v>
      </c>
      <c r="Z251" s="24">
        <v>0.38569999999999999</v>
      </c>
      <c r="AA251" s="24">
        <v>-8.8400000000000006E-2</v>
      </c>
      <c r="AB251" s="24">
        <v>-6.8900000000000003E-2</v>
      </c>
      <c r="AC251" s="24">
        <v>3.49E-2</v>
      </c>
      <c r="AD251" s="24">
        <v>1.8800000000000001E-2</v>
      </c>
      <c r="AE251" s="24">
        <v>0.49980000000000002</v>
      </c>
      <c r="AF251" s="24">
        <v>1.67E-2</v>
      </c>
      <c r="AG251" s="24">
        <v>7.17E-2</v>
      </c>
      <c r="AH251" s="24">
        <v>0.3523</v>
      </c>
      <c r="AI251" s="24">
        <v>1.1412</v>
      </c>
      <c r="AJ251" s="24">
        <v>5.2200000000000003E-2</v>
      </c>
      <c r="AK251" s="24">
        <v>1.1654</v>
      </c>
      <c r="AL251" s="24">
        <v>0.82830000000000004</v>
      </c>
      <c r="AM251" s="24">
        <v>1.3193999999999999</v>
      </c>
      <c r="AN251" s="24">
        <v>36.596699999999998</v>
      </c>
    </row>
    <row r="252" spans="1:40" x14ac:dyDescent="0.35">
      <c r="A252" s="24" t="s">
        <v>1217</v>
      </c>
      <c r="B252" s="24" t="s">
        <v>1216</v>
      </c>
      <c r="C252" s="24" t="s">
        <v>50</v>
      </c>
      <c r="D252" s="24">
        <v>5290</v>
      </c>
      <c r="E252" s="24">
        <v>52900000000000</v>
      </c>
      <c r="F252" s="24">
        <v>5300</v>
      </c>
      <c r="G252" s="24">
        <v>10000000000</v>
      </c>
      <c r="H252" s="24">
        <v>930</v>
      </c>
      <c r="I252" s="24">
        <v>14030930</v>
      </c>
      <c r="J252" s="24">
        <v>903</v>
      </c>
      <c r="K252" s="24">
        <v>9597619000000</v>
      </c>
      <c r="L252" s="24">
        <v>2058763000000</v>
      </c>
      <c r="M252" s="24">
        <v>9597619000000</v>
      </c>
      <c r="N252" s="24">
        <v>9032130000000</v>
      </c>
      <c r="O252" s="24">
        <v>1902059000000</v>
      </c>
      <c r="P252" s="24">
        <v>9032130000000</v>
      </c>
      <c r="Q252" s="24">
        <v>9382436000000</v>
      </c>
      <c r="R252" s="24">
        <v>9382436000000</v>
      </c>
      <c r="S252" s="24">
        <v>50676000000</v>
      </c>
      <c r="T252" s="24">
        <v>21709000000</v>
      </c>
      <c r="U252" s="24">
        <v>29188000000</v>
      </c>
      <c r="V252" s="24">
        <v>0.90200000000000002</v>
      </c>
      <c r="W252" s="24">
        <v>5.5118</v>
      </c>
      <c r="X252" s="24">
        <v>5.8582999999999998</v>
      </c>
      <c r="Y252" s="24">
        <v>1.1406000000000001</v>
      </c>
      <c r="Z252" s="24" t="s">
        <v>38</v>
      </c>
      <c r="AA252" s="24">
        <v>-6.7000000000000002E-3</v>
      </c>
      <c r="AB252" s="24">
        <v>2.98E-2</v>
      </c>
      <c r="AC252" s="24">
        <v>-3.3099999999999997E-2</v>
      </c>
      <c r="AD252" s="24">
        <v>7.7700000000000005E-2</v>
      </c>
      <c r="AE252" s="24" t="s">
        <v>38</v>
      </c>
      <c r="AF252" s="24">
        <v>-0.3518</v>
      </c>
      <c r="AG252" s="24">
        <v>2.9016999999999999</v>
      </c>
      <c r="AH252" s="24" t="s">
        <v>38</v>
      </c>
      <c r="AI252" s="24" t="s">
        <v>38</v>
      </c>
      <c r="AJ252" s="24">
        <v>-0.37319999999999998</v>
      </c>
      <c r="AK252" s="24">
        <v>3.2050999999999998</v>
      </c>
      <c r="AL252" s="24">
        <v>0.45329999999999998</v>
      </c>
      <c r="AM252" s="24">
        <v>0.68840000000000001</v>
      </c>
      <c r="AN252" s="24">
        <v>71.352999999999994</v>
      </c>
    </row>
    <row r="253" spans="1:40" x14ac:dyDescent="0.35">
      <c r="A253" s="23" t="s">
        <v>1231</v>
      </c>
      <c r="B253" s="23" t="s">
        <v>1230</v>
      </c>
      <c r="C253" s="23" t="s">
        <v>225</v>
      </c>
      <c r="D253" s="23">
        <v>38600</v>
      </c>
      <c r="E253" s="23">
        <v>23160000000000</v>
      </c>
      <c r="F253" s="23">
        <v>38500</v>
      </c>
      <c r="G253" s="23">
        <v>600000000</v>
      </c>
      <c r="H253" s="23">
        <v>1229</v>
      </c>
      <c r="I253" s="23">
        <v>14030930</v>
      </c>
      <c r="J253" s="23">
        <v>4719</v>
      </c>
      <c r="K253" s="23">
        <v>10740891000000</v>
      </c>
      <c r="L253" s="23">
        <v>3477351000000</v>
      </c>
      <c r="M253" s="23">
        <v>5914628000000</v>
      </c>
      <c r="N253" s="23">
        <v>2831158000000</v>
      </c>
      <c r="O253" s="23">
        <v>701277000000</v>
      </c>
      <c r="P253" s="23">
        <v>1565060000000</v>
      </c>
      <c r="Q253" s="23">
        <v>3893352000000</v>
      </c>
      <c r="R253" s="23">
        <v>2031668000000</v>
      </c>
      <c r="S253" s="23">
        <v>361360000000</v>
      </c>
      <c r="T253" s="23">
        <v>73074000000</v>
      </c>
      <c r="U253" s="23">
        <v>446499000000</v>
      </c>
      <c r="V253" s="23" t="s">
        <v>38</v>
      </c>
      <c r="W253" s="23">
        <v>2.1562000000000001</v>
      </c>
      <c r="X253" s="23">
        <v>8.1478999999999999</v>
      </c>
      <c r="Y253" s="23" t="s">
        <v>38</v>
      </c>
      <c r="Z253" s="23">
        <v>1.9145000000000001</v>
      </c>
      <c r="AA253" s="23">
        <v>7.8600000000000003E-2</v>
      </c>
      <c r="AB253" s="23">
        <v>0.45639999999999997</v>
      </c>
      <c r="AC253" s="23">
        <v>-0.37040000000000001</v>
      </c>
      <c r="AD253" s="23">
        <v>-0.35499999999999998</v>
      </c>
      <c r="AE253" s="23">
        <v>1.2168000000000001</v>
      </c>
      <c r="AF253" s="23">
        <v>-6.1699999999999998E-2</v>
      </c>
      <c r="AG253" s="23">
        <v>0.98460000000000003</v>
      </c>
      <c r="AH253" s="23">
        <v>-0.2641</v>
      </c>
      <c r="AI253" s="23">
        <v>0.89810000000000001</v>
      </c>
      <c r="AJ253" s="23">
        <v>-0.40920000000000001</v>
      </c>
      <c r="AK253" s="23">
        <v>0.28010000000000002</v>
      </c>
      <c r="AL253" s="23" t="s">
        <v>38</v>
      </c>
      <c r="AM253" s="23" t="s">
        <v>38</v>
      </c>
      <c r="AN253" s="23">
        <v>13.1976</v>
      </c>
    </row>
    <row r="254" spans="1:40" x14ac:dyDescent="0.35">
      <c r="A254" s="24" t="s">
        <v>375</v>
      </c>
      <c r="B254" s="24" t="s">
        <v>374</v>
      </c>
      <c r="C254" s="24" t="s">
        <v>230</v>
      </c>
      <c r="D254" s="24">
        <v>5290</v>
      </c>
      <c r="E254" s="24">
        <v>8973993030000</v>
      </c>
      <c r="F254" s="24">
        <v>5310</v>
      </c>
      <c r="G254" s="24">
        <v>1696407000</v>
      </c>
      <c r="H254" s="24">
        <v>1229</v>
      </c>
      <c r="I254" s="24">
        <v>14030930</v>
      </c>
      <c r="J254" s="24">
        <v>82</v>
      </c>
      <c r="K254" s="24">
        <v>3278411000000</v>
      </c>
      <c r="L254" s="24">
        <v>888316000000</v>
      </c>
      <c r="M254" s="24">
        <v>3822859000000</v>
      </c>
      <c r="N254" s="24">
        <v>139104000000</v>
      </c>
      <c r="O254" s="24">
        <v>4501000000</v>
      </c>
      <c r="P254" s="24">
        <v>734829000000</v>
      </c>
      <c r="Q254" s="24">
        <v>1129499000000</v>
      </c>
      <c r="R254" s="24">
        <v>1201291000000</v>
      </c>
      <c r="S254" s="24">
        <v>397022000000</v>
      </c>
      <c r="T254" s="24">
        <v>101036000000</v>
      </c>
      <c r="U254" s="24">
        <v>278236000000</v>
      </c>
      <c r="V254" s="24">
        <v>0.1</v>
      </c>
      <c r="W254" s="24">
        <v>2.7372999999999998</v>
      </c>
      <c r="X254" s="24">
        <v>64.634100000000004</v>
      </c>
      <c r="Y254" s="24" t="s">
        <v>38</v>
      </c>
      <c r="Z254" s="24">
        <v>2.4767000000000001</v>
      </c>
      <c r="AA254" s="24" t="s">
        <v>38</v>
      </c>
      <c r="AB254" s="24" t="s">
        <v>38</v>
      </c>
      <c r="AC254" s="24" t="s">
        <v>38</v>
      </c>
      <c r="AD254" s="24">
        <v>-0.97270000000000001</v>
      </c>
      <c r="AE254" s="24">
        <v>-7.22E-2</v>
      </c>
      <c r="AF254" s="24">
        <v>0.19339999999999999</v>
      </c>
      <c r="AG254" s="24">
        <v>-0.19359999999999999</v>
      </c>
      <c r="AH254" s="24">
        <v>0.2132</v>
      </c>
      <c r="AI254" s="24">
        <v>-0.36620000000000003</v>
      </c>
      <c r="AJ254" s="24" t="s">
        <v>38</v>
      </c>
      <c r="AK254" s="24">
        <v>-0.97799999999999998</v>
      </c>
      <c r="AL254" s="24">
        <v>-3.2800000000000003E-2</v>
      </c>
      <c r="AM254" s="24">
        <v>0.67579999999999996</v>
      </c>
      <c r="AN254" s="24">
        <v>115.4288</v>
      </c>
    </row>
    <row r="255" spans="1:40" x14ac:dyDescent="0.35">
      <c r="A255" s="23" t="s">
        <v>826</v>
      </c>
      <c r="B255" s="23" t="s">
        <v>825</v>
      </c>
      <c r="C255" s="23" t="s">
        <v>45</v>
      </c>
      <c r="D255" s="23">
        <v>5200</v>
      </c>
      <c r="E255" s="23">
        <v>301600000000000</v>
      </c>
      <c r="F255" s="23">
        <v>5080</v>
      </c>
      <c r="G255" s="23">
        <v>58000000000</v>
      </c>
      <c r="H255" s="23">
        <v>1229</v>
      </c>
      <c r="I255" s="23">
        <v>14030930</v>
      </c>
      <c r="J255" s="23">
        <v>621</v>
      </c>
      <c r="K255" s="23">
        <v>185004898000000</v>
      </c>
      <c r="L255" s="23">
        <v>55524858000000</v>
      </c>
      <c r="M255" s="23">
        <v>176593867000000</v>
      </c>
      <c r="N255" s="23">
        <v>36028321000000</v>
      </c>
      <c r="O255" s="23">
        <v>3882836000000</v>
      </c>
      <c r="P255" s="23">
        <v>47319806000000</v>
      </c>
      <c r="Q255" s="23">
        <v>23846535000000</v>
      </c>
      <c r="R255" s="23">
        <v>55656605000000</v>
      </c>
      <c r="S255" s="23">
        <v>8586557000000</v>
      </c>
      <c r="T255" s="23">
        <v>2437747000000</v>
      </c>
      <c r="U255" s="23">
        <v>1388915000000</v>
      </c>
      <c r="V255" s="23">
        <v>0.90280000000000005</v>
      </c>
      <c r="W255" s="23">
        <v>1.6302000000000001</v>
      </c>
      <c r="X255" s="23">
        <v>8.1804000000000006</v>
      </c>
      <c r="Y255" s="23" t="s">
        <v>38</v>
      </c>
      <c r="Z255" s="23">
        <v>1.5530999999999999</v>
      </c>
      <c r="AA255" s="23">
        <v>-0.41839999999999999</v>
      </c>
      <c r="AB255" s="23">
        <v>-0.39279999999999998</v>
      </c>
      <c r="AC255" s="23">
        <v>-0.52549999999999997</v>
      </c>
      <c r="AD255" s="23">
        <v>-0.6038</v>
      </c>
      <c r="AE255" s="23">
        <v>9.7100000000000006E-2</v>
      </c>
      <c r="AF255" s="23">
        <v>0.54679999999999995</v>
      </c>
      <c r="AG255" s="23">
        <v>0.28789999999999999</v>
      </c>
      <c r="AH255" s="23">
        <v>-0.2994</v>
      </c>
      <c r="AI255" s="23">
        <v>-0.50429999999999997</v>
      </c>
      <c r="AJ255" s="23">
        <v>-0.2661</v>
      </c>
      <c r="AK255" s="23">
        <v>-0.48970000000000002</v>
      </c>
      <c r="AL255" s="23">
        <v>-5.2200000000000003E-2</v>
      </c>
      <c r="AM255" s="23">
        <v>0.79169999999999996</v>
      </c>
      <c r="AN255" s="23">
        <v>62.3767</v>
      </c>
    </row>
    <row r="256" spans="1:40" x14ac:dyDescent="0.35">
      <c r="A256" s="24" t="s">
        <v>253</v>
      </c>
      <c r="B256" s="24" t="s">
        <v>252</v>
      </c>
      <c r="C256" s="24" t="s">
        <v>60</v>
      </c>
      <c r="D256" s="24">
        <v>18360</v>
      </c>
      <c r="E256" s="24">
        <v>36720000000000</v>
      </c>
      <c r="F256" s="24">
        <v>18380</v>
      </c>
      <c r="G256" s="24">
        <v>2000000000</v>
      </c>
      <c r="H256" s="24">
        <v>1229</v>
      </c>
      <c r="I256" s="24">
        <v>14030930</v>
      </c>
      <c r="J256" s="24">
        <v>1444</v>
      </c>
      <c r="K256" s="24">
        <v>8947714000000</v>
      </c>
      <c r="L256" s="24">
        <v>2521629000000</v>
      </c>
      <c r="M256" s="24">
        <v>8506998000000</v>
      </c>
      <c r="N256" s="24">
        <v>2887350000000</v>
      </c>
      <c r="O256" s="24">
        <v>628890000000</v>
      </c>
      <c r="P256" s="24">
        <v>3370916000000</v>
      </c>
      <c r="Q256" s="24">
        <v>2350182000000</v>
      </c>
      <c r="R256" s="24">
        <v>5066082000000</v>
      </c>
      <c r="S256" s="24" t="s">
        <v>38</v>
      </c>
      <c r="T256" s="24" t="s">
        <v>38</v>
      </c>
      <c r="U256" s="24" t="s">
        <v>38</v>
      </c>
      <c r="V256" s="24" t="s">
        <v>38</v>
      </c>
      <c r="W256" s="24">
        <v>4.1037999999999997</v>
      </c>
      <c r="X256" s="24">
        <v>12.7424</v>
      </c>
      <c r="Y256" s="24" t="s">
        <v>38</v>
      </c>
      <c r="Z256" s="24">
        <v>3.9754</v>
      </c>
      <c r="AA256" s="24">
        <v>-0.11360000000000001</v>
      </c>
      <c r="AB256" s="24">
        <v>-2.1399999999999999E-2</v>
      </c>
      <c r="AC256" s="24">
        <v>0.67520000000000002</v>
      </c>
      <c r="AD256" s="24">
        <v>-0.2225</v>
      </c>
      <c r="AE256" s="24">
        <v>7.3899999999999993E-2</v>
      </c>
      <c r="AF256" s="24">
        <v>0.1565</v>
      </c>
      <c r="AG256" s="24">
        <v>1.5100000000000001E-2</v>
      </c>
      <c r="AH256" s="24">
        <v>0.26779999999999998</v>
      </c>
      <c r="AI256" s="24">
        <v>-6.1499999999999999E-2</v>
      </c>
      <c r="AJ256" s="24">
        <v>0.93730000000000002</v>
      </c>
      <c r="AK256" s="24">
        <v>-0.2107</v>
      </c>
      <c r="AL256" s="24">
        <v>0.23019999999999999</v>
      </c>
      <c r="AM256" s="24" t="s">
        <v>38</v>
      </c>
      <c r="AN256" s="24">
        <v>128.03809999999999</v>
      </c>
    </row>
    <row r="257" spans="1:40" x14ac:dyDescent="0.35">
      <c r="A257" s="24" t="s">
        <v>759</v>
      </c>
      <c r="B257" s="24" t="s">
        <v>758</v>
      </c>
      <c r="C257" s="24" t="s">
        <v>194</v>
      </c>
      <c r="D257" s="24">
        <v>5670</v>
      </c>
      <c r="E257" s="24">
        <v>20979000000000</v>
      </c>
      <c r="F257" s="24">
        <v>5650</v>
      </c>
      <c r="G257" s="24">
        <v>3700000000</v>
      </c>
      <c r="H257" s="24">
        <v>1229</v>
      </c>
      <c r="I257" s="24">
        <v>14030930</v>
      </c>
      <c r="J257" s="24">
        <v>408</v>
      </c>
      <c r="K257" s="24">
        <v>13719285000000</v>
      </c>
      <c r="L257" s="24">
        <v>3978376000000</v>
      </c>
      <c r="M257" s="24">
        <v>11398081000000</v>
      </c>
      <c r="N257" s="24">
        <v>1508352000000</v>
      </c>
      <c r="O257" s="24">
        <v>577463000000</v>
      </c>
      <c r="P257" s="24">
        <v>1315839000000</v>
      </c>
      <c r="Q257" s="24">
        <v>1946569000000</v>
      </c>
      <c r="R257" s="24">
        <v>1385994000000</v>
      </c>
      <c r="S257" s="24">
        <v>94226000000</v>
      </c>
      <c r="T257" s="24">
        <v>7156000000</v>
      </c>
      <c r="U257" s="24">
        <v>159184000000</v>
      </c>
      <c r="V257" s="24">
        <v>0.63200000000000001</v>
      </c>
      <c r="W257" s="24">
        <v>1.5291999999999999</v>
      </c>
      <c r="X257" s="24">
        <v>13.848000000000001</v>
      </c>
      <c r="Y257" s="24" t="s">
        <v>38</v>
      </c>
      <c r="Z257" s="24">
        <v>1.5119</v>
      </c>
      <c r="AA257" s="24">
        <v>0.7913</v>
      </c>
      <c r="AB257" s="24">
        <v>1.0364</v>
      </c>
      <c r="AC257" s="24">
        <v>0.30459999999999998</v>
      </c>
      <c r="AD257" s="24">
        <v>9.4600000000000004E-2</v>
      </c>
      <c r="AE257" s="24">
        <v>0.34949999999999998</v>
      </c>
      <c r="AF257" s="24">
        <v>0.15509999999999999</v>
      </c>
      <c r="AG257" s="24">
        <v>0.1915</v>
      </c>
      <c r="AH257" s="24">
        <v>0.18410000000000001</v>
      </c>
      <c r="AI257" s="24">
        <v>0.61660000000000004</v>
      </c>
      <c r="AJ257" s="24">
        <v>0.50690000000000002</v>
      </c>
      <c r="AK257" s="24">
        <v>0.30420000000000003</v>
      </c>
      <c r="AL257" s="24">
        <v>0.38269999999999998</v>
      </c>
      <c r="AM257" s="24">
        <v>1.2845</v>
      </c>
      <c r="AN257" s="24">
        <v>22.5581</v>
      </c>
    </row>
    <row r="258" spans="1:40" x14ac:dyDescent="0.35">
      <c r="A258" s="23" t="s">
        <v>470</v>
      </c>
      <c r="B258" s="23" t="s">
        <v>469</v>
      </c>
      <c r="C258" s="23" t="s">
        <v>225</v>
      </c>
      <c r="D258" s="23">
        <v>3779</v>
      </c>
      <c r="E258" s="23">
        <v>27964600000000</v>
      </c>
      <c r="F258" s="23">
        <v>3765</v>
      </c>
      <c r="G258" s="23">
        <v>7400000000</v>
      </c>
      <c r="H258" s="23">
        <v>1229</v>
      </c>
      <c r="I258" s="23">
        <v>14030930</v>
      </c>
      <c r="J258" s="23">
        <v>485</v>
      </c>
      <c r="K258" s="23">
        <v>11080174000000</v>
      </c>
      <c r="L258" s="23">
        <v>3071588000000</v>
      </c>
      <c r="M258" s="23">
        <v>10123960000000</v>
      </c>
      <c r="N258" s="23">
        <v>3591544000000</v>
      </c>
      <c r="O258" s="23">
        <v>1191348000000</v>
      </c>
      <c r="P258" s="23">
        <v>3120079000000</v>
      </c>
      <c r="Q258" s="23">
        <v>2924758000000</v>
      </c>
      <c r="R258" s="23">
        <v>3285270000000</v>
      </c>
      <c r="S258" s="23">
        <v>151061000000</v>
      </c>
      <c r="T258" s="23">
        <v>64157000000</v>
      </c>
      <c r="U258" s="23">
        <v>31207000000</v>
      </c>
      <c r="V258" s="23">
        <v>0.94869999999999999</v>
      </c>
      <c r="W258" s="23">
        <v>2.5245000000000002</v>
      </c>
      <c r="X258" s="23">
        <v>7.7567000000000004</v>
      </c>
      <c r="Y258" s="23" t="s">
        <v>38</v>
      </c>
      <c r="Z258" s="23">
        <v>2.5644999999999998</v>
      </c>
      <c r="AA258" s="23">
        <v>0.46689999999999998</v>
      </c>
      <c r="AB258" s="23">
        <v>0.89270000000000005</v>
      </c>
      <c r="AC258" s="23">
        <v>1.8976999999999999</v>
      </c>
      <c r="AD258" s="23">
        <v>0.1018</v>
      </c>
      <c r="AE258" s="23">
        <v>0.109</v>
      </c>
      <c r="AF258" s="23">
        <v>0.38019999999999998</v>
      </c>
      <c r="AG258" s="23">
        <v>2.4799999999999999E-2</v>
      </c>
      <c r="AH258" s="23">
        <v>1.3492999999999999</v>
      </c>
      <c r="AI258" s="23">
        <v>1.0500000000000001E-2</v>
      </c>
      <c r="AJ258" s="23">
        <v>2.9994000000000001</v>
      </c>
      <c r="AK258" s="23">
        <v>0.12920000000000001</v>
      </c>
      <c r="AL258" s="23">
        <v>0.71309999999999996</v>
      </c>
      <c r="AM258" s="23">
        <v>0.82979999999999998</v>
      </c>
      <c r="AN258" s="23">
        <v>38.171900000000001</v>
      </c>
    </row>
    <row r="259" spans="1:40" x14ac:dyDescent="0.35">
      <c r="A259" s="23" t="s">
        <v>876</v>
      </c>
      <c r="B259" s="23" t="s">
        <v>875</v>
      </c>
      <c r="C259" s="23" t="s">
        <v>272</v>
      </c>
      <c r="D259" s="23">
        <v>8460</v>
      </c>
      <c r="E259" s="23">
        <v>75124800000000</v>
      </c>
      <c r="F259" s="23">
        <v>8470</v>
      </c>
      <c r="G259" s="23">
        <v>8880000000</v>
      </c>
      <c r="H259" s="23">
        <v>1229</v>
      </c>
      <c r="I259" s="23">
        <v>14030930</v>
      </c>
      <c r="J259" s="23">
        <v>46</v>
      </c>
      <c r="K259" s="23">
        <v>125822176000000</v>
      </c>
      <c r="L259" s="23">
        <v>32827935000000</v>
      </c>
      <c r="M259" s="23">
        <v>99727798000000</v>
      </c>
      <c r="N259" s="23">
        <v>409318000000</v>
      </c>
      <c r="O259" s="23">
        <v>280953000000</v>
      </c>
      <c r="P259" s="23">
        <v>1001808000000</v>
      </c>
      <c r="Q259" s="23">
        <v>1148611000000</v>
      </c>
      <c r="R259" s="23">
        <v>4572151000000</v>
      </c>
      <c r="S259" s="23">
        <v>830030000000</v>
      </c>
      <c r="T259" s="23">
        <v>153324000000</v>
      </c>
      <c r="U259" s="23">
        <v>508752000000</v>
      </c>
      <c r="V259" s="23">
        <v>0.6028</v>
      </c>
      <c r="W259" s="23">
        <v>0.59709999999999996</v>
      </c>
      <c r="X259" s="23">
        <v>183.91300000000001</v>
      </c>
      <c r="Y259" s="23" t="s">
        <v>38</v>
      </c>
      <c r="Z259" s="23">
        <v>0.59209999999999996</v>
      </c>
      <c r="AA259" s="23" t="s">
        <v>38</v>
      </c>
      <c r="AB259" s="23" t="s">
        <v>38</v>
      </c>
      <c r="AC259" s="23">
        <v>0.86660000000000004</v>
      </c>
      <c r="AD259" s="23">
        <v>-0.50129999999999997</v>
      </c>
      <c r="AE259" s="23">
        <v>0.3347</v>
      </c>
      <c r="AF259" s="23">
        <v>-1.1599999999999999E-2</v>
      </c>
      <c r="AG259" s="23">
        <v>0.34110000000000001</v>
      </c>
      <c r="AH259" s="23">
        <v>-9.1399999999999995E-2</v>
      </c>
      <c r="AI259" s="23">
        <v>-0.28079999999999999</v>
      </c>
      <c r="AJ259" s="23">
        <v>0.84499999999999997</v>
      </c>
      <c r="AK259" s="23">
        <v>-0.33119999999999999</v>
      </c>
      <c r="AL259" s="23">
        <v>0.91879999999999995</v>
      </c>
      <c r="AM259" s="23">
        <v>1.2235</v>
      </c>
      <c r="AN259" s="23">
        <v>18.748000000000001</v>
      </c>
    </row>
    <row r="260" spans="1:40" x14ac:dyDescent="0.35">
      <c r="A260" s="24" t="s">
        <v>634</v>
      </c>
      <c r="B260" s="24" t="s">
        <v>633</v>
      </c>
      <c r="C260" s="24" t="s">
        <v>309</v>
      </c>
      <c r="D260" s="24">
        <v>1726</v>
      </c>
      <c r="E260" s="24">
        <v>6472500000000</v>
      </c>
      <c r="F260" s="24">
        <v>1702</v>
      </c>
      <c r="G260" s="24">
        <v>3750000000</v>
      </c>
      <c r="H260" s="24">
        <v>1229</v>
      </c>
      <c r="I260" s="24">
        <v>14030930</v>
      </c>
      <c r="J260" s="24">
        <v>1</v>
      </c>
      <c r="K260" s="24">
        <v>4486236000000</v>
      </c>
      <c r="L260" s="24">
        <v>1322869000000</v>
      </c>
      <c r="M260" s="24">
        <v>4002534000000</v>
      </c>
      <c r="N260" s="24">
        <v>4805000000</v>
      </c>
      <c r="O260" s="24">
        <v>25377000000</v>
      </c>
      <c r="P260" s="24">
        <v>31109000000</v>
      </c>
      <c r="Q260" s="24">
        <v>139709000000</v>
      </c>
      <c r="R260" s="24">
        <v>102642000000</v>
      </c>
      <c r="S260" s="24" t="s">
        <v>38</v>
      </c>
      <c r="T260" s="24" t="s">
        <v>38</v>
      </c>
      <c r="U260" s="24" t="s">
        <v>38</v>
      </c>
      <c r="V260" s="24">
        <v>0.62</v>
      </c>
      <c r="W260" s="24">
        <v>1.4427000000000001</v>
      </c>
      <c r="X260" s="24">
        <v>1702</v>
      </c>
      <c r="Y260" s="24" t="s">
        <v>38</v>
      </c>
      <c r="Z260" s="24">
        <v>1.5019</v>
      </c>
      <c r="AA260" s="24" t="s">
        <v>38</v>
      </c>
      <c r="AB260" s="24" t="s">
        <v>38</v>
      </c>
      <c r="AC260" s="24">
        <v>1.4072</v>
      </c>
      <c r="AD260" s="24">
        <v>-0.48480000000000001</v>
      </c>
      <c r="AE260" s="24">
        <v>9.3100000000000002E-2</v>
      </c>
      <c r="AF260" s="24">
        <v>0.4617</v>
      </c>
      <c r="AG260" s="24">
        <v>0.2218</v>
      </c>
      <c r="AH260" s="24">
        <v>-0.37890000000000001</v>
      </c>
      <c r="AI260" s="24">
        <v>-0.25469999999999998</v>
      </c>
      <c r="AJ260" s="24">
        <v>2.5186999999999999</v>
      </c>
      <c r="AK260" s="24">
        <v>-0.37059999999999998</v>
      </c>
      <c r="AL260" s="24">
        <v>3.09E-2</v>
      </c>
      <c r="AM260" s="24">
        <v>1.0566</v>
      </c>
      <c r="AN260" s="24">
        <v>118.9884</v>
      </c>
    </row>
    <row r="261" spans="1:40" x14ac:dyDescent="0.35">
      <c r="A261" s="23" t="s">
        <v>878</v>
      </c>
      <c r="B261" s="23" t="s">
        <v>877</v>
      </c>
      <c r="C261" s="23" t="s">
        <v>312</v>
      </c>
      <c r="D261" s="23">
        <v>65100</v>
      </c>
      <c r="E261" s="23">
        <v>162432181800000</v>
      </c>
      <c r="F261" s="23">
        <v>64950</v>
      </c>
      <c r="G261" s="23">
        <v>2495118000</v>
      </c>
      <c r="H261" s="23">
        <v>1229</v>
      </c>
      <c r="I261" s="23">
        <v>14030930</v>
      </c>
      <c r="J261" s="23">
        <v>10077</v>
      </c>
      <c r="K261" s="23">
        <v>56279953000000</v>
      </c>
      <c r="L261" s="23">
        <v>14753171000000</v>
      </c>
      <c r="M261" s="23">
        <v>36730196000000</v>
      </c>
      <c r="N261" s="23">
        <v>25142931000000</v>
      </c>
      <c r="O261" s="23">
        <v>6729513000000</v>
      </c>
      <c r="P261" s="23">
        <v>14778298000000</v>
      </c>
      <c r="Q261" s="23">
        <v>27092582000000</v>
      </c>
      <c r="R261" s="23">
        <v>16856588000000</v>
      </c>
      <c r="S261" s="23">
        <v>284394000000</v>
      </c>
      <c r="T261" s="23">
        <v>134494000000</v>
      </c>
      <c r="U261" s="23">
        <v>9253000000</v>
      </c>
      <c r="V261" s="23">
        <v>0.70069999999999999</v>
      </c>
      <c r="W261" s="23">
        <v>2.8860999999999999</v>
      </c>
      <c r="X261" s="23">
        <v>6.4454000000000002</v>
      </c>
      <c r="Y261" s="23" t="s">
        <v>38</v>
      </c>
      <c r="Z261" s="23">
        <v>2.8096999999999999</v>
      </c>
      <c r="AA261" s="23">
        <v>-1.7000000000000001E-2</v>
      </c>
      <c r="AB261" s="23">
        <v>0.15970000000000001</v>
      </c>
      <c r="AC261" s="23">
        <v>-0.17580000000000001</v>
      </c>
      <c r="AD261" s="23">
        <v>-0.1956</v>
      </c>
      <c r="AE261" s="23">
        <v>0.7782</v>
      </c>
      <c r="AF261" s="23">
        <v>-0.12280000000000001</v>
      </c>
      <c r="AG261" s="23">
        <v>0.52270000000000005</v>
      </c>
      <c r="AH261" s="23">
        <v>-4.9700000000000001E-2</v>
      </c>
      <c r="AI261" s="23">
        <v>0.57879999999999998</v>
      </c>
      <c r="AJ261" s="23">
        <v>-6.4000000000000001E-2</v>
      </c>
      <c r="AK261" s="23">
        <v>0.58560000000000001</v>
      </c>
      <c r="AL261" s="23">
        <v>5.6099999999999997E-2</v>
      </c>
      <c r="AM261" s="23">
        <v>0.93269999999999997</v>
      </c>
      <c r="AN261" s="23">
        <v>49.486600000000003</v>
      </c>
    </row>
    <row r="262" spans="1:40" x14ac:dyDescent="0.35">
      <c r="A262" s="23" t="s">
        <v>650</v>
      </c>
      <c r="B262" s="23" t="s">
        <v>649</v>
      </c>
      <c r="C262" s="23" t="s">
        <v>167</v>
      </c>
      <c r="D262" s="23">
        <v>2318</v>
      </c>
      <c r="E262" s="23">
        <v>15612077700000</v>
      </c>
      <c r="F262" s="23">
        <v>2327</v>
      </c>
      <c r="G262" s="23">
        <v>6735150000</v>
      </c>
      <c r="H262" s="23">
        <v>1229</v>
      </c>
      <c r="I262" s="23">
        <v>14030930</v>
      </c>
      <c r="J262" s="23">
        <v>55</v>
      </c>
      <c r="K262" s="23">
        <v>8672644000000</v>
      </c>
      <c r="L262" s="23">
        <v>3348145000000</v>
      </c>
      <c r="M262" s="23">
        <v>9836043000000</v>
      </c>
      <c r="N262" s="23">
        <v>369068000000</v>
      </c>
      <c r="O262" s="23">
        <v>458300000000</v>
      </c>
      <c r="P262" s="23">
        <v>832814000000</v>
      </c>
      <c r="Q262" s="23">
        <v>4013749000000</v>
      </c>
      <c r="R262" s="23">
        <v>4036174000000</v>
      </c>
      <c r="S262" s="23">
        <v>482010000000</v>
      </c>
      <c r="T262" s="23">
        <v>179183000000</v>
      </c>
      <c r="U262" s="23">
        <v>468359000000</v>
      </c>
      <c r="V262" s="23">
        <v>0.60650000000000004</v>
      </c>
      <c r="W262" s="23">
        <v>1.7986</v>
      </c>
      <c r="X262" s="23">
        <v>42.690899999999999</v>
      </c>
      <c r="Y262" s="23" t="s">
        <v>38</v>
      </c>
      <c r="Z262" s="23">
        <v>1.2035</v>
      </c>
      <c r="AA262" s="23" t="s">
        <v>38</v>
      </c>
      <c r="AB262" s="23" t="s">
        <v>38</v>
      </c>
      <c r="AC262" s="23" t="s">
        <v>38</v>
      </c>
      <c r="AD262" s="23">
        <v>1.0326</v>
      </c>
      <c r="AE262" s="23">
        <v>-5.8400000000000001E-2</v>
      </c>
      <c r="AF262" s="23">
        <v>0.50880000000000003</v>
      </c>
      <c r="AG262" s="23">
        <v>0.26379999999999998</v>
      </c>
      <c r="AH262" s="23">
        <v>10.431699999999999</v>
      </c>
      <c r="AI262" s="23">
        <v>0.72899999999999998</v>
      </c>
      <c r="AJ262" s="23" t="s">
        <v>38</v>
      </c>
      <c r="AK262" s="23">
        <v>1.5599000000000001</v>
      </c>
      <c r="AL262" s="23">
        <v>-3.8899999999999997E-2</v>
      </c>
      <c r="AM262" s="23">
        <v>0.79890000000000005</v>
      </c>
      <c r="AN262" s="23">
        <v>323.41950000000003</v>
      </c>
    </row>
    <row r="263" spans="1:40" x14ac:dyDescent="0.35">
      <c r="A263" s="24" t="s">
        <v>644</v>
      </c>
      <c r="B263" s="24" t="s">
        <v>643</v>
      </c>
      <c r="C263" s="24" t="s">
        <v>272</v>
      </c>
      <c r="D263" s="24">
        <v>7800</v>
      </c>
      <c r="E263" s="24">
        <v>32760000000000</v>
      </c>
      <c r="F263" s="24">
        <v>7800</v>
      </c>
      <c r="G263" s="24">
        <v>4200000000</v>
      </c>
      <c r="H263" s="24">
        <v>930</v>
      </c>
      <c r="I263" s="24">
        <v>14030631</v>
      </c>
      <c r="J263" s="24">
        <v>1009</v>
      </c>
      <c r="K263" s="24">
        <v>55632736000000</v>
      </c>
      <c r="L263" s="24">
        <v>14678029000000</v>
      </c>
      <c r="M263" s="24">
        <v>46571894000000</v>
      </c>
      <c r="N263" s="24">
        <v>4237563000000</v>
      </c>
      <c r="O263" s="24">
        <v>1049504000000</v>
      </c>
      <c r="P263" s="24">
        <v>3809468000000</v>
      </c>
      <c r="Q263" s="24">
        <v>5923049000000</v>
      </c>
      <c r="R263" s="24">
        <v>4982546000000</v>
      </c>
      <c r="S263" s="24">
        <v>508911000000</v>
      </c>
      <c r="T263" s="24">
        <v>140133000000</v>
      </c>
      <c r="U263" s="24">
        <v>375299000000</v>
      </c>
      <c r="V263" s="24">
        <v>0.55130000000000001</v>
      </c>
      <c r="W263" s="24">
        <v>0.58889999999999998</v>
      </c>
      <c r="X263" s="24">
        <v>7.7304000000000004</v>
      </c>
      <c r="Y263" s="24" t="s">
        <v>38</v>
      </c>
      <c r="Z263" s="24">
        <v>0.59150000000000003</v>
      </c>
      <c r="AA263" s="24">
        <v>-7.7200000000000005E-2</v>
      </c>
      <c r="AB263" s="24">
        <v>-3.3799999999999997E-2</v>
      </c>
      <c r="AC263" s="24">
        <v>-2.75E-2</v>
      </c>
      <c r="AD263" s="24">
        <v>-0.16389999999999999</v>
      </c>
      <c r="AE263" s="24">
        <v>6.9000000000000006E-2</v>
      </c>
      <c r="AF263" s="24">
        <v>3.4099999999999998E-2</v>
      </c>
      <c r="AG263" s="24">
        <v>0.20449999999999999</v>
      </c>
      <c r="AH263" s="24">
        <v>-8.2699999999999996E-2</v>
      </c>
      <c r="AI263" s="24">
        <v>5.28E-2</v>
      </c>
      <c r="AJ263" s="24">
        <v>5.7000000000000002E-3</v>
      </c>
      <c r="AK263" s="24">
        <v>7.0000000000000001E-3</v>
      </c>
      <c r="AL263" s="24">
        <v>0.18509999999999999</v>
      </c>
      <c r="AM263" s="24" t="s">
        <v>38</v>
      </c>
      <c r="AN263" s="24">
        <v>45.4422</v>
      </c>
    </row>
    <row r="264" spans="1:40" x14ac:dyDescent="0.35">
      <c r="A264" s="24" t="s">
        <v>557</v>
      </c>
      <c r="B264" s="24" t="s">
        <v>556</v>
      </c>
      <c r="C264" s="24" t="s">
        <v>183</v>
      </c>
      <c r="D264" s="24">
        <v>6010</v>
      </c>
      <c r="E264" s="24">
        <v>15794906242000</v>
      </c>
      <c r="F264" s="24">
        <v>6010</v>
      </c>
      <c r="G264" s="24">
        <v>2628104200</v>
      </c>
      <c r="H264" s="24">
        <v>1229</v>
      </c>
      <c r="I264" s="24">
        <v>14030930</v>
      </c>
      <c r="J264" s="24">
        <v>253</v>
      </c>
      <c r="K264" s="24">
        <v>8186079000000</v>
      </c>
      <c r="L264" s="24">
        <v>2304782000000</v>
      </c>
      <c r="M264" s="24">
        <v>6472588000000</v>
      </c>
      <c r="N264" s="24">
        <v>665915000000</v>
      </c>
      <c r="O264" s="24">
        <v>56420000000</v>
      </c>
      <c r="P264" s="24">
        <v>431089000000</v>
      </c>
      <c r="Q264" s="24">
        <v>889612000000</v>
      </c>
      <c r="R264" s="24">
        <v>643238000000</v>
      </c>
      <c r="S264" s="24">
        <v>200889000000</v>
      </c>
      <c r="T264" s="24">
        <v>72457000000</v>
      </c>
      <c r="U264" s="24">
        <v>41723000000</v>
      </c>
      <c r="V264" s="24">
        <v>0.1036</v>
      </c>
      <c r="W264" s="24">
        <v>1.9295</v>
      </c>
      <c r="X264" s="24">
        <v>23.754899999999999</v>
      </c>
      <c r="Y264" s="24" t="s">
        <v>38</v>
      </c>
      <c r="Z264" s="24">
        <v>1.8966000000000001</v>
      </c>
      <c r="AA264" s="24">
        <v>-0.23530000000000001</v>
      </c>
      <c r="AB264" s="24">
        <v>-0.14949999999999999</v>
      </c>
      <c r="AC264" s="24">
        <v>-0.69910000000000005</v>
      </c>
      <c r="AD264" s="24" t="s">
        <v>38</v>
      </c>
      <c r="AE264" s="24">
        <v>0.47</v>
      </c>
      <c r="AF264" s="24">
        <v>0.20269999999999999</v>
      </c>
      <c r="AG264" s="24">
        <v>0.70730000000000004</v>
      </c>
      <c r="AH264" s="24">
        <v>-0.50160000000000005</v>
      </c>
      <c r="AI264" s="24">
        <v>6.3860000000000001</v>
      </c>
      <c r="AJ264" s="24">
        <v>-0.6381</v>
      </c>
      <c r="AK264" s="24" t="s">
        <v>38</v>
      </c>
      <c r="AL264" s="24">
        <v>0.1784</v>
      </c>
      <c r="AM264" s="24">
        <v>0.6552</v>
      </c>
      <c r="AN264" s="24">
        <v>163.958</v>
      </c>
    </row>
    <row r="265" spans="1:40" x14ac:dyDescent="0.35">
      <c r="A265" s="23" t="s">
        <v>513</v>
      </c>
      <c r="B265" s="23" t="s">
        <v>512</v>
      </c>
      <c r="C265" s="23" t="s">
        <v>164</v>
      </c>
      <c r="D265" s="23">
        <v>3441</v>
      </c>
      <c r="E265" s="23">
        <v>4817400000000</v>
      </c>
      <c r="F265" s="23">
        <v>3450</v>
      </c>
      <c r="G265" s="23">
        <v>1400000000</v>
      </c>
      <c r="H265" s="23">
        <v>930</v>
      </c>
      <c r="I265" s="23">
        <v>14030930</v>
      </c>
      <c r="J265" s="23">
        <v>191</v>
      </c>
      <c r="K265" s="23">
        <v>1202767000000</v>
      </c>
      <c r="L265" s="23">
        <v>433733000000</v>
      </c>
      <c r="M265" s="23">
        <v>1202767000000</v>
      </c>
      <c r="N265" s="23">
        <v>268009000000</v>
      </c>
      <c r="O265" s="23">
        <v>135219000000</v>
      </c>
      <c r="P265" s="23">
        <v>268009000000</v>
      </c>
      <c r="Q265" s="23">
        <v>529693000000</v>
      </c>
      <c r="R265" s="23">
        <v>529693000000</v>
      </c>
      <c r="S265" s="23" t="s">
        <v>38</v>
      </c>
      <c r="T265" s="23" t="s">
        <v>38</v>
      </c>
      <c r="U265" s="23" t="s">
        <v>38</v>
      </c>
      <c r="V265" s="23">
        <v>0.40039999999999998</v>
      </c>
      <c r="W265" s="23">
        <v>4.0041000000000002</v>
      </c>
      <c r="X265" s="23">
        <v>18.272300000000001</v>
      </c>
      <c r="Y265" s="23" t="s">
        <v>38</v>
      </c>
      <c r="Z265" s="23">
        <v>3.7989999999999999</v>
      </c>
      <c r="AA265" s="23">
        <v>0.53900000000000003</v>
      </c>
      <c r="AB265" s="23">
        <v>1.05</v>
      </c>
      <c r="AC265" s="23">
        <v>0.9304</v>
      </c>
      <c r="AD265" s="23">
        <v>0.61409999999999998</v>
      </c>
      <c r="AE265" s="23">
        <v>0.7228</v>
      </c>
      <c r="AF265" s="23">
        <v>0.81389999999999996</v>
      </c>
      <c r="AG265" s="23">
        <v>0.4884</v>
      </c>
      <c r="AH265" s="23">
        <v>1.6819999999999999</v>
      </c>
      <c r="AI265" s="23">
        <v>0.74739999999999995</v>
      </c>
      <c r="AJ265" s="23">
        <v>2.5015000000000001</v>
      </c>
      <c r="AK265" s="23">
        <v>1.4024000000000001</v>
      </c>
      <c r="AL265" s="23">
        <v>0.1845</v>
      </c>
      <c r="AM265" s="23">
        <v>0.84030000000000005</v>
      </c>
      <c r="AN265" s="23">
        <v>816.87540000000001</v>
      </c>
    </row>
    <row r="266" spans="1:40" x14ac:dyDescent="0.35">
      <c r="A266" s="23" t="s">
        <v>222</v>
      </c>
      <c r="B266" s="23" t="s">
        <v>221</v>
      </c>
      <c r="C266" s="23" t="s">
        <v>155</v>
      </c>
      <c r="D266" s="23">
        <v>2744</v>
      </c>
      <c r="E266" s="23">
        <v>20580000000000</v>
      </c>
      <c r="F266" s="23">
        <v>2727</v>
      </c>
      <c r="G266" s="23">
        <v>7500000000</v>
      </c>
      <c r="H266" s="23">
        <v>1229</v>
      </c>
      <c r="I266" s="23">
        <v>14030930</v>
      </c>
      <c r="J266" s="23">
        <v>53</v>
      </c>
      <c r="K266" s="23">
        <v>36972691000000</v>
      </c>
      <c r="L266" s="23">
        <v>14679576000000</v>
      </c>
      <c r="M266" s="23">
        <v>30687082000000</v>
      </c>
      <c r="N266" s="23">
        <v>396703000000</v>
      </c>
      <c r="O266" s="23">
        <v>231863000000</v>
      </c>
      <c r="P266" s="23">
        <v>235504000000</v>
      </c>
      <c r="Q266" s="23">
        <v>-1668438000000</v>
      </c>
      <c r="R266" s="23">
        <v>-2420889000000</v>
      </c>
      <c r="S266" s="23" t="s">
        <v>38</v>
      </c>
      <c r="T266" s="23" t="s">
        <v>38</v>
      </c>
      <c r="U266" s="23" t="s">
        <v>38</v>
      </c>
      <c r="V266" s="23" t="s">
        <v>38</v>
      </c>
      <c r="W266" s="23">
        <v>0.55659999999999998</v>
      </c>
      <c r="X266" s="23">
        <v>51.452800000000003</v>
      </c>
      <c r="Y266" s="23" t="s">
        <v>38</v>
      </c>
      <c r="Z266" s="23">
        <v>0.15859999999999999</v>
      </c>
      <c r="AA266" s="23" t="s">
        <v>38</v>
      </c>
      <c r="AB266" s="23" t="s">
        <v>38</v>
      </c>
      <c r="AC266" s="23" t="s">
        <v>38</v>
      </c>
      <c r="AD266" s="23">
        <v>-0.42899999999999999</v>
      </c>
      <c r="AE266" s="23">
        <v>0.92010000000000003</v>
      </c>
      <c r="AF266" s="23">
        <v>-0.52159999999999995</v>
      </c>
      <c r="AG266" s="23">
        <v>0.74880000000000002</v>
      </c>
      <c r="AH266" s="23" t="s">
        <v>38</v>
      </c>
      <c r="AI266" s="23" t="s">
        <v>38</v>
      </c>
      <c r="AJ266" s="23">
        <v>-0.2636</v>
      </c>
      <c r="AK266" s="23">
        <v>0.43259999999999998</v>
      </c>
      <c r="AL266" s="23">
        <v>0.41959999999999997</v>
      </c>
      <c r="AM266" s="23">
        <v>1.2733000000000001</v>
      </c>
      <c r="AN266" s="23" t="s">
        <v>38</v>
      </c>
    </row>
    <row r="267" spans="1:40" x14ac:dyDescent="0.35">
      <c r="A267" s="23" t="s">
        <v>868</v>
      </c>
      <c r="B267" s="23" t="s">
        <v>867</v>
      </c>
      <c r="C267" s="23" t="s">
        <v>106</v>
      </c>
      <c r="D267" s="23">
        <v>27130</v>
      </c>
      <c r="E267" s="23">
        <v>16223740000000</v>
      </c>
      <c r="F267" s="23">
        <v>27200</v>
      </c>
      <c r="G267" s="23">
        <v>598000000</v>
      </c>
      <c r="H267" s="23">
        <v>1229</v>
      </c>
      <c r="I267" s="23">
        <v>14030930</v>
      </c>
      <c r="J267" s="23">
        <v>604</v>
      </c>
      <c r="K267" s="23">
        <v>3361826000000</v>
      </c>
      <c r="L267" s="23">
        <v>1031251000000</v>
      </c>
      <c r="M267" s="23">
        <v>2321970000000</v>
      </c>
      <c r="N267" s="23">
        <v>361234000000</v>
      </c>
      <c r="O267" s="23">
        <v>108164000000</v>
      </c>
      <c r="P267" s="23">
        <v>124480000000</v>
      </c>
      <c r="Q267" s="23">
        <v>720690000000</v>
      </c>
      <c r="R267" s="23">
        <v>300482000000</v>
      </c>
      <c r="S267" s="23">
        <v>19477000000</v>
      </c>
      <c r="T267" s="23" t="s">
        <v>38</v>
      </c>
      <c r="U267" s="23">
        <v>500000000</v>
      </c>
      <c r="V267" s="23">
        <v>0.2402</v>
      </c>
      <c r="W267" s="23">
        <v>4.8258999999999999</v>
      </c>
      <c r="X267" s="23">
        <v>45.033099999999997</v>
      </c>
      <c r="Y267" s="23" t="s">
        <v>38</v>
      </c>
      <c r="Z267" s="23">
        <v>4.4604999999999997</v>
      </c>
      <c r="AA267" s="23" t="s">
        <v>38</v>
      </c>
      <c r="AB267" s="23" t="s">
        <v>38</v>
      </c>
      <c r="AC267" s="23">
        <v>-0.61299999999999999</v>
      </c>
      <c r="AD267" s="23">
        <v>7.0099999999999996E-2</v>
      </c>
      <c r="AE267" s="23">
        <v>0.65859999999999996</v>
      </c>
      <c r="AF267" s="23">
        <v>0.1166</v>
      </c>
      <c r="AG267" s="23">
        <v>0.80779999999999996</v>
      </c>
      <c r="AH267" s="23">
        <v>1.0876999999999999</v>
      </c>
      <c r="AI267" s="23">
        <v>0.56230000000000002</v>
      </c>
      <c r="AJ267" s="23">
        <v>-0.56779999999999997</v>
      </c>
      <c r="AK267" s="23">
        <v>0.9345</v>
      </c>
      <c r="AL267" s="23">
        <v>8.9300000000000004E-2</v>
      </c>
      <c r="AM267" s="23">
        <v>0.56210000000000004</v>
      </c>
      <c r="AN267" s="23">
        <v>123.98569999999999</v>
      </c>
    </row>
    <row r="268" spans="1:40" x14ac:dyDescent="0.35">
      <c r="A268" s="24" t="s">
        <v>416</v>
      </c>
      <c r="B268" s="24" t="s">
        <v>415</v>
      </c>
      <c r="C268" s="24" t="s">
        <v>417</v>
      </c>
      <c r="D268" s="24">
        <v>5350</v>
      </c>
      <c r="E268" s="24">
        <v>16050000000000</v>
      </c>
      <c r="F268" s="24">
        <v>5300</v>
      </c>
      <c r="G268" s="24">
        <v>3000000000</v>
      </c>
      <c r="H268" s="24">
        <v>1229</v>
      </c>
      <c r="I268" s="24">
        <v>14030930</v>
      </c>
      <c r="J268" s="24">
        <v>679</v>
      </c>
      <c r="K268" s="24">
        <v>3958503000000</v>
      </c>
      <c r="L268" s="24">
        <v>1007061000000</v>
      </c>
      <c r="M268" s="24">
        <v>3125535000000</v>
      </c>
      <c r="N268" s="24">
        <v>2037643000000</v>
      </c>
      <c r="O268" s="24">
        <v>422310000000</v>
      </c>
      <c r="P268" s="24">
        <v>1865366000000</v>
      </c>
      <c r="Q268" s="24">
        <v>2854703000000</v>
      </c>
      <c r="R268" s="24">
        <v>1942252000000</v>
      </c>
      <c r="S268" s="24">
        <v>30439000000</v>
      </c>
      <c r="T268" s="24">
        <v>134000000</v>
      </c>
      <c r="U268" s="24">
        <v>56223000000</v>
      </c>
      <c r="V268" s="24">
        <v>0.32169999999999999</v>
      </c>
      <c r="W268" s="24">
        <v>4.0545999999999998</v>
      </c>
      <c r="X268" s="24">
        <v>7.7908999999999997</v>
      </c>
      <c r="Y268" s="24" t="s">
        <v>38</v>
      </c>
      <c r="Z268" s="24">
        <v>4.1059000000000001</v>
      </c>
      <c r="AA268" s="24">
        <v>-0.15060000000000001</v>
      </c>
      <c r="AB268" s="24">
        <v>-0.1052</v>
      </c>
      <c r="AC268" s="24">
        <v>-1.52E-2</v>
      </c>
      <c r="AD268" s="24">
        <v>-0.27539999999999998</v>
      </c>
      <c r="AE268" s="24">
        <v>0.35699999999999998</v>
      </c>
      <c r="AF268" s="24">
        <v>-4.3E-3</v>
      </c>
      <c r="AG268" s="24">
        <v>0.13009999999999999</v>
      </c>
      <c r="AH268" s="24">
        <v>-8.5599999999999996E-2</v>
      </c>
      <c r="AI268" s="24">
        <v>-1.0800000000000001E-2</v>
      </c>
      <c r="AJ268" s="24">
        <v>-1.9300000000000001E-2</v>
      </c>
      <c r="AK268" s="24">
        <v>-0.1812</v>
      </c>
      <c r="AL268" s="24">
        <v>0.38700000000000001</v>
      </c>
      <c r="AM268" s="24">
        <v>2.2111000000000001</v>
      </c>
      <c r="AN268" s="24">
        <v>120.2252</v>
      </c>
    </row>
    <row r="269" spans="1:40" x14ac:dyDescent="0.35">
      <c r="A269" s="24" t="s">
        <v>755</v>
      </c>
      <c r="B269" s="24" t="s">
        <v>754</v>
      </c>
      <c r="C269" s="24" t="s">
        <v>50</v>
      </c>
      <c r="D269" s="24">
        <v>4173</v>
      </c>
      <c r="E269" s="24">
        <v>9180600000000</v>
      </c>
      <c r="F269" s="24">
        <v>4162</v>
      </c>
      <c r="G269" s="24">
        <v>2200000000</v>
      </c>
      <c r="H269" s="24">
        <v>631</v>
      </c>
      <c r="I269" s="24">
        <v>14030930</v>
      </c>
      <c r="J269" s="24">
        <v>152</v>
      </c>
      <c r="K269" s="24">
        <v>394565000000</v>
      </c>
      <c r="L269" s="24">
        <v>34333000000</v>
      </c>
      <c r="M269" s="24">
        <v>376699000000</v>
      </c>
      <c r="N269" s="24">
        <v>334349000000</v>
      </c>
      <c r="O269" s="24">
        <v>24216000000</v>
      </c>
      <c r="P269" s="24">
        <v>317063000000</v>
      </c>
      <c r="Q269" s="24">
        <v>684770000000</v>
      </c>
      <c r="R269" s="24">
        <v>660554000000</v>
      </c>
      <c r="S269" s="24">
        <v>13695000000</v>
      </c>
      <c r="T269" s="24">
        <v>3243000000</v>
      </c>
      <c r="U269" s="24">
        <v>13695000000</v>
      </c>
      <c r="V269" s="24">
        <v>0.48570000000000002</v>
      </c>
      <c r="W269" s="24">
        <v>23.267600000000002</v>
      </c>
      <c r="X269" s="24">
        <v>27.381599999999999</v>
      </c>
      <c r="Y269" s="24">
        <v>0.94479999999999997</v>
      </c>
      <c r="Z269" s="24" t="s">
        <v>38</v>
      </c>
      <c r="AA269" s="24">
        <v>0.1535</v>
      </c>
      <c r="AB269" s="24">
        <v>2.2814999999999999</v>
      </c>
      <c r="AC269" s="24">
        <v>-0.24579999999999999</v>
      </c>
      <c r="AD269" s="24">
        <v>0.67600000000000005</v>
      </c>
      <c r="AE269" s="24" t="s">
        <v>38</v>
      </c>
      <c r="AF269" s="24">
        <v>-0.87490000000000001</v>
      </c>
      <c r="AG269" s="24">
        <v>1.085</v>
      </c>
      <c r="AH269" s="24" t="s">
        <v>38</v>
      </c>
      <c r="AI269" s="24" t="s">
        <v>38</v>
      </c>
      <c r="AJ269" s="24">
        <v>-0.90569999999999995</v>
      </c>
      <c r="AK269" s="24">
        <v>2.4944000000000002</v>
      </c>
      <c r="AL269" s="24">
        <v>-0.17480000000000001</v>
      </c>
      <c r="AM269" s="24">
        <v>0.39650000000000002</v>
      </c>
      <c r="AN269" s="24">
        <v>294.88159999999999</v>
      </c>
    </row>
    <row r="270" spans="1:40" x14ac:dyDescent="0.35">
      <c r="A270" s="23" t="s">
        <v>997</v>
      </c>
      <c r="B270" s="23" t="s">
        <v>996</v>
      </c>
      <c r="C270" s="23" t="s">
        <v>103</v>
      </c>
      <c r="D270" s="23">
        <v>4490</v>
      </c>
      <c r="E270" s="23">
        <v>269400000000000</v>
      </c>
      <c r="F270" s="23">
        <v>4377</v>
      </c>
      <c r="G270" s="23">
        <v>60000000000</v>
      </c>
      <c r="H270" s="23">
        <v>1229</v>
      </c>
      <c r="I270" s="23">
        <v>14030930</v>
      </c>
      <c r="J270" s="23">
        <v>364</v>
      </c>
      <c r="K270" s="23">
        <v>97888690000000</v>
      </c>
      <c r="L270" s="23">
        <v>28409653000000</v>
      </c>
      <c r="M270" s="23">
        <v>92160644000000</v>
      </c>
      <c r="N270" s="23">
        <v>21833960000000</v>
      </c>
      <c r="O270" s="23">
        <v>4368369000000</v>
      </c>
      <c r="P270" s="23">
        <v>25713055000000</v>
      </c>
      <c r="Q270" s="23">
        <v>18471914000000</v>
      </c>
      <c r="R270" s="23">
        <v>38131691000000</v>
      </c>
      <c r="S270" s="23">
        <v>7743436000000</v>
      </c>
      <c r="T270" s="23">
        <v>2454927000000</v>
      </c>
      <c r="U270" s="23">
        <v>6506021000000</v>
      </c>
      <c r="V270" s="23">
        <v>0.56000000000000005</v>
      </c>
      <c r="W270" s="23">
        <v>2.7526999999999999</v>
      </c>
      <c r="X270" s="23">
        <v>12.024699999999999</v>
      </c>
      <c r="Y270" s="23" t="s">
        <v>38</v>
      </c>
      <c r="Z270" s="23">
        <v>2.6657999999999999</v>
      </c>
      <c r="AA270" s="23">
        <v>0.20230000000000001</v>
      </c>
      <c r="AB270" s="23">
        <v>0.40510000000000002</v>
      </c>
      <c r="AC270" s="23">
        <v>1.3660000000000001</v>
      </c>
      <c r="AD270" s="23">
        <v>-6.8900000000000003E-2</v>
      </c>
      <c r="AE270" s="23">
        <v>8.7800000000000003E-2</v>
      </c>
      <c r="AF270" s="23">
        <v>0.2114</v>
      </c>
      <c r="AG270" s="23">
        <v>5.8000000000000003E-2</v>
      </c>
      <c r="AH270" s="23">
        <v>0.36899999999999999</v>
      </c>
      <c r="AI270" s="23">
        <v>5.6399999999999999E-2</v>
      </c>
      <c r="AJ270" s="23">
        <v>1.8662000000000001</v>
      </c>
      <c r="AK270" s="23">
        <v>-1.49E-2</v>
      </c>
      <c r="AL270" s="23">
        <v>4.7399999999999998E-2</v>
      </c>
      <c r="AM270" s="23">
        <v>0.38850000000000001</v>
      </c>
      <c r="AN270" s="23">
        <v>236.74279999999999</v>
      </c>
    </row>
    <row r="271" spans="1:40" x14ac:dyDescent="0.35">
      <c r="A271" s="24" t="s">
        <v>442</v>
      </c>
      <c r="B271" s="24" t="s">
        <v>441</v>
      </c>
      <c r="C271" s="24" t="s">
        <v>50</v>
      </c>
      <c r="D271" s="24">
        <v>2312</v>
      </c>
      <c r="E271" s="24">
        <v>9248000000000</v>
      </c>
      <c r="F271" s="24">
        <v>2289</v>
      </c>
      <c r="G271" s="24">
        <v>4000000000</v>
      </c>
      <c r="H271" s="24">
        <v>1230</v>
      </c>
      <c r="I271" s="24">
        <v>14030930</v>
      </c>
      <c r="J271" s="24">
        <v>154</v>
      </c>
      <c r="K271" s="24">
        <v>986138000000</v>
      </c>
      <c r="L271" s="24">
        <v>137860000000</v>
      </c>
      <c r="M271" s="24">
        <v>968338000000</v>
      </c>
      <c r="N271" s="24">
        <v>617548000000</v>
      </c>
      <c r="O271" s="24">
        <v>67164000000</v>
      </c>
      <c r="P271" s="24">
        <v>667450000000</v>
      </c>
      <c r="Q271" s="24">
        <v>750345000000</v>
      </c>
      <c r="R271" s="24">
        <v>723650000000</v>
      </c>
      <c r="S271" s="24">
        <v>130962000000</v>
      </c>
      <c r="T271" s="24">
        <v>37153000000</v>
      </c>
      <c r="U271" s="24">
        <v>125094000000</v>
      </c>
      <c r="V271" s="24">
        <v>0.65920000000000001</v>
      </c>
      <c r="W271" s="24">
        <v>9.3780000000000001</v>
      </c>
      <c r="X271" s="24">
        <v>14.7468</v>
      </c>
      <c r="Y271" s="24">
        <v>0.85719999999999996</v>
      </c>
      <c r="Z271" s="24" t="s">
        <v>38</v>
      </c>
      <c r="AA271" s="24">
        <v>0.23699999999999999</v>
      </c>
      <c r="AB271" s="24">
        <v>0.45729999999999998</v>
      </c>
      <c r="AC271" s="24">
        <v>0.71809999999999996</v>
      </c>
      <c r="AD271" s="24">
        <v>2.1399999999999999E-2</v>
      </c>
      <c r="AE271" s="24" t="s">
        <v>38</v>
      </c>
      <c r="AF271" s="24">
        <v>-0.2208</v>
      </c>
      <c r="AG271" s="24">
        <v>8.9599999999999999E-2</v>
      </c>
      <c r="AH271" s="24" t="s">
        <v>38</v>
      </c>
      <c r="AI271" s="24">
        <v>4.6611000000000002</v>
      </c>
      <c r="AJ271" s="24">
        <v>0.33879999999999999</v>
      </c>
      <c r="AK271" s="24">
        <v>7.7100000000000002E-2</v>
      </c>
      <c r="AL271" s="24">
        <v>-0.15260000000000001</v>
      </c>
      <c r="AM271" s="24">
        <v>0.61019999999999996</v>
      </c>
      <c r="AN271" s="24">
        <v>316.3322</v>
      </c>
    </row>
    <row r="272" spans="1:40" x14ac:dyDescent="0.35">
      <c r="A272" s="24" t="s">
        <v>864</v>
      </c>
      <c r="B272" s="24" t="s">
        <v>863</v>
      </c>
      <c r="C272" s="24" t="s">
        <v>164</v>
      </c>
      <c r="D272" s="24">
        <v>2265</v>
      </c>
      <c r="E272" s="24">
        <v>5436000000000</v>
      </c>
      <c r="F272" s="24">
        <v>2241</v>
      </c>
      <c r="G272" s="24">
        <v>2400000000</v>
      </c>
      <c r="H272" s="24">
        <v>930</v>
      </c>
      <c r="I272" s="24">
        <v>14030631</v>
      </c>
      <c r="J272" s="24">
        <v>289</v>
      </c>
      <c r="K272" s="24">
        <v>1460429000000</v>
      </c>
      <c r="L272" s="24">
        <v>441704000000</v>
      </c>
      <c r="M272" s="24">
        <v>939185000000</v>
      </c>
      <c r="N272" s="24">
        <v>694304000000</v>
      </c>
      <c r="O272" s="24">
        <v>216495000000</v>
      </c>
      <c r="P272" s="24">
        <v>448377000000</v>
      </c>
      <c r="Q272" s="24">
        <v>1370501000000</v>
      </c>
      <c r="R272" s="24">
        <v>1018760000000</v>
      </c>
      <c r="S272" s="24">
        <v>203527000000</v>
      </c>
      <c r="T272" s="24">
        <v>52726000000</v>
      </c>
      <c r="U272" s="24">
        <v>70769000000</v>
      </c>
      <c r="V272" s="24">
        <v>0.1004</v>
      </c>
      <c r="W272" s="24">
        <v>3.7238000000000002</v>
      </c>
      <c r="X272" s="24">
        <v>7.7542999999999997</v>
      </c>
      <c r="Y272" s="24" t="s">
        <v>38</v>
      </c>
      <c r="Z272" s="24">
        <v>3.9493</v>
      </c>
      <c r="AA272" s="24">
        <v>-3.32E-2</v>
      </c>
      <c r="AB272" s="24">
        <v>0.31590000000000001</v>
      </c>
      <c r="AC272" s="24">
        <v>0.46439999999999998</v>
      </c>
      <c r="AD272" s="24">
        <v>0.1152</v>
      </c>
      <c r="AE272" s="24">
        <v>0.13109999999999999</v>
      </c>
      <c r="AF272" s="24">
        <v>0.4375</v>
      </c>
      <c r="AG272" s="24">
        <v>1.0795999999999999</v>
      </c>
      <c r="AH272" s="24">
        <v>0.4375</v>
      </c>
      <c r="AI272" s="24">
        <v>1.0795999999999999</v>
      </c>
      <c r="AJ272" s="24">
        <v>1.8787</v>
      </c>
      <c r="AK272" s="24">
        <v>1.3191999999999999</v>
      </c>
      <c r="AL272" s="24">
        <v>0.23200000000000001</v>
      </c>
      <c r="AM272" s="24">
        <v>1.4434</v>
      </c>
      <c r="AN272" s="24">
        <v>383.4332</v>
      </c>
    </row>
    <row r="273" spans="1:40" x14ac:dyDescent="0.35">
      <c r="A273" s="24" t="s">
        <v>452</v>
      </c>
      <c r="B273" s="24" t="s">
        <v>451</v>
      </c>
      <c r="C273" s="24" t="s">
        <v>272</v>
      </c>
      <c r="D273" s="24">
        <v>3423</v>
      </c>
      <c r="E273" s="24">
        <v>7701750000000</v>
      </c>
      <c r="F273" s="24">
        <v>3416</v>
      </c>
      <c r="G273" s="24">
        <v>2250000000</v>
      </c>
      <c r="H273" s="24">
        <v>1229</v>
      </c>
      <c r="I273" s="24">
        <v>14030930</v>
      </c>
      <c r="J273" s="24">
        <v>393</v>
      </c>
      <c r="K273" s="24">
        <v>11836458000000</v>
      </c>
      <c r="L273" s="24">
        <v>2731744000000</v>
      </c>
      <c r="M273" s="24">
        <v>9567140000000</v>
      </c>
      <c r="N273" s="24">
        <v>884175000000</v>
      </c>
      <c r="O273" s="24">
        <v>302035000000</v>
      </c>
      <c r="P273" s="24">
        <v>669081000000</v>
      </c>
      <c r="Q273" s="24">
        <v>2593212000000</v>
      </c>
      <c r="R273" s="24">
        <v>1955144000000</v>
      </c>
      <c r="S273" s="24">
        <v>89732000000</v>
      </c>
      <c r="T273" s="24">
        <v>37590000000</v>
      </c>
      <c r="U273" s="24">
        <v>52529000000</v>
      </c>
      <c r="V273" s="24">
        <v>0.20180000000000001</v>
      </c>
      <c r="W273" s="24">
        <v>0.65069999999999995</v>
      </c>
      <c r="X273" s="24">
        <v>8.6920999999999999</v>
      </c>
      <c r="Y273" s="24" t="s">
        <v>38</v>
      </c>
      <c r="Z273" s="24">
        <v>0.65739999999999998</v>
      </c>
      <c r="AA273" s="24">
        <v>0.95220000000000005</v>
      </c>
      <c r="AB273" s="24">
        <v>1.1298999999999999</v>
      </c>
      <c r="AC273" s="24">
        <v>-0.18970000000000001</v>
      </c>
      <c r="AD273" s="24">
        <v>0.66710000000000003</v>
      </c>
      <c r="AE273" s="24">
        <v>0.39810000000000001</v>
      </c>
      <c r="AF273" s="24">
        <v>-4.7199999999999999E-2</v>
      </c>
      <c r="AG273" s="24">
        <v>0.52370000000000005</v>
      </c>
      <c r="AH273" s="24">
        <v>0.1056</v>
      </c>
      <c r="AI273" s="24">
        <v>1.6923999999999999</v>
      </c>
      <c r="AJ273" s="24">
        <v>-0.22789999999999999</v>
      </c>
      <c r="AK273" s="24">
        <v>1.5401</v>
      </c>
      <c r="AL273" s="24">
        <v>0.24440000000000001</v>
      </c>
      <c r="AM273" s="24">
        <v>1.1346000000000001</v>
      </c>
      <c r="AN273" s="24">
        <v>113.4686</v>
      </c>
    </row>
    <row r="274" spans="1:40" x14ac:dyDescent="0.35">
      <c r="A274" s="24" t="s">
        <v>180</v>
      </c>
      <c r="B274" s="24" t="s">
        <v>179</v>
      </c>
      <c r="C274" s="24" t="s">
        <v>53</v>
      </c>
      <c r="D274" s="24">
        <v>3727</v>
      </c>
      <c r="E274" s="24">
        <v>18635000000000</v>
      </c>
      <c r="F274" s="24">
        <v>3727</v>
      </c>
      <c r="G274" s="24">
        <v>5000000000</v>
      </c>
      <c r="H274" s="24">
        <v>1229</v>
      </c>
      <c r="I274" s="24">
        <v>14030930</v>
      </c>
      <c r="J274" s="24">
        <v>229</v>
      </c>
      <c r="K274" s="24">
        <v>8295429000000</v>
      </c>
      <c r="L274" s="24">
        <v>2385949000000</v>
      </c>
      <c r="M274" s="24">
        <v>8657784000000</v>
      </c>
      <c r="N274" s="24">
        <v>1145400000000</v>
      </c>
      <c r="O274" s="24">
        <v>283358000000</v>
      </c>
      <c r="P274" s="24">
        <v>1572807000000</v>
      </c>
      <c r="Q274" s="24">
        <v>1072586000000</v>
      </c>
      <c r="R274" s="24">
        <v>3373325000000</v>
      </c>
      <c r="S274" s="24">
        <v>70971000000</v>
      </c>
      <c r="T274" s="24">
        <v>21626000000</v>
      </c>
      <c r="U274" s="24">
        <v>114661000000</v>
      </c>
      <c r="V274" s="24">
        <v>1.9074</v>
      </c>
      <c r="W274" s="24">
        <v>2.2464</v>
      </c>
      <c r="X274" s="24">
        <v>16.275099999999998</v>
      </c>
      <c r="Y274" s="24" t="s">
        <v>38</v>
      </c>
      <c r="Z274" s="24">
        <v>2.1065999999999998</v>
      </c>
      <c r="AA274" s="24">
        <v>-4.1399999999999999E-2</v>
      </c>
      <c r="AB274" s="24">
        <v>-1.2699999999999999E-2</v>
      </c>
      <c r="AC274" s="24">
        <v>0.66849999999999998</v>
      </c>
      <c r="AD274" s="24">
        <v>-0.2122</v>
      </c>
      <c r="AE274" s="24">
        <v>1.29E-2</v>
      </c>
      <c r="AF274" s="24">
        <v>5.3699999999999998E-2</v>
      </c>
      <c r="AG274" s="24">
        <v>-5.7700000000000001E-2</v>
      </c>
      <c r="AH274" s="24">
        <v>-0.31619999999999998</v>
      </c>
      <c r="AI274" s="24">
        <v>-0.44040000000000001</v>
      </c>
      <c r="AJ274" s="24">
        <v>0.7581</v>
      </c>
      <c r="AK274" s="24">
        <v>-0.2576</v>
      </c>
      <c r="AL274" s="24">
        <v>0.4299</v>
      </c>
      <c r="AM274" s="24" t="s">
        <v>38</v>
      </c>
      <c r="AN274" s="24">
        <v>179.79339999999999</v>
      </c>
    </row>
    <row r="275" spans="1:40" x14ac:dyDescent="0.35">
      <c r="A275" s="23" t="s">
        <v>545</v>
      </c>
      <c r="B275" s="23" t="s">
        <v>544</v>
      </c>
      <c r="C275" s="23" t="s">
        <v>194</v>
      </c>
      <c r="D275" s="23">
        <v>4266</v>
      </c>
      <c r="E275" s="23">
        <v>21304148040000</v>
      </c>
      <c r="F275" s="23">
        <v>4305</v>
      </c>
      <c r="G275" s="23">
        <v>4993940000</v>
      </c>
      <c r="H275" s="23">
        <v>1229</v>
      </c>
      <c r="I275" s="23">
        <v>14030930</v>
      </c>
      <c r="J275" s="23">
        <v>553</v>
      </c>
      <c r="K275" s="23">
        <v>9999887000000</v>
      </c>
      <c r="L275" s="23">
        <v>2975291000000</v>
      </c>
      <c r="M275" s="23">
        <v>8707867000000</v>
      </c>
      <c r="N275" s="23">
        <v>2761310000000</v>
      </c>
      <c r="O275" s="23">
        <v>804966000000</v>
      </c>
      <c r="P275" s="23">
        <v>2515155000000</v>
      </c>
      <c r="Q275" s="23">
        <v>1752659000000</v>
      </c>
      <c r="R275" s="23">
        <v>2445692000000</v>
      </c>
      <c r="S275" s="23">
        <v>103283000000</v>
      </c>
      <c r="T275" s="23">
        <v>3281000000</v>
      </c>
      <c r="U275" s="23">
        <v>65586000000</v>
      </c>
      <c r="V275" s="23">
        <v>0.95309999999999995</v>
      </c>
      <c r="W275" s="23">
        <v>2.1303999999999998</v>
      </c>
      <c r="X275" s="23">
        <v>7.7938999999999998</v>
      </c>
      <c r="Y275" s="23" t="s">
        <v>38</v>
      </c>
      <c r="Z275" s="23">
        <v>2.1324999999999998</v>
      </c>
      <c r="AA275" s="23">
        <v>-4.9799999999999997E-2</v>
      </c>
      <c r="AB275" s="23">
        <v>4.9700000000000001E-2</v>
      </c>
      <c r="AC275" s="23">
        <v>0.1643</v>
      </c>
      <c r="AD275" s="23">
        <v>4.4626000000000001</v>
      </c>
      <c r="AE275" s="23">
        <v>0.22700000000000001</v>
      </c>
      <c r="AF275" s="23">
        <v>0.30159999999999998</v>
      </c>
      <c r="AG275" s="23">
        <v>0.34260000000000002</v>
      </c>
      <c r="AH275" s="23">
        <v>-0.6452</v>
      </c>
      <c r="AI275" s="23">
        <v>-0.31740000000000002</v>
      </c>
      <c r="AJ275" s="23">
        <v>0.51539999999999997</v>
      </c>
      <c r="AK275" s="23">
        <v>6.3338000000000001</v>
      </c>
      <c r="AL275" s="23">
        <v>0.39589999999999997</v>
      </c>
      <c r="AM275" s="23">
        <v>1.4417</v>
      </c>
      <c r="AN275" s="23">
        <v>30.913</v>
      </c>
    </row>
    <row r="276" spans="1:40" x14ac:dyDescent="0.35">
      <c r="A276" s="23" t="s">
        <v>1021</v>
      </c>
      <c r="B276" s="23" t="s">
        <v>1020</v>
      </c>
      <c r="C276" s="23" t="s">
        <v>155</v>
      </c>
      <c r="D276" s="23">
        <v>2008</v>
      </c>
      <c r="E276" s="23">
        <v>30120000000000</v>
      </c>
      <c r="F276" s="23">
        <v>1982</v>
      </c>
      <c r="G276" s="23">
        <v>15000000000</v>
      </c>
      <c r="H276" s="23">
        <v>1229</v>
      </c>
      <c r="I276" s="23">
        <v>14030930</v>
      </c>
      <c r="J276" s="23">
        <v>140</v>
      </c>
      <c r="K276" s="23">
        <v>13563630000000</v>
      </c>
      <c r="L276" s="23">
        <v>5017841000000</v>
      </c>
      <c r="M276" s="23">
        <v>11140340000000</v>
      </c>
      <c r="N276" s="23">
        <v>2097329000000</v>
      </c>
      <c r="O276" s="23">
        <v>-1264000000</v>
      </c>
      <c r="P276" s="23">
        <v>-6655602000000</v>
      </c>
      <c r="Q276" s="23">
        <v>-9801269000000</v>
      </c>
      <c r="R276" s="23">
        <v>-11539428000000</v>
      </c>
      <c r="S276" s="23">
        <v>83601000000</v>
      </c>
      <c r="T276" s="23">
        <v>76129000000</v>
      </c>
      <c r="U276" s="23">
        <v>129817000000</v>
      </c>
      <c r="V276" s="23" t="s">
        <v>38</v>
      </c>
      <c r="W276" s="23">
        <v>2.2206000000000001</v>
      </c>
      <c r="X276" s="23">
        <v>14.1571</v>
      </c>
      <c r="Y276" s="23" t="s">
        <v>38</v>
      </c>
      <c r="Z276" s="23">
        <v>0.46589999999999998</v>
      </c>
      <c r="AA276" s="23">
        <v>-0.4143</v>
      </c>
      <c r="AB276" s="23" t="s">
        <v>38</v>
      </c>
      <c r="AC276" s="23">
        <v>-0.70120000000000005</v>
      </c>
      <c r="AD276" s="23">
        <v>-0.84550000000000003</v>
      </c>
      <c r="AE276" s="23">
        <v>1.0967</v>
      </c>
      <c r="AF276" s="23">
        <v>-0.54959999999999998</v>
      </c>
      <c r="AG276" s="23">
        <v>0.93400000000000005</v>
      </c>
      <c r="AH276" s="23" t="s">
        <v>38</v>
      </c>
      <c r="AI276" s="23" t="s">
        <v>38</v>
      </c>
      <c r="AJ276" s="23">
        <v>-1.0012000000000001</v>
      </c>
      <c r="AK276" s="23">
        <v>-1.0954999999999999</v>
      </c>
      <c r="AL276" s="23">
        <v>0.31540000000000001</v>
      </c>
      <c r="AM276" s="23">
        <v>1.4499</v>
      </c>
      <c r="AN276" s="23" t="s">
        <v>38</v>
      </c>
    </row>
    <row r="277" spans="1:40" x14ac:dyDescent="0.35">
      <c r="A277" s="23" t="s">
        <v>59</v>
      </c>
      <c r="B277" s="23" t="s">
        <v>58</v>
      </c>
      <c r="C277" s="23" t="s">
        <v>60</v>
      </c>
      <c r="D277" s="23">
        <v>2941</v>
      </c>
      <c r="E277" s="23">
        <v>102935000000000</v>
      </c>
      <c r="F277" s="23">
        <v>2879</v>
      </c>
      <c r="G277" s="23">
        <v>35000000000</v>
      </c>
      <c r="H277" s="23">
        <v>930</v>
      </c>
      <c r="I277" s="23">
        <v>14030930</v>
      </c>
      <c r="J277" s="23">
        <v>122</v>
      </c>
      <c r="K277" s="23">
        <v>189714542000000</v>
      </c>
      <c r="L277" s="23">
        <v>51851199000000</v>
      </c>
      <c r="M277" s="23">
        <v>189714542000000</v>
      </c>
      <c r="N277" s="23">
        <v>4256999000000</v>
      </c>
      <c r="O277" s="23">
        <v>-1369777000000</v>
      </c>
      <c r="P277" s="23">
        <v>4256999000000</v>
      </c>
      <c r="Q277" s="23">
        <v>8047702000000</v>
      </c>
      <c r="R277" s="23">
        <v>8047702000000</v>
      </c>
      <c r="S277" s="23">
        <v>9303426000000</v>
      </c>
      <c r="T277" s="23">
        <v>2910668000000</v>
      </c>
      <c r="U277" s="23">
        <v>9303426000000</v>
      </c>
      <c r="V277" s="23">
        <v>0.45179999999999998</v>
      </c>
      <c r="W277" s="23">
        <v>0.54259999999999997</v>
      </c>
      <c r="X277" s="23">
        <v>23.598400000000002</v>
      </c>
      <c r="Y277" s="23" t="s">
        <v>38</v>
      </c>
      <c r="Z277" s="23">
        <v>0.49780000000000002</v>
      </c>
      <c r="AA277" s="23" t="s">
        <v>38</v>
      </c>
      <c r="AB277" s="23" t="s">
        <v>38</v>
      </c>
      <c r="AC277" s="23" t="s">
        <v>38</v>
      </c>
      <c r="AD277" s="23" t="s">
        <v>38</v>
      </c>
      <c r="AE277" s="23">
        <v>0.18190000000000001</v>
      </c>
      <c r="AF277" s="23">
        <v>0.13420000000000001</v>
      </c>
      <c r="AG277" s="23">
        <v>0.1237</v>
      </c>
      <c r="AH277" s="23">
        <v>0.57630000000000003</v>
      </c>
      <c r="AI277" s="23">
        <v>-0.23580000000000001</v>
      </c>
      <c r="AJ277" s="23" t="s">
        <v>38</v>
      </c>
      <c r="AK277" s="23" t="s">
        <v>38</v>
      </c>
      <c r="AL277" s="23">
        <v>0.7117</v>
      </c>
      <c r="AM277" s="23">
        <v>1.101</v>
      </c>
      <c r="AN277" s="23">
        <v>54.782699999999998</v>
      </c>
    </row>
    <row r="278" spans="1:40" x14ac:dyDescent="0.35">
      <c r="A278" s="24" t="s">
        <v>561</v>
      </c>
      <c r="B278" s="24" t="s">
        <v>560</v>
      </c>
      <c r="C278" s="24" t="s">
        <v>50</v>
      </c>
      <c r="D278" s="24">
        <v>1312</v>
      </c>
      <c r="E278" s="24">
        <v>20992000000000</v>
      </c>
      <c r="F278" s="24">
        <v>1300</v>
      </c>
      <c r="G278" s="24">
        <v>16000000000</v>
      </c>
      <c r="H278" s="24">
        <v>631</v>
      </c>
      <c r="I278" s="24">
        <v>14030930</v>
      </c>
      <c r="J278" s="24">
        <v>193</v>
      </c>
      <c r="K278" s="24">
        <v>3307598000000</v>
      </c>
      <c r="L278" s="24">
        <v>1009964000000</v>
      </c>
      <c r="M278" s="24">
        <v>2618800000000</v>
      </c>
      <c r="N278" s="24">
        <v>3090190000000</v>
      </c>
      <c r="O278" s="24">
        <v>952016000000</v>
      </c>
      <c r="P278" s="24">
        <v>2427112000000</v>
      </c>
      <c r="Q278" s="24">
        <v>5236365000000</v>
      </c>
      <c r="R278" s="24">
        <v>4331950000000</v>
      </c>
      <c r="S278" s="24" t="s">
        <v>38</v>
      </c>
      <c r="T278" s="24" t="s">
        <v>38</v>
      </c>
      <c r="U278" s="24" t="s">
        <v>38</v>
      </c>
      <c r="V278" s="24">
        <v>0.65920000000000001</v>
      </c>
      <c r="W278" s="24">
        <v>6.3465999999999996</v>
      </c>
      <c r="X278" s="24">
        <v>6.7305999999999999</v>
      </c>
      <c r="Y278" s="24">
        <v>0.93659999999999999</v>
      </c>
      <c r="Z278" s="24" t="s">
        <v>38</v>
      </c>
      <c r="AA278" s="24" t="s">
        <v>38</v>
      </c>
      <c r="AB278" s="24">
        <v>0.37030000000000002</v>
      </c>
      <c r="AC278" s="24">
        <v>-1.1299999999999999E-2</v>
      </c>
      <c r="AD278" s="24" t="s">
        <v>38</v>
      </c>
      <c r="AE278" s="24" t="s">
        <v>38</v>
      </c>
      <c r="AF278" s="24">
        <v>-0.14360000000000001</v>
      </c>
      <c r="AG278" s="24">
        <v>2.1446999999999998</v>
      </c>
      <c r="AH278" s="24" t="s">
        <v>38</v>
      </c>
      <c r="AI278" s="24" t="s">
        <v>38</v>
      </c>
      <c r="AJ278" s="24">
        <v>-0.1532</v>
      </c>
      <c r="AK278" s="24">
        <v>2.2949000000000002</v>
      </c>
      <c r="AL278" s="24">
        <v>0.2828</v>
      </c>
      <c r="AM278" s="24">
        <v>1.0801000000000001</v>
      </c>
      <c r="AN278" s="24">
        <v>52.857399999999998</v>
      </c>
    </row>
    <row r="279" spans="1:40" x14ac:dyDescent="0.35">
      <c r="A279" s="23" t="s">
        <v>424</v>
      </c>
      <c r="B279" s="23" t="s">
        <v>423</v>
      </c>
      <c r="C279" s="23" t="s">
        <v>394</v>
      </c>
      <c r="D279" s="23">
        <v>1921</v>
      </c>
      <c r="E279" s="23">
        <v>3842000000000</v>
      </c>
      <c r="F279" s="23">
        <v>1953</v>
      </c>
      <c r="G279" s="23">
        <v>2000000000</v>
      </c>
      <c r="H279" s="23">
        <v>1229</v>
      </c>
      <c r="I279" s="23">
        <v>14030930</v>
      </c>
      <c r="J279" s="23">
        <v>123</v>
      </c>
      <c r="K279" s="23">
        <v>1671355000000</v>
      </c>
      <c r="L279" s="23">
        <v>491974000000</v>
      </c>
      <c r="M279" s="23">
        <v>1298665000000</v>
      </c>
      <c r="N279" s="23">
        <v>246601000000</v>
      </c>
      <c r="O279" s="23">
        <v>75132000000</v>
      </c>
      <c r="P279" s="23">
        <v>326117000000</v>
      </c>
      <c r="Q279" s="23">
        <v>492345000000</v>
      </c>
      <c r="R279" s="23">
        <v>370873000000</v>
      </c>
      <c r="S279" s="23">
        <v>22501000000</v>
      </c>
      <c r="T279" s="23">
        <v>6583000000</v>
      </c>
      <c r="U279" s="23">
        <v>21548000000</v>
      </c>
      <c r="V279" s="23">
        <v>0.1043</v>
      </c>
      <c r="W279" s="23">
        <v>2.2987000000000002</v>
      </c>
      <c r="X279" s="23">
        <v>15.878</v>
      </c>
      <c r="Y279" s="23" t="s">
        <v>38</v>
      </c>
      <c r="Z279" s="23" t="s">
        <v>38</v>
      </c>
      <c r="AA279" s="23">
        <v>-3.6999999999999998E-2</v>
      </c>
      <c r="AB279" s="23">
        <v>7.6799999999999993E-2</v>
      </c>
      <c r="AC279" s="23">
        <v>0.59179999999999999</v>
      </c>
      <c r="AD279" s="23">
        <v>-0.48499999999999999</v>
      </c>
      <c r="AE279" s="23" t="s">
        <v>38</v>
      </c>
      <c r="AF279" s="23">
        <v>6.4999999999999997E-3</v>
      </c>
      <c r="AG279" s="23">
        <v>0.72150000000000003</v>
      </c>
      <c r="AH279" s="23">
        <v>0.65610000000000002</v>
      </c>
      <c r="AI279" s="23">
        <v>0.19040000000000001</v>
      </c>
      <c r="AJ279" s="23">
        <v>0.60209999999999997</v>
      </c>
      <c r="AK279" s="23">
        <v>-0.1135</v>
      </c>
      <c r="AL279" s="23">
        <v>0.20630000000000001</v>
      </c>
      <c r="AM279" s="23">
        <v>0.55179999999999996</v>
      </c>
      <c r="AN279" s="23">
        <v>93.9572</v>
      </c>
    </row>
    <row r="280" spans="1:40" x14ac:dyDescent="0.35">
      <c r="A280" s="24" t="s">
        <v>753</v>
      </c>
      <c r="B280" s="24" t="s">
        <v>752</v>
      </c>
      <c r="C280" s="24" t="s">
        <v>45</v>
      </c>
      <c r="D280" s="24">
        <v>4556</v>
      </c>
      <c r="E280" s="24">
        <v>309808000000000</v>
      </c>
      <c r="F280" s="24">
        <v>4469</v>
      </c>
      <c r="G280" s="24">
        <v>68000000000</v>
      </c>
      <c r="H280" s="24">
        <v>1229</v>
      </c>
      <c r="I280" s="24">
        <v>14030930</v>
      </c>
      <c r="J280" s="24">
        <v>895</v>
      </c>
      <c r="K280" s="24">
        <v>251765775000000</v>
      </c>
      <c r="L280" s="24">
        <v>56837557000000</v>
      </c>
      <c r="M280" s="24">
        <v>207251577000000</v>
      </c>
      <c r="N280" s="24">
        <v>60870760000000</v>
      </c>
      <c r="O280" s="24">
        <v>13701894000000</v>
      </c>
      <c r="P280" s="24">
        <v>56098669000000</v>
      </c>
      <c r="Q280" s="24">
        <v>78456590000000</v>
      </c>
      <c r="R280" s="24">
        <v>54120971000000</v>
      </c>
      <c r="S280" s="24">
        <v>4514510000000</v>
      </c>
      <c r="T280" s="24">
        <v>3334455000000</v>
      </c>
      <c r="U280" s="24">
        <v>2070101000000</v>
      </c>
      <c r="V280" s="24">
        <v>0.32729999999999998</v>
      </c>
      <c r="W280" s="24">
        <v>1.2307999999999999</v>
      </c>
      <c r="X280" s="24">
        <v>4.9932999999999996</v>
      </c>
      <c r="Y280" s="24" t="s">
        <v>38</v>
      </c>
      <c r="Z280" s="24">
        <v>1.2128000000000001</v>
      </c>
      <c r="AA280" s="24">
        <v>0.1231</v>
      </c>
      <c r="AB280" s="24">
        <v>4.6399999999999997E-2</v>
      </c>
      <c r="AC280" s="24">
        <v>-0.27429999999999999</v>
      </c>
      <c r="AD280" s="24">
        <v>-4.5499999999999999E-2</v>
      </c>
      <c r="AE280" s="24">
        <v>0.31530000000000002</v>
      </c>
      <c r="AF280" s="24">
        <v>-4.58E-2</v>
      </c>
      <c r="AG280" s="24">
        <v>0.34470000000000001</v>
      </c>
      <c r="AH280" s="24">
        <v>0.2326</v>
      </c>
      <c r="AI280" s="24">
        <v>0.1699</v>
      </c>
      <c r="AJ280" s="24">
        <v>-0.30759999999999998</v>
      </c>
      <c r="AK280" s="24">
        <v>0.28349999999999997</v>
      </c>
      <c r="AL280" s="24">
        <v>0.15479999999999999</v>
      </c>
      <c r="AM280" s="24">
        <v>0.8609</v>
      </c>
      <c r="AN280" s="24">
        <v>58.518599999999999</v>
      </c>
    </row>
    <row r="281" spans="1:40" x14ac:dyDescent="0.35">
      <c r="A281" s="23" t="s">
        <v>257</v>
      </c>
      <c r="B281" s="23" t="s">
        <v>256</v>
      </c>
      <c r="C281" s="23" t="s">
        <v>148</v>
      </c>
      <c r="D281" s="23">
        <v>2179</v>
      </c>
      <c r="E281" s="23">
        <v>14082460811000</v>
      </c>
      <c r="F281" s="23">
        <v>2152</v>
      </c>
      <c r="G281" s="23">
        <v>6462809000</v>
      </c>
      <c r="H281" s="23">
        <v>431</v>
      </c>
      <c r="I281" s="23">
        <v>14030730</v>
      </c>
      <c r="J281" s="23">
        <v>58</v>
      </c>
      <c r="K281" s="23">
        <v>6276806000000</v>
      </c>
      <c r="L281" s="23">
        <v>11344000000</v>
      </c>
      <c r="M281" s="23">
        <v>6842988000000</v>
      </c>
      <c r="N281" s="23">
        <v>376869000000</v>
      </c>
      <c r="O281" s="23">
        <v>196657000000</v>
      </c>
      <c r="P281" s="23">
        <v>186091000000</v>
      </c>
      <c r="Q281" s="23">
        <v>-920645000000</v>
      </c>
      <c r="R281" s="23">
        <v>-1117302000000</v>
      </c>
      <c r="S281" s="23">
        <v>87561000000</v>
      </c>
      <c r="T281" s="23">
        <v>17781000000</v>
      </c>
      <c r="U281" s="23">
        <v>115546000000</v>
      </c>
      <c r="V281" s="23" t="s">
        <v>38</v>
      </c>
      <c r="W281" s="23">
        <v>2.2435999999999998</v>
      </c>
      <c r="X281" s="23">
        <v>37.103400000000001</v>
      </c>
      <c r="Y281" s="23" t="s">
        <v>38</v>
      </c>
      <c r="Z281" s="23">
        <v>1.7992999999999999</v>
      </c>
      <c r="AA281" s="23" t="s">
        <v>38</v>
      </c>
      <c r="AB281" s="23" t="s">
        <v>38</v>
      </c>
      <c r="AC281" s="23" t="s">
        <v>38</v>
      </c>
      <c r="AD281" s="23">
        <v>1701.9867999999999</v>
      </c>
      <c r="AE281" s="23">
        <v>0.1953</v>
      </c>
      <c r="AF281" s="23">
        <v>-0.94720000000000004</v>
      </c>
      <c r="AG281" s="23">
        <v>-0.98040000000000005</v>
      </c>
      <c r="AH281" s="23" t="s">
        <v>38</v>
      </c>
      <c r="AI281" s="23">
        <v>-0.96340000000000003</v>
      </c>
      <c r="AJ281" s="23" t="s">
        <v>38</v>
      </c>
      <c r="AK281" s="23">
        <v>32.450800000000001</v>
      </c>
      <c r="AL281" s="23">
        <v>0.26960000000000001</v>
      </c>
      <c r="AM281" s="23">
        <v>1.5928</v>
      </c>
      <c r="AN281" s="23">
        <v>59.653700000000001</v>
      </c>
    </row>
    <row r="282" spans="1:40" x14ac:dyDescent="0.35">
      <c r="A282" s="24" t="s">
        <v>1015</v>
      </c>
      <c r="B282" s="24" t="s">
        <v>1014</v>
      </c>
      <c r="C282" s="24" t="s">
        <v>60</v>
      </c>
      <c r="D282" s="24">
        <v>15840</v>
      </c>
      <c r="E282" s="24">
        <v>5544000000000</v>
      </c>
      <c r="F282" s="24">
        <v>15870</v>
      </c>
      <c r="G282" s="24">
        <v>350000000</v>
      </c>
      <c r="H282" s="24">
        <v>1229</v>
      </c>
      <c r="I282" s="24">
        <v>14030930</v>
      </c>
      <c r="J282" s="24">
        <v>1564</v>
      </c>
      <c r="K282" s="24">
        <v>2105386000000</v>
      </c>
      <c r="L282" s="24">
        <v>557238000000</v>
      </c>
      <c r="M282" s="24">
        <v>1661276000000</v>
      </c>
      <c r="N282" s="24">
        <v>547535000000</v>
      </c>
      <c r="O282" s="24">
        <v>192434000000</v>
      </c>
      <c r="P282" s="24">
        <v>435402000000</v>
      </c>
      <c r="Q282" s="24">
        <v>1125597000000</v>
      </c>
      <c r="R282" s="24">
        <v>725294000000</v>
      </c>
      <c r="S282" s="24">
        <v>225000000</v>
      </c>
      <c r="T282" s="24">
        <v>58000000</v>
      </c>
      <c r="U282" s="24">
        <v>3041000000</v>
      </c>
      <c r="V282" s="24">
        <v>0.40189999999999998</v>
      </c>
      <c r="W282" s="24">
        <v>2.6332</v>
      </c>
      <c r="X282" s="24">
        <v>10.1471</v>
      </c>
      <c r="Y282" s="24" t="s">
        <v>38</v>
      </c>
      <c r="Z282" s="24">
        <v>2.5807000000000002</v>
      </c>
      <c r="AA282" s="24">
        <v>0.19939999999999999</v>
      </c>
      <c r="AB282" s="24">
        <v>0.37959999999999999</v>
      </c>
      <c r="AC282" s="24">
        <v>0.3049</v>
      </c>
      <c r="AD282" s="24">
        <v>-8.5500000000000007E-2</v>
      </c>
      <c r="AE282" s="24">
        <v>0.35389999999999999</v>
      </c>
      <c r="AF282" s="24">
        <v>-2.9000000000000001E-2</v>
      </c>
      <c r="AG282" s="24">
        <v>0.1797</v>
      </c>
      <c r="AH282" s="24">
        <v>0.153</v>
      </c>
      <c r="AI282" s="24">
        <v>0.28389999999999999</v>
      </c>
      <c r="AJ282" s="24">
        <v>0.2671</v>
      </c>
      <c r="AK282" s="24">
        <v>7.8799999999999995E-2</v>
      </c>
      <c r="AL282" s="24">
        <v>0.22700000000000001</v>
      </c>
      <c r="AM282" s="24">
        <v>0.81020000000000003</v>
      </c>
      <c r="AN282" s="24">
        <v>96.886300000000006</v>
      </c>
    </row>
    <row r="283" spans="1:40" x14ac:dyDescent="0.35">
      <c r="A283" s="23" t="s">
        <v>699</v>
      </c>
      <c r="B283" s="23" t="s">
        <v>698</v>
      </c>
      <c r="C283" s="23" t="s">
        <v>194</v>
      </c>
      <c r="D283" s="23">
        <v>8460</v>
      </c>
      <c r="E283" s="23">
        <v>20344498020000</v>
      </c>
      <c r="F283" s="23">
        <v>8300</v>
      </c>
      <c r="G283" s="23">
        <v>2404787000</v>
      </c>
      <c r="H283" s="23">
        <v>930</v>
      </c>
      <c r="I283" s="23">
        <v>14030631</v>
      </c>
      <c r="J283" s="23">
        <v>945</v>
      </c>
      <c r="K283" s="23">
        <v>10302279000000</v>
      </c>
      <c r="L283" s="23">
        <v>2557611000000</v>
      </c>
      <c r="M283" s="23">
        <v>9445698000000</v>
      </c>
      <c r="N283" s="23">
        <v>2272716000000</v>
      </c>
      <c r="O283" s="23">
        <v>655454000000</v>
      </c>
      <c r="P283" s="23">
        <v>1907419000000</v>
      </c>
      <c r="Q283" s="23">
        <v>3159742000000</v>
      </c>
      <c r="R283" s="23">
        <v>2726398000000</v>
      </c>
      <c r="S283" s="23">
        <v>157683000000</v>
      </c>
      <c r="T283" s="23">
        <v>33711000000</v>
      </c>
      <c r="U283" s="23">
        <v>192249000000</v>
      </c>
      <c r="V283" s="23">
        <v>0.69969999999999999</v>
      </c>
      <c r="W283" s="23">
        <v>1.9841</v>
      </c>
      <c r="X283" s="23">
        <v>8.8571000000000009</v>
      </c>
      <c r="Y283" s="23" t="s">
        <v>38</v>
      </c>
      <c r="Z283" s="23">
        <v>1.8944000000000001</v>
      </c>
      <c r="AA283" s="23">
        <v>8.7099999999999997E-2</v>
      </c>
      <c r="AB283" s="23">
        <v>9.1499999999999998E-2</v>
      </c>
      <c r="AC283" s="23">
        <v>0.1709</v>
      </c>
      <c r="AD283" s="23">
        <v>7.5300000000000006E-2</v>
      </c>
      <c r="AE283" s="23">
        <v>0.31709999999999999</v>
      </c>
      <c r="AF283" s="23">
        <v>-5.2499999999999998E-2</v>
      </c>
      <c r="AG283" s="23">
        <v>9.69E-2</v>
      </c>
      <c r="AH283" s="23">
        <v>-0.39</v>
      </c>
      <c r="AI283" s="23">
        <v>0.33</v>
      </c>
      <c r="AJ283" s="23">
        <v>0.13700000000000001</v>
      </c>
      <c r="AK283" s="23">
        <v>0.20880000000000001</v>
      </c>
      <c r="AL283" s="23">
        <v>0.6159</v>
      </c>
      <c r="AM283" s="23">
        <v>1.2968999999999999</v>
      </c>
      <c r="AN283" s="23">
        <v>39.712499999999999</v>
      </c>
    </row>
    <row r="284" spans="1:40" x14ac:dyDescent="0.35">
      <c r="A284" s="23" t="s">
        <v>1047</v>
      </c>
      <c r="B284" s="23" t="s">
        <v>1046</v>
      </c>
      <c r="C284" s="23" t="s">
        <v>281</v>
      </c>
      <c r="D284" s="23">
        <v>14970</v>
      </c>
      <c r="E284" s="23">
        <v>191616000000000</v>
      </c>
      <c r="F284" s="23">
        <v>14720</v>
      </c>
      <c r="G284" s="23">
        <v>12800000000</v>
      </c>
      <c r="H284" s="23">
        <v>1229</v>
      </c>
      <c r="I284" s="23">
        <v>14030930</v>
      </c>
      <c r="J284" s="23">
        <v>1656</v>
      </c>
      <c r="K284" s="23">
        <v>296534314000000</v>
      </c>
      <c r="L284" s="23">
        <v>92354804000000</v>
      </c>
      <c r="M284" s="23">
        <v>225858477000000</v>
      </c>
      <c r="N284" s="23">
        <v>21192245000000</v>
      </c>
      <c r="O284" s="23">
        <v>4143461000000</v>
      </c>
      <c r="P284" s="23">
        <v>21781141000000</v>
      </c>
      <c r="Q284" s="23">
        <v>38676776000000</v>
      </c>
      <c r="R284" s="23">
        <v>31713814000000</v>
      </c>
      <c r="S284" s="23">
        <v>1098457000000</v>
      </c>
      <c r="T284" s="23">
        <v>473750000000</v>
      </c>
      <c r="U284" s="23">
        <v>827746000000</v>
      </c>
      <c r="V284" s="23">
        <v>0.29380000000000001</v>
      </c>
      <c r="W284" s="23">
        <v>0.6462</v>
      </c>
      <c r="X284" s="23">
        <v>8.907</v>
      </c>
      <c r="Y284" s="23" t="s">
        <v>38</v>
      </c>
      <c r="Z284" s="23">
        <v>0.64759999999999995</v>
      </c>
      <c r="AA284" s="23">
        <v>-0.25890000000000002</v>
      </c>
      <c r="AB284" s="23">
        <v>-0.1706</v>
      </c>
      <c r="AC284" s="23">
        <v>-0.30120000000000002</v>
      </c>
      <c r="AD284" s="23">
        <v>-0.50729999999999997</v>
      </c>
      <c r="AE284" s="23">
        <v>0.42199999999999999</v>
      </c>
      <c r="AF284" s="23">
        <v>0.28489999999999999</v>
      </c>
      <c r="AG284" s="23">
        <v>0.4506</v>
      </c>
      <c r="AH284" s="23">
        <v>0.37280000000000002</v>
      </c>
      <c r="AI284" s="23">
        <v>8.2900000000000001E-2</v>
      </c>
      <c r="AJ284" s="23">
        <v>-0.1021</v>
      </c>
      <c r="AK284" s="23">
        <v>-0.2853</v>
      </c>
      <c r="AL284" s="23">
        <v>0.40400000000000003</v>
      </c>
      <c r="AM284" s="23">
        <v>1.1025</v>
      </c>
      <c r="AN284" s="23">
        <v>22.578600000000002</v>
      </c>
    </row>
    <row r="285" spans="1:40" x14ac:dyDescent="0.35">
      <c r="A285" s="23" t="s">
        <v>484</v>
      </c>
      <c r="B285" s="23" t="s">
        <v>483</v>
      </c>
      <c r="C285" s="23" t="s">
        <v>50</v>
      </c>
      <c r="D285" s="23">
        <v>3704</v>
      </c>
      <c r="E285" s="23">
        <v>81488000000000</v>
      </c>
      <c r="F285" s="23">
        <v>3739</v>
      </c>
      <c r="G285" s="23">
        <v>22000000000</v>
      </c>
      <c r="H285" s="23">
        <v>930</v>
      </c>
      <c r="I285" s="23">
        <v>14030631</v>
      </c>
      <c r="J285" s="23">
        <v>802</v>
      </c>
      <c r="K285" s="23">
        <v>17904626000000</v>
      </c>
      <c r="L285" s="23">
        <v>3986049000000</v>
      </c>
      <c r="M285" s="23">
        <v>20164234000000</v>
      </c>
      <c r="N285" s="23">
        <v>17647647000000</v>
      </c>
      <c r="O285" s="23">
        <v>3937009000000</v>
      </c>
      <c r="P285" s="23">
        <v>20021711000000</v>
      </c>
      <c r="Q285" s="23">
        <v>23912968000000</v>
      </c>
      <c r="R285" s="23">
        <v>28239179000000</v>
      </c>
      <c r="S285" s="23" t="s">
        <v>38</v>
      </c>
      <c r="T285" s="23" t="s">
        <v>38</v>
      </c>
      <c r="U285" s="23" t="s">
        <v>38</v>
      </c>
      <c r="V285" s="23">
        <v>0.15379999999999999</v>
      </c>
      <c r="W285" s="23">
        <v>4.5511999999999997</v>
      </c>
      <c r="X285" s="23">
        <v>4.6620999999999997</v>
      </c>
      <c r="Y285" s="23">
        <v>0.74770000000000003</v>
      </c>
      <c r="Z285" s="23" t="s">
        <v>38</v>
      </c>
      <c r="AA285" s="23">
        <v>-2.0999999999999999E-3</v>
      </c>
      <c r="AB285" s="23">
        <v>0.36049999999999999</v>
      </c>
      <c r="AC285" s="23">
        <v>3.3000000000000002E-2</v>
      </c>
      <c r="AD285" s="23">
        <v>-7.1000000000000004E-3</v>
      </c>
      <c r="AE285" s="23" t="s">
        <v>38</v>
      </c>
      <c r="AF285" s="23">
        <v>2.1827000000000001</v>
      </c>
      <c r="AG285" s="23">
        <v>-0.32419999999999999</v>
      </c>
      <c r="AH285" s="23" t="s">
        <v>38</v>
      </c>
      <c r="AI285" s="23" t="s">
        <v>38</v>
      </c>
      <c r="AJ285" s="23">
        <v>2.2877000000000001</v>
      </c>
      <c r="AK285" s="23">
        <v>-0.32900000000000001</v>
      </c>
      <c r="AL285" s="23">
        <v>0.86860000000000004</v>
      </c>
      <c r="AM285" s="23">
        <v>1.6075999999999999</v>
      </c>
      <c r="AN285" s="23">
        <v>210.50890000000001</v>
      </c>
    </row>
    <row r="286" spans="1:40" x14ac:dyDescent="0.35">
      <c r="A286" s="24" t="s">
        <v>648</v>
      </c>
      <c r="B286" s="24" t="s">
        <v>647</v>
      </c>
      <c r="C286" s="24" t="s">
        <v>260</v>
      </c>
      <c r="D286" s="24">
        <v>6430</v>
      </c>
      <c r="E286" s="24">
        <v>15608374900000</v>
      </c>
      <c r="F286" s="24">
        <v>6370</v>
      </c>
      <c r="G286" s="24">
        <v>2427430000</v>
      </c>
      <c r="H286" s="24">
        <v>1229</v>
      </c>
      <c r="I286" s="24">
        <v>14030930</v>
      </c>
      <c r="J286" s="24">
        <v>946</v>
      </c>
      <c r="K286" s="24">
        <v>51382237000000</v>
      </c>
      <c r="L286" s="24">
        <v>11342640000000</v>
      </c>
      <c r="M286" s="24">
        <v>42310394000000</v>
      </c>
      <c r="N286" s="24">
        <v>2295939000000</v>
      </c>
      <c r="O286" s="24">
        <v>34041000000</v>
      </c>
      <c r="P286" s="24">
        <v>2298767000000</v>
      </c>
      <c r="Q286" s="24">
        <v>1941679000000</v>
      </c>
      <c r="R286" s="24">
        <v>2183829000000</v>
      </c>
      <c r="S286" s="24">
        <v>938465000000</v>
      </c>
      <c r="T286" s="24">
        <v>249982000000</v>
      </c>
      <c r="U286" s="24">
        <v>898083000000</v>
      </c>
      <c r="V286" s="24">
        <v>0.13200000000000001</v>
      </c>
      <c r="W286" s="24">
        <v>0.30380000000000001</v>
      </c>
      <c r="X286" s="24">
        <v>6.7442000000000002</v>
      </c>
      <c r="Y286" s="24" t="s">
        <v>38</v>
      </c>
      <c r="Z286" s="24">
        <v>0.3014</v>
      </c>
      <c r="AA286" s="24">
        <v>0.8024</v>
      </c>
      <c r="AB286" s="24">
        <v>0.34960000000000002</v>
      </c>
      <c r="AC286" s="24">
        <v>4.0536000000000003</v>
      </c>
      <c r="AD286" s="24">
        <v>-0.318</v>
      </c>
      <c r="AE286" s="24">
        <v>0.31009999999999999</v>
      </c>
      <c r="AF286" s="24">
        <v>-0.31119999999999998</v>
      </c>
      <c r="AG286" s="24">
        <v>0.19639999999999999</v>
      </c>
      <c r="AH286" s="24">
        <v>0.7147</v>
      </c>
      <c r="AI286" s="24">
        <v>0.51060000000000005</v>
      </c>
      <c r="AJ286" s="24">
        <v>2.4807000000000001</v>
      </c>
      <c r="AK286" s="24">
        <v>-0.18410000000000001</v>
      </c>
      <c r="AL286" s="24">
        <v>0.36580000000000001</v>
      </c>
      <c r="AM286" s="24">
        <v>1.6304000000000001</v>
      </c>
      <c r="AN286" s="24">
        <v>98.176400000000001</v>
      </c>
    </row>
    <row r="287" spans="1:40" x14ac:dyDescent="0.35">
      <c r="A287" s="24" t="s">
        <v>711</v>
      </c>
      <c r="B287" s="24" t="s">
        <v>710</v>
      </c>
      <c r="C287" s="24" t="s">
        <v>667</v>
      </c>
      <c r="D287" s="24">
        <v>2478</v>
      </c>
      <c r="E287" s="24">
        <v>86730000000000</v>
      </c>
      <c r="F287" s="24">
        <v>2475</v>
      </c>
      <c r="G287" s="24">
        <v>35000000000</v>
      </c>
      <c r="H287" s="24">
        <v>1030</v>
      </c>
      <c r="I287" s="24">
        <v>14030730</v>
      </c>
      <c r="J287" s="24">
        <v>427</v>
      </c>
      <c r="K287" s="24">
        <v>22568436000000</v>
      </c>
      <c r="L287" s="24">
        <v>6311616000000</v>
      </c>
      <c r="M287" s="24">
        <v>17970999000000</v>
      </c>
      <c r="N287" s="24">
        <v>14949623000000</v>
      </c>
      <c r="O287" s="24">
        <v>3984277000000</v>
      </c>
      <c r="P287" s="24">
        <v>11272156000000</v>
      </c>
      <c r="Q287" s="24">
        <v>12223732000000</v>
      </c>
      <c r="R287" s="24">
        <v>10875178000000</v>
      </c>
      <c r="S287" s="24" t="s">
        <v>38</v>
      </c>
      <c r="T287" s="24" t="s">
        <v>38</v>
      </c>
      <c r="U287" s="24" t="s">
        <v>38</v>
      </c>
      <c r="V287" s="24">
        <v>0.10059999999999999</v>
      </c>
      <c r="W287" s="24">
        <v>3.843</v>
      </c>
      <c r="X287" s="24">
        <v>5.8033000000000001</v>
      </c>
      <c r="Y287" s="24" t="s">
        <v>38</v>
      </c>
      <c r="Z287" s="24">
        <v>12.936299999999999</v>
      </c>
      <c r="AA287" s="24">
        <v>-4.7600000000000003E-2</v>
      </c>
      <c r="AB287" s="24">
        <v>9.4899999999999998E-2</v>
      </c>
      <c r="AC287" s="24">
        <v>-5.3800000000000001E-2</v>
      </c>
      <c r="AD287" s="24">
        <v>0.15129999999999999</v>
      </c>
      <c r="AE287" s="24" t="s">
        <v>38</v>
      </c>
      <c r="AF287" s="24">
        <v>-5.8700000000000002E-2</v>
      </c>
      <c r="AG287" s="24">
        <v>0.49480000000000002</v>
      </c>
      <c r="AH287" s="24">
        <v>-5.8700000000000002E-2</v>
      </c>
      <c r="AI287" s="24">
        <v>0.49480000000000002</v>
      </c>
      <c r="AJ287" s="24">
        <v>-0.10929999999999999</v>
      </c>
      <c r="AK287" s="24">
        <v>0.72099999999999997</v>
      </c>
      <c r="AL287" s="24">
        <v>0.13669999999999999</v>
      </c>
      <c r="AM287" s="24">
        <v>0.66279999999999994</v>
      </c>
      <c r="AN287" s="24">
        <v>64.455399999999997</v>
      </c>
    </row>
    <row r="288" spans="1:40" x14ac:dyDescent="0.35">
      <c r="A288" s="23" t="s">
        <v>1067</v>
      </c>
      <c r="B288" s="23" t="s">
        <v>1066</v>
      </c>
      <c r="C288" s="23" t="s">
        <v>225</v>
      </c>
      <c r="D288" s="23">
        <v>5195</v>
      </c>
      <c r="E288" s="23">
        <v>20780000000000</v>
      </c>
      <c r="F288" s="23">
        <v>5178</v>
      </c>
      <c r="G288" s="23">
        <v>4000000000</v>
      </c>
      <c r="H288" s="23">
        <v>1229</v>
      </c>
      <c r="I288" s="23">
        <v>14030930</v>
      </c>
      <c r="J288" s="23">
        <v>535</v>
      </c>
      <c r="K288" s="23">
        <v>6993741000000</v>
      </c>
      <c r="L288" s="23">
        <v>2088819000000</v>
      </c>
      <c r="M288" s="23">
        <v>5716107000000</v>
      </c>
      <c r="N288" s="23">
        <v>2141372000000</v>
      </c>
      <c r="O288" s="23">
        <v>402774000000</v>
      </c>
      <c r="P288" s="23">
        <v>1782608000000</v>
      </c>
      <c r="Q288" s="23">
        <v>2210097000000</v>
      </c>
      <c r="R288" s="23">
        <v>1850213000000</v>
      </c>
      <c r="S288" s="23">
        <v>331505000000</v>
      </c>
      <c r="T288" s="23">
        <v>148109000000</v>
      </c>
      <c r="U288" s="23">
        <v>168653000000</v>
      </c>
      <c r="V288" s="23">
        <v>0.83020000000000005</v>
      </c>
      <c r="W288" s="23">
        <v>2.9712000000000001</v>
      </c>
      <c r="X288" s="23">
        <v>9.6729000000000003</v>
      </c>
      <c r="Y288" s="23" t="s">
        <v>38</v>
      </c>
      <c r="Z288" s="23">
        <v>3.0647000000000002</v>
      </c>
      <c r="AA288" s="23">
        <v>0.2989</v>
      </c>
      <c r="AB288" s="23">
        <v>0.62570000000000003</v>
      </c>
      <c r="AC288" s="23">
        <v>-0.2707</v>
      </c>
      <c r="AD288" s="23">
        <v>-0.38829999999999998</v>
      </c>
      <c r="AE288" s="23">
        <v>0.23630000000000001</v>
      </c>
      <c r="AF288" s="23">
        <v>0.41499999999999998</v>
      </c>
      <c r="AG288" s="23">
        <v>0.27050000000000002</v>
      </c>
      <c r="AH288" s="23">
        <v>0.1789</v>
      </c>
      <c r="AI288" s="23">
        <v>6.3E-3</v>
      </c>
      <c r="AJ288" s="23">
        <v>3.2000000000000001E-2</v>
      </c>
      <c r="AK288" s="23">
        <v>-0.22289999999999999</v>
      </c>
      <c r="AL288" s="23">
        <v>0.20599999999999999</v>
      </c>
      <c r="AM288" s="23">
        <v>0.84119999999999995</v>
      </c>
      <c r="AN288" s="23">
        <v>21.607199999999999</v>
      </c>
    </row>
    <row r="289" spans="1:40" x14ac:dyDescent="0.35">
      <c r="A289" s="23" t="s">
        <v>1261</v>
      </c>
      <c r="B289" s="23" t="s">
        <v>1260</v>
      </c>
      <c r="C289" s="23" t="s">
        <v>89</v>
      </c>
      <c r="D289" s="23">
        <v>9190</v>
      </c>
      <c r="E289" s="23">
        <v>69099993811160</v>
      </c>
      <c r="F289" s="23">
        <v>9200</v>
      </c>
      <c r="G289" s="23">
        <v>7519041764</v>
      </c>
      <c r="H289" s="23">
        <v>1229</v>
      </c>
      <c r="I289" s="23">
        <v>14030930</v>
      </c>
      <c r="J289" s="23">
        <v>-1164</v>
      </c>
      <c r="K289" s="23">
        <v>59589528000000</v>
      </c>
      <c r="L289" s="23">
        <v>15490941000000</v>
      </c>
      <c r="M289" s="23">
        <v>74535897000000</v>
      </c>
      <c r="N289" s="23">
        <v>-8754724000000</v>
      </c>
      <c r="O289" s="23">
        <v>911507000000</v>
      </c>
      <c r="P289" s="23">
        <v>5223644000000</v>
      </c>
      <c r="Q289" s="23">
        <v>-1206439000000</v>
      </c>
      <c r="R289" s="23">
        <v>13313585000000</v>
      </c>
      <c r="S289" s="23">
        <v>4637643000000</v>
      </c>
      <c r="T289" s="23">
        <v>1349199000000</v>
      </c>
      <c r="U289" s="23">
        <v>3242834000000</v>
      </c>
      <c r="V289" s="23">
        <v>0.43180000000000002</v>
      </c>
      <c r="W289" s="23">
        <v>1.1596</v>
      </c>
      <c r="X289" s="23" t="s">
        <v>38</v>
      </c>
      <c r="Y289" s="23" t="s">
        <v>38</v>
      </c>
      <c r="Z289" s="23" t="s">
        <v>38</v>
      </c>
      <c r="AA289" s="23" t="s">
        <v>38</v>
      </c>
      <c r="AB289" s="23" t="s">
        <v>38</v>
      </c>
      <c r="AC289" s="23" t="s">
        <v>38</v>
      </c>
      <c r="AD289" s="23">
        <v>3.2623000000000002</v>
      </c>
      <c r="AE289" s="23" t="s">
        <v>38</v>
      </c>
      <c r="AF289" s="23">
        <v>1.9651000000000001</v>
      </c>
      <c r="AG289" s="23">
        <v>-8.1000000000000003E-2</v>
      </c>
      <c r="AH289" s="23" t="s">
        <v>38</v>
      </c>
      <c r="AI289" s="23" t="s">
        <v>38</v>
      </c>
      <c r="AJ289" s="23" t="s">
        <v>38</v>
      </c>
      <c r="AK289" s="23">
        <v>2.9171</v>
      </c>
      <c r="AL289" s="23">
        <v>0.11650000000000001</v>
      </c>
      <c r="AM289" s="23">
        <v>0.3543</v>
      </c>
      <c r="AN289" s="23">
        <v>1433.6278</v>
      </c>
    </row>
    <row r="290" spans="1:40" x14ac:dyDescent="0.35">
      <c r="A290" s="23" t="s">
        <v>251</v>
      </c>
      <c r="B290" s="23" t="s">
        <v>250</v>
      </c>
      <c r="C290" s="23" t="s">
        <v>37</v>
      </c>
      <c r="D290" s="23">
        <v>2876</v>
      </c>
      <c r="E290" s="23">
        <v>928858844000000</v>
      </c>
      <c r="F290" s="23">
        <v>2826</v>
      </c>
      <c r="G290" s="23">
        <v>322969000000</v>
      </c>
      <c r="H290" s="23">
        <v>1229</v>
      </c>
      <c r="I290" s="23">
        <v>14030930</v>
      </c>
      <c r="J290" s="23">
        <v>878</v>
      </c>
      <c r="K290" s="23">
        <v>607176664000000</v>
      </c>
      <c r="L290" s="23">
        <v>234777827000000</v>
      </c>
      <c r="M290" s="23">
        <v>436288554000000</v>
      </c>
      <c r="N290" s="23">
        <v>283592209000000</v>
      </c>
      <c r="O290" s="23">
        <v>103888598000000</v>
      </c>
      <c r="P290" s="23">
        <v>244810502000000</v>
      </c>
      <c r="Q290" s="23">
        <v>389569555000000</v>
      </c>
      <c r="R290" s="23">
        <v>298707420000000</v>
      </c>
      <c r="S290" s="23">
        <v>13269137000000</v>
      </c>
      <c r="T290" s="23">
        <v>2483931000000</v>
      </c>
      <c r="U290" s="23">
        <v>7009442000000</v>
      </c>
      <c r="V290" s="23">
        <v>0.29549999999999998</v>
      </c>
      <c r="W290" s="23">
        <v>1.5298</v>
      </c>
      <c r="X290" s="23">
        <v>3.2334999999999998</v>
      </c>
      <c r="Y290" s="23" t="s">
        <v>38</v>
      </c>
      <c r="Z290" s="23" t="s">
        <v>38</v>
      </c>
      <c r="AA290" s="23">
        <v>0.21360000000000001</v>
      </c>
      <c r="AB290" s="23">
        <v>0.64319999999999999</v>
      </c>
      <c r="AC290" s="23">
        <v>-0.27850000000000003</v>
      </c>
      <c r="AD290" s="23">
        <v>-0.1694</v>
      </c>
      <c r="AE290" s="23">
        <v>0.29780000000000001</v>
      </c>
      <c r="AF290" s="23">
        <v>0.87649999999999995</v>
      </c>
      <c r="AG290" s="23">
        <v>1.3723000000000001</v>
      </c>
      <c r="AH290" s="23" t="s">
        <v>38</v>
      </c>
      <c r="AI290" s="23" t="s">
        <v>38</v>
      </c>
      <c r="AJ290" s="23">
        <v>0.3538</v>
      </c>
      <c r="AK290" s="23">
        <v>0.97040000000000004</v>
      </c>
      <c r="AL290" s="23">
        <v>0.436</v>
      </c>
      <c r="AM290" s="23">
        <v>1.1394</v>
      </c>
      <c r="AN290" s="23" t="s">
        <v>38</v>
      </c>
    </row>
    <row r="291" spans="1:40" x14ac:dyDescent="0.35">
      <c r="A291" s="24" t="s">
        <v>890</v>
      </c>
      <c r="B291" s="24" t="s">
        <v>889</v>
      </c>
      <c r="C291" s="24" t="s">
        <v>244</v>
      </c>
      <c r="D291" s="24">
        <v>3773</v>
      </c>
      <c r="E291" s="24">
        <v>26411000000000</v>
      </c>
      <c r="F291" s="24">
        <v>3792</v>
      </c>
      <c r="G291" s="24">
        <v>7000000000</v>
      </c>
      <c r="H291" s="24">
        <v>1229</v>
      </c>
      <c r="I291" s="24">
        <v>14030930</v>
      </c>
      <c r="J291" s="24">
        <v>526</v>
      </c>
      <c r="K291" s="24">
        <v>160422991000000</v>
      </c>
      <c r="L291" s="24">
        <v>43701049000000</v>
      </c>
      <c r="M291" s="24">
        <v>139486120000000</v>
      </c>
      <c r="N291" s="24">
        <v>3681696000000</v>
      </c>
      <c r="O291" s="24">
        <v>607465000000</v>
      </c>
      <c r="P291" s="24">
        <v>4517531000000</v>
      </c>
      <c r="Q291" s="24">
        <v>4893504000000</v>
      </c>
      <c r="R291" s="24">
        <v>5334722000000</v>
      </c>
      <c r="S291" s="24">
        <v>945505000000</v>
      </c>
      <c r="T291" s="24">
        <v>315566000000</v>
      </c>
      <c r="U291" s="24">
        <v>540920000000</v>
      </c>
      <c r="V291" s="24">
        <v>0.65080000000000005</v>
      </c>
      <c r="W291" s="24">
        <v>0.16470000000000001</v>
      </c>
      <c r="X291" s="24">
        <v>7.2432999999999996</v>
      </c>
      <c r="Y291" s="24" t="s">
        <v>38</v>
      </c>
      <c r="Z291" s="24">
        <v>0.16039999999999999</v>
      </c>
      <c r="AA291" s="24">
        <v>-0.16420000000000001</v>
      </c>
      <c r="AB291" s="24">
        <v>-0.18870000000000001</v>
      </c>
      <c r="AC291" s="24">
        <v>-0.38600000000000001</v>
      </c>
      <c r="AD291" s="24">
        <v>-0.52339999999999998</v>
      </c>
      <c r="AE291" s="24">
        <v>0.23580000000000001</v>
      </c>
      <c r="AF291" s="24">
        <v>6.2600000000000003E-2</v>
      </c>
      <c r="AG291" s="24">
        <v>0.2918</v>
      </c>
      <c r="AH291" s="24">
        <v>0.28960000000000002</v>
      </c>
      <c r="AI291" s="24">
        <v>1.1498999999999999</v>
      </c>
      <c r="AJ291" s="24">
        <v>-0.34749999999999998</v>
      </c>
      <c r="AK291" s="24">
        <v>-0.38440000000000002</v>
      </c>
      <c r="AL291" s="24">
        <v>8.3500000000000005E-2</v>
      </c>
      <c r="AM291" s="24">
        <v>0.93500000000000005</v>
      </c>
      <c r="AN291" s="24">
        <v>96.558099999999996</v>
      </c>
    </row>
    <row r="292" spans="1:40" x14ac:dyDescent="0.35">
      <c r="A292" s="23" t="s">
        <v>666</v>
      </c>
      <c r="B292" s="23" t="s">
        <v>665</v>
      </c>
      <c r="C292" s="23" t="s">
        <v>667</v>
      </c>
      <c r="D292" s="23">
        <v>2347</v>
      </c>
      <c r="E292" s="23">
        <v>117350000000000</v>
      </c>
      <c r="F292" s="23">
        <v>2329</v>
      </c>
      <c r="G292" s="23">
        <v>50000000000</v>
      </c>
      <c r="H292" s="23">
        <v>1030</v>
      </c>
      <c r="I292" s="23">
        <v>14030730</v>
      </c>
      <c r="J292" s="23">
        <v>475</v>
      </c>
      <c r="K292" s="23">
        <v>38163539000000</v>
      </c>
      <c r="L292" s="23">
        <v>9070041000000</v>
      </c>
      <c r="M292" s="23">
        <v>28238917000000</v>
      </c>
      <c r="N292" s="23">
        <v>23753903000000</v>
      </c>
      <c r="O292" s="23">
        <v>6390200000000</v>
      </c>
      <c r="P292" s="23">
        <v>20619244000000</v>
      </c>
      <c r="Q292" s="23">
        <v>17104658000000</v>
      </c>
      <c r="R292" s="23">
        <v>20077801000000</v>
      </c>
      <c r="S292" s="23" t="s">
        <v>38</v>
      </c>
      <c r="T292" s="23" t="s">
        <v>38</v>
      </c>
      <c r="U292" s="23" t="s">
        <v>38</v>
      </c>
      <c r="V292" s="23">
        <v>0.96750000000000003</v>
      </c>
      <c r="W292" s="23">
        <v>3.0749</v>
      </c>
      <c r="X292" s="23">
        <v>4.8925999999999998</v>
      </c>
      <c r="Y292" s="23" t="s">
        <v>38</v>
      </c>
      <c r="Z292" s="23">
        <v>79.9161</v>
      </c>
      <c r="AA292" s="23">
        <v>2.4400000000000002E-2</v>
      </c>
      <c r="AB292" s="23">
        <v>2.93E-2</v>
      </c>
      <c r="AC292" s="23">
        <v>0.31290000000000001</v>
      </c>
      <c r="AD292" s="23">
        <v>-1.11E-2</v>
      </c>
      <c r="AE292" s="23" t="s">
        <v>38</v>
      </c>
      <c r="AF292" s="23">
        <v>-0.2102</v>
      </c>
      <c r="AG292" s="23">
        <v>0.55820000000000003</v>
      </c>
      <c r="AH292" s="23">
        <v>2.1600000000000001E-2</v>
      </c>
      <c r="AI292" s="23">
        <v>0.63039999999999996</v>
      </c>
      <c r="AJ292" s="23">
        <v>3.6900000000000002E-2</v>
      </c>
      <c r="AK292" s="23">
        <v>0.57050000000000001</v>
      </c>
      <c r="AL292" s="23">
        <v>0.27410000000000001</v>
      </c>
      <c r="AM292" s="23">
        <v>0.69099999999999995</v>
      </c>
      <c r="AN292" s="23">
        <v>74.450199999999995</v>
      </c>
    </row>
    <row r="293" spans="1:40" x14ac:dyDescent="0.35">
      <c r="A293" s="23" t="s">
        <v>414</v>
      </c>
      <c r="B293" s="23" t="s">
        <v>413</v>
      </c>
      <c r="C293" s="23" t="s">
        <v>272</v>
      </c>
      <c r="D293" s="23">
        <v>4765</v>
      </c>
      <c r="E293" s="23">
        <v>23825000000000</v>
      </c>
      <c r="F293" s="23">
        <v>4676</v>
      </c>
      <c r="G293" s="23">
        <v>5000000000</v>
      </c>
      <c r="H293" s="23">
        <v>930</v>
      </c>
      <c r="I293" s="23">
        <v>14030631</v>
      </c>
      <c r="J293" s="23">
        <v>608</v>
      </c>
      <c r="K293" s="23">
        <v>13480357000000</v>
      </c>
      <c r="L293" s="23">
        <v>3417887000000</v>
      </c>
      <c r="M293" s="23">
        <v>9035897000000</v>
      </c>
      <c r="N293" s="23">
        <v>3040471000000</v>
      </c>
      <c r="O293" s="23">
        <v>154154000000</v>
      </c>
      <c r="P293" s="23">
        <v>2689411000000</v>
      </c>
      <c r="Q293" s="23">
        <v>4188105000000</v>
      </c>
      <c r="R293" s="23">
        <v>4378016000000</v>
      </c>
      <c r="S293" s="23">
        <v>755183000000</v>
      </c>
      <c r="T293" s="23">
        <v>179113000000</v>
      </c>
      <c r="U293" s="23">
        <v>665534000000</v>
      </c>
      <c r="V293" s="23">
        <v>0.55769999999999997</v>
      </c>
      <c r="W293" s="23">
        <v>1.7692000000000001</v>
      </c>
      <c r="X293" s="23">
        <v>7.7632000000000003</v>
      </c>
      <c r="Y293" s="23" t="s">
        <v>38</v>
      </c>
      <c r="Z293" s="23">
        <v>1.657</v>
      </c>
      <c r="AA293" s="23">
        <v>-0.52070000000000005</v>
      </c>
      <c r="AB293" s="23">
        <v>-0.52210000000000001</v>
      </c>
      <c r="AC293" s="23">
        <v>-0.68559999999999999</v>
      </c>
      <c r="AD293" s="23">
        <v>0.98580000000000001</v>
      </c>
      <c r="AE293" s="23">
        <v>0.4904</v>
      </c>
      <c r="AF293" s="23">
        <v>-3.3799999999999997E-2</v>
      </c>
      <c r="AG293" s="23">
        <v>0.79339999999999999</v>
      </c>
      <c r="AH293" s="23">
        <v>-0.38719999999999999</v>
      </c>
      <c r="AI293" s="23">
        <v>0.40610000000000002</v>
      </c>
      <c r="AJ293" s="23">
        <v>-0.35770000000000002</v>
      </c>
      <c r="AK293" s="23">
        <v>2.5615000000000001</v>
      </c>
      <c r="AL293" s="23">
        <v>0.16619999999999999</v>
      </c>
      <c r="AM293" s="23">
        <v>0.63180000000000003</v>
      </c>
      <c r="AN293" s="23">
        <v>226.6481</v>
      </c>
    </row>
    <row r="294" spans="1:40" x14ac:dyDescent="0.35">
      <c r="A294" s="24" t="s">
        <v>1447</v>
      </c>
      <c r="B294" s="24" t="s">
        <v>1446</v>
      </c>
      <c r="C294" s="24" t="s">
        <v>60</v>
      </c>
      <c r="D294" s="24">
        <v>4335</v>
      </c>
      <c r="E294" s="24">
        <v>190740000000000</v>
      </c>
      <c r="F294" s="24">
        <v>4231</v>
      </c>
      <c r="G294" s="24">
        <v>44000000000</v>
      </c>
      <c r="H294" s="24">
        <v>1229</v>
      </c>
      <c r="I294" s="24">
        <v>14030631</v>
      </c>
      <c r="J294" s="24">
        <v>739</v>
      </c>
      <c r="K294" s="24">
        <v>235108896000000</v>
      </c>
      <c r="L294" s="24">
        <v>61390046000000</v>
      </c>
      <c r="M294" s="24">
        <v>222386472000000</v>
      </c>
      <c r="N294" s="24">
        <v>32510995000000</v>
      </c>
      <c r="O294" s="24">
        <v>2809711000000</v>
      </c>
      <c r="P294" s="24">
        <v>32996382000000</v>
      </c>
      <c r="Q294" s="24">
        <v>32528720000000</v>
      </c>
      <c r="R294" s="24">
        <v>33613191000000</v>
      </c>
      <c r="S294" s="24">
        <v>7778173000000</v>
      </c>
      <c r="T294" s="24">
        <v>2261070000000</v>
      </c>
      <c r="U294" s="24">
        <v>7108082000000</v>
      </c>
      <c r="V294" s="24">
        <v>0.27279999999999999</v>
      </c>
      <c r="W294" s="24">
        <v>0.81130000000000002</v>
      </c>
      <c r="X294" s="24">
        <v>5.7252999999999998</v>
      </c>
      <c r="Y294" s="24" t="s">
        <v>38</v>
      </c>
      <c r="Z294" s="24">
        <v>0.73650000000000004</v>
      </c>
      <c r="AA294" s="24">
        <v>0.45090000000000002</v>
      </c>
      <c r="AB294" s="24">
        <v>0.86050000000000004</v>
      </c>
      <c r="AC294" s="24">
        <v>-0.5907</v>
      </c>
      <c r="AD294" s="24">
        <v>-0.31909999999999999</v>
      </c>
      <c r="AE294" s="24">
        <v>0.13880000000000001</v>
      </c>
      <c r="AF294" s="24">
        <v>0.34439999999999998</v>
      </c>
      <c r="AG294" s="24">
        <v>0.1663</v>
      </c>
      <c r="AH294" s="24">
        <v>-0.23089999999999999</v>
      </c>
      <c r="AI294" s="24">
        <v>0.11849999999999999</v>
      </c>
      <c r="AJ294" s="24">
        <v>-0.44969999999999999</v>
      </c>
      <c r="AK294" s="24">
        <v>-0.20580000000000001</v>
      </c>
      <c r="AL294" s="24">
        <v>0.22320000000000001</v>
      </c>
      <c r="AM294" s="24">
        <v>0.9798</v>
      </c>
      <c r="AN294" s="24">
        <v>106.401</v>
      </c>
    </row>
    <row r="295" spans="1:40" x14ac:dyDescent="0.35">
      <c r="A295" s="23" t="s">
        <v>1593</v>
      </c>
      <c r="B295" s="23" t="s">
        <v>1592</v>
      </c>
      <c r="C295" s="23" t="s">
        <v>53</v>
      </c>
      <c r="D295" s="23">
        <v>781</v>
      </c>
      <c r="E295" s="23">
        <v>2661648000000</v>
      </c>
      <c r="F295" s="23">
        <v>770</v>
      </c>
      <c r="G295" s="23">
        <v>3408000000</v>
      </c>
      <c r="H295" s="23">
        <v>1230</v>
      </c>
      <c r="I295" s="23">
        <v>14021229</v>
      </c>
      <c r="J295" s="23">
        <v>131</v>
      </c>
      <c r="K295" s="23" t="s">
        <v>38</v>
      </c>
      <c r="L295" s="23" t="s">
        <v>38</v>
      </c>
      <c r="M295" s="23" t="s">
        <v>38</v>
      </c>
      <c r="N295" s="23">
        <v>445109000000</v>
      </c>
      <c r="O295" s="23">
        <v>136147000000</v>
      </c>
      <c r="P295" s="23">
        <v>445109000000</v>
      </c>
      <c r="Q295" s="23">
        <v>1058005000000</v>
      </c>
      <c r="R295" s="23">
        <v>1058005000000</v>
      </c>
      <c r="S295" s="23" t="s">
        <v>38</v>
      </c>
      <c r="T295" s="23" t="s">
        <v>38</v>
      </c>
      <c r="U295" s="23" t="s">
        <v>38</v>
      </c>
      <c r="V295" s="23">
        <v>0.1072</v>
      </c>
      <c r="W295" s="23" t="s">
        <v>38</v>
      </c>
      <c r="X295" s="23">
        <v>5.8779000000000003</v>
      </c>
      <c r="Y295" s="23" t="s">
        <v>38</v>
      </c>
      <c r="Z295" s="23" t="s">
        <v>38</v>
      </c>
      <c r="AA295" s="23" t="s">
        <v>38</v>
      </c>
      <c r="AB295" s="23">
        <v>9.4E-2</v>
      </c>
      <c r="AC295" s="23" t="s">
        <v>38</v>
      </c>
      <c r="AD295" s="23" t="s">
        <v>38</v>
      </c>
      <c r="AE295" s="23" t="s">
        <v>38</v>
      </c>
      <c r="AF295" s="23" t="s">
        <v>38</v>
      </c>
      <c r="AG295" s="23" t="s">
        <v>38</v>
      </c>
      <c r="AH295" s="23" t="s">
        <v>38</v>
      </c>
      <c r="AI295" s="23" t="s">
        <v>38</v>
      </c>
      <c r="AJ295" s="23">
        <v>0.30659999999999998</v>
      </c>
      <c r="AK295" s="23">
        <v>0.74639999999999995</v>
      </c>
      <c r="AL295" s="23">
        <v>7.4000000000000003E-3</v>
      </c>
      <c r="AM295" s="23">
        <v>0.44869999999999999</v>
      </c>
      <c r="AN295" s="23" t="s">
        <v>38</v>
      </c>
    </row>
    <row r="296" spans="1:40" x14ac:dyDescent="0.35">
      <c r="A296" s="23" t="s">
        <v>1523</v>
      </c>
      <c r="B296" s="23" t="s">
        <v>1522</v>
      </c>
      <c r="C296" s="23" t="s">
        <v>53</v>
      </c>
      <c r="D296" s="23">
        <v>3979</v>
      </c>
      <c r="E296" s="23">
        <v>18504192277000</v>
      </c>
      <c r="F296" s="23">
        <v>3962</v>
      </c>
      <c r="G296" s="23">
        <v>4650463000</v>
      </c>
      <c r="H296" s="23">
        <v>1230</v>
      </c>
      <c r="I296" s="23">
        <v>14030930</v>
      </c>
      <c r="J296" s="23">
        <v>-218</v>
      </c>
      <c r="K296" s="23">
        <v>15677337000000</v>
      </c>
      <c r="L296" s="23">
        <v>4807410000000</v>
      </c>
      <c r="M296" s="23">
        <v>13287254000000</v>
      </c>
      <c r="N296" s="23">
        <v>-1011787000000</v>
      </c>
      <c r="O296" s="23">
        <v>335764000000</v>
      </c>
      <c r="P296" s="23">
        <v>47781000000</v>
      </c>
      <c r="Q296" s="23">
        <v>230073000000</v>
      </c>
      <c r="R296" s="23">
        <v>-565551000000</v>
      </c>
      <c r="S296" s="23">
        <v>40275000000</v>
      </c>
      <c r="T296" s="23">
        <v>40834000000</v>
      </c>
      <c r="U296" s="23">
        <v>20984000000</v>
      </c>
      <c r="V296" s="23" t="s">
        <v>38</v>
      </c>
      <c r="W296" s="23">
        <v>1.18</v>
      </c>
      <c r="X296" s="23" t="s">
        <v>38</v>
      </c>
      <c r="Y296" s="23" t="s">
        <v>38</v>
      </c>
      <c r="Z296" s="23">
        <v>1.1178999999999999</v>
      </c>
      <c r="AA296" s="23" t="s">
        <v>38</v>
      </c>
      <c r="AB296" s="23" t="s">
        <v>38</v>
      </c>
      <c r="AC296" s="23">
        <v>1.54E-2</v>
      </c>
      <c r="AD296" s="23">
        <v>-0.80579999999999996</v>
      </c>
      <c r="AE296" s="23">
        <v>0.42</v>
      </c>
      <c r="AF296" s="23">
        <v>-0.25590000000000002</v>
      </c>
      <c r="AG296" s="23">
        <v>0.86750000000000005</v>
      </c>
      <c r="AH296" s="23">
        <v>-0.41810000000000003</v>
      </c>
      <c r="AI296" s="23" t="s">
        <v>38</v>
      </c>
      <c r="AJ296" s="23">
        <v>-0.2445</v>
      </c>
      <c r="AK296" s="23">
        <v>2.8889</v>
      </c>
      <c r="AL296" s="23">
        <v>0.38240000000000002</v>
      </c>
      <c r="AM296" s="23">
        <v>0.6643</v>
      </c>
      <c r="AN296" s="23">
        <v>96.619100000000003</v>
      </c>
    </row>
    <row r="297" spans="1:40" x14ac:dyDescent="0.35">
      <c r="A297" s="24" t="s">
        <v>1489</v>
      </c>
      <c r="B297" s="24" t="s">
        <v>1488</v>
      </c>
      <c r="C297" s="24" t="s">
        <v>148</v>
      </c>
      <c r="D297" s="24">
        <v>14850</v>
      </c>
      <c r="E297" s="24">
        <v>22275000000000</v>
      </c>
      <c r="F297" s="24">
        <v>14860</v>
      </c>
      <c r="G297" s="24">
        <v>1500000000</v>
      </c>
      <c r="H297" s="24">
        <v>631</v>
      </c>
      <c r="I297" s="24">
        <v>14030930</v>
      </c>
      <c r="J297" s="24">
        <v>2222</v>
      </c>
      <c r="K297" s="24">
        <v>23564454000000</v>
      </c>
      <c r="L297" s="24">
        <v>9842756000000</v>
      </c>
      <c r="M297" s="24">
        <v>20910620000000</v>
      </c>
      <c r="N297" s="24">
        <v>3332704000000</v>
      </c>
      <c r="O297" s="24">
        <v>1692326000000</v>
      </c>
      <c r="P297" s="24">
        <v>3122886000000</v>
      </c>
      <c r="Q297" s="24">
        <v>6993991000000</v>
      </c>
      <c r="R297" s="24">
        <v>5301665000000</v>
      </c>
      <c r="S297" s="24" t="s">
        <v>38</v>
      </c>
      <c r="T297" s="24" t="s">
        <v>38</v>
      </c>
      <c r="U297" s="24" t="s">
        <v>38</v>
      </c>
      <c r="V297" s="24">
        <v>0.20169999999999999</v>
      </c>
      <c r="W297" s="24">
        <v>0.94530000000000003</v>
      </c>
      <c r="X297" s="24">
        <v>6.6877000000000004</v>
      </c>
      <c r="Y297" s="24" t="s">
        <v>38</v>
      </c>
      <c r="Z297" s="24" t="s">
        <v>38</v>
      </c>
      <c r="AA297" s="24" t="s">
        <v>38</v>
      </c>
      <c r="AB297" s="24" t="s">
        <v>38</v>
      </c>
      <c r="AC297" s="24">
        <v>-0.1072</v>
      </c>
      <c r="AD297" s="24">
        <v>-0.1663</v>
      </c>
      <c r="AE297" s="24" t="s">
        <v>38</v>
      </c>
      <c r="AF297" s="24">
        <v>0.22900000000000001</v>
      </c>
      <c r="AG297" s="24">
        <v>0.37330000000000002</v>
      </c>
      <c r="AH297" s="24">
        <v>0.83589999999999998</v>
      </c>
      <c r="AI297" s="24">
        <v>0.04</v>
      </c>
      <c r="AJ297" s="24">
        <v>9.7199999999999995E-2</v>
      </c>
      <c r="AK297" s="24">
        <v>0.14149999999999999</v>
      </c>
      <c r="AL297" s="24">
        <v>0.54100000000000004</v>
      </c>
      <c r="AM297" s="24">
        <v>0.54359999999999997</v>
      </c>
      <c r="AN297" s="24">
        <v>24.848400000000002</v>
      </c>
    </row>
    <row r="298" spans="1:40" x14ac:dyDescent="0.35">
      <c r="A298" s="23" t="s">
        <v>973</v>
      </c>
      <c r="B298" s="23" t="s">
        <v>972</v>
      </c>
      <c r="C298" s="23" t="s">
        <v>667</v>
      </c>
      <c r="D298" s="23">
        <v>2068</v>
      </c>
      <c r="E298" s="23">
        <v>62040000000000</v>
      </c>
      <c r="F298" s="23">
        <v>2024</v>
      </c>
      <c r="G298" s="23">
        <v>30000000000</v>
      </c>
      <c r="H298" s="23">
        <v>1229</v>
      </c>
      <c r="I298" s="23">
        <v>14030631</v>
      </c>
      <c r="J298" s="23">
        <v>344</v>
      </c>
      <c r="K298" s="23">
        <v>28468994000000</v>
      </c>
      <c r="L298" s="23">
        <v>10864296000000</v>
      </c>
      <c r="M298" s="23">
        <v>22053640000000</v>
      </c>
      <c r="N298" s="23">
        <v>10327932000000</v>
      </c>
      <c r="O298" s="23">
        <v>2715829000000</v>
      </c>
      <c r="P298" s="23">
        <v>9656551000000</v>
      </c>
      <c r="Q298" s="23">
        <v>11400835000000</v>
      </c>
      <c r="R298" s="23">
        <v>9343936000000</v>
      </c>
      <c r="S298" s="23" t="s">
        <v>38</v>
      </c>
      <c r="T298" s="23" t="s">
        <v>38</v>
      </c>
      <c r="U298" s="23" t="s">
        <v>38</v>
      </c>
      <c r="V298" s="23">
        <v>0.38829999999999998</v>
      </c>
      <c r="W298" s="23">
        <v>2.1791999999999998</v>
      </c>
      <c r="X298" s="23">
        <v>5.8837000000000002</v>
      </c>
      <c r="Y298" s="23" t="s">
        <v>38</v>
      </c>
      <c r="Z298" s="23" t="s">
        <v>38</v>
      </c>
      <c r="AA298" s="23">
        <v>-1E-4</v>
      </c>
      <c r="AB298" s="23">
        <v>0.21</v>
      </c>
      <c r="AC298" s="23">
        <v>-0.52569999999999995</v>
      </c>
      <c r="AD298" s="23">
        <v>-0.39350000000000002</v>
      </c>
      <c r="AE298" s="23" t="s">
        <v>38</v>
      </c>
      <c r="AF298" s="23">
        <v>0.68559999999999999</v>
      </c>
      <c r="AG298" s="23">
        <v>1.2634000000000001</v>
      </c>
      <c r="AH298" s="23">
        <v>-0.1003</v>
      </c>
      <c r="AI298" s="23">
        <v>0.27539999999999998</v>
      </c>
      <c r="AJ298" s="23">
        <v>-0.20039999999999999</v>
      </c>
      <c r="AK298" s="23">
        <v>0.37269999999999998</v>
      </c>
      <c r="AL298" s="23">
        <v>0.1139</v>
      </c>
      <c r="AM298" s="23" t="s">
        <v>38</v>
      </c>
      <c r="AN298" s="23">
        <v>101.5598</v>
      </c>
    </row>
    <row r="299" spans="1:40" x14ac:dyDescent="0.35">
      <c r="A299" s="24" t="s">
        <v>567</v>
      </c>
      <c r="B299" s="24" t="s">
        <v>566</v>
      </c>
      <c r="C299" s="24" t="s">
        <v>272</v>
      </c>
      <c r="D299" s="24">
        <v>1665</v>
      </c>
      <c r="E299" s="24">
        <v>16650000000000</v>
      </c>
      <c r="F299" s="24">
        <v>1671</v>
      </c>
      <c r="G299" s="24">
        <v>10000000000</v>
      </c>
      <c r="H299" s="24">
        <v>930</v>
      </c>
      <c r="I299" s="24">
        <v>14030631</v>
      </c>
      <c r="J299" s="24">
        <v>100</v>
      </c>
      <c r="K299" s="24">
        <v>14044651000000</v>
      </c>
      <c r="L299" s="24">
        <v>3922015000000</v>
      </c>
      <c r="M299" s="24">
        <v>9371260000000</v>
      </c>
      <c r="N299" s="24">
        <v>1000892000000</v>
      </c>
      <c r="O299" s="24">
        <v>7636000000</v>
      </c>
      <c r="P299" s="24">
        <v>936995000000</v>
      </c>
      <c r="Q299" s="24">
        <v>1433162000000</v>
      </c>
      <c r="R299" s="24">
        <v>1461587000000</v>
      </c>
      <c r="S299" s="24">
        <v>211526000000</v>
      </c>
      <c r="T299" s="24">
        <v>17716000000</v>
      </c>
      <c r="U299" s="24">
        <v>166067000000</v>
      </c>
      <c r="V299" s="24">
        <v>0.2268</v>
      </c>
      <c r="W299" s="24">
        <v>1.1855</v>
      </c>
      <c r="X299" s="24">
        <v>16.71</v>
      </c>
      <c r="Y299" s="24" t="s">
        <v>38</v>
      </c>
      <c r="Z299" s="24">
        <v>0.9163</v>
      </c>
      <c r="AA299" s="24">
        <v>-0.77959999999999996</v>
      </c>
      <c r="AB299" s="24">
        <v>-0.66779999999999995</v>
      </c>
      <c r="AC299" s="24">
        <v>-0.87680000000000002</v>
      </c>
      <c r="AD299" s="24">
        <v>-0.98970000000000002</v>
      </c>
      <c r="AE299" s="24">
        <v>1.1391</v>
      </c>
      <c r="AF299" s="24">
        <v>-0.19620000000000001</v>
      </c>
      <c r="AG299" s="24">
        <v>0.5665</v>
      </c>
      <c r="AH299" s="24">
        <v>-0.1948</v>
      </c>
      <c r="AI299" s="24">
        <v>-0.3382</v>
      </c>
      <c r="AJ299" s="24">
        <v>-0.90100000000000002</v>
      </c>
      <c r="AK299" s="24">
        <v>-0.9839</v>
      </c>
      <c r="AL299" s="24">
        <v>0.1623</v>
      </c>
      <c r="AM299" s="24">
        <v>1.3053999999999999</v>
      </c>
      <c r="AN299" s="24">
        <v>126.11579999999999</v>
      </c>
    </row>
    <row r="300" spans="1:40" x14ac:dyDescent="0.35">
      <c r="A300" s="24" t="s">
        <v>367</v>
      </c>
      <c r="B300" s="24" t="s">
        <v>366</v>
      </c>
      <c r="C300" s="24" t="s">
        <v>167</v>
      </c>
      <c r="D300" s="24">
        <v>6250</v>
      </c>
      <c r="E300" s="24">
        <v>11125000000000</v>
      </c>
      <c r="F300" s="24">
        <v>6250</v>
      </c>
      <c r="G300" s="24">
        <v>1780000000</v>
      </c>
      <c r="H300" s="24">
        <v>930</v>
      </c>
      <c r="I300" s="24">
        <v>14030631</v>
      </c>
      <c r="J300" s="24">
        <v>117</v>
      </c>
      <c r="K300" s="24">
        <v>5457871000000</v>
      </c>
      <c r="L300" s="24">
        <v>1020283000000</v>
      </c>
      <c r="M300" s="24">
        <v>5261921000000</v>
      </c>
      <c r="N300" s="24">
        <v>208539000000</v>
      </c>
      <c r="O300" s="24">
        <v>-29316000000</v>
      </c>
      <c r="P300" s="24">
        <v>927009000000</v>
      </c>
      <c r="Q300" s="24">
        <v>380989000000</v>
      </c>
      <c r="R300" s="24">
        <v>1023945000000</v>
      </c>
      <c r="S300" s="24">
        <v>879968000000</v>
      </c>
      <c r="T300" s="24">
        <v>261609000000</v>
      </c>
      <c r="U300" s="24">
        <v>587218000000</v>
      </c>
      <c r="V300" s="24">
        <v>0.69769999999999999</v>
      </c>
      <c r="W300" s="24">
        <v>2.0383</v>
      </c>
      <c r="X300" s="24">
        <v>53.418799999999997</v>
      </c>
      <c r="Y300" s="24" t="s">
        <v>38</v>
      </c>
      <c r="Z300" s="24">
        <v>2.0485000000000002</v>
      </c>
      <c r="AA300" s="24" t="s">
        <v>38</v>
      </c>
      <c r="AB300" s="24" t="s">
        <v>38</v>
      </c>
      <c r="AC300" s="24" t="s">
        <v>38</v>
      </c>
      <c r="AD300" s="24" t="s">
        <v>38</v>
      </c>
      <c r="AE300" s="24">
        <v>-0.48509999999999998</v>
      </c>
      <c r="AF300" s="24">
        <v>-0.2482</v>
      </c>
      <c r="AG300" s="24">
        <v>-0.30370000000000003</v>
      </c>
      <c r="AH300" s="24">
        <v>1.0157</v>
      </c>
      <c r="AI300" s="24">
        <v>-0.56059999999999999</v>
      </c>
      <c r="AJ300" s="24" t="s">
        <v>38</v>
      </c>
      <c r="AK300" s="24">
        <v>-1.0949</v>
      </c>
      <c r="AL300" s="24">
        <v>0.23649999999999999</v>
      </c>
      <c r="AM300" s="24">
        <v>1.2629999999999999</v>
      </c>
      <c r="AN300" s="24">
        <v>349.14699999999999</v>
      </c>
    </row>
    <row r="301" spans="1:40" x14ac:dyDescent="0.35">
      <c r="A301" s="24" t="s">
        <v>654</v>
      </c>
      <c r="B301" s="24" t="s">
        <v>653</v>
      </c>
      <c r="C301" s="24" t="s">
        <v>309</v>
      </c>
      <c r="D301" s="24">
        <v>5950</v>
      </c>
      <c r="E301" s="24">
        <v>16065000000000</v>
      </c>
      <c r="F301" s="24">
        <v>5930</v>
      </c>
      <c r="G301" s="24">
        <v>2700000000</v>
      </c>
      <c r="H301" s="24">
        <v>1229</v>
      </c>
      <c r="I301" s="24">
        <v>14030930</v>
      </c>
      <c r="J301" s="24">
        <v>938</v>
      </c>
      <c r="K301" s="24">
        <v>10736084000000</v>
      </c>
      <c r="L301" s="24">
        <v>2912934000000</v>
      </c>
      <c r="M301" s="24">
        <v>9339626000000</v>
      </c>
      <c r="N301" s="24">
        <v>2533269000000</v>
      </c>
      <c r="O301" s="24">
        <v>780662000000</v>
      </c>
      <c r="P301" s="24">
        <v>2028597000000</v>
      </c>
      <c r="Q301" s="24">
        <v>3145538000000</v>
      </c>
      <c r="R301" s="24">
        <v>2073595000000</v>
      </c>
      <c r="S301" s="24">
        <v>94592000000</v>
      </c>
      <c r="T301" s="24">
        <v>21001000000</v>
      </c>
      <c r="U301" s="24">
        <v>62975000000</v>
      </c>
      <c r="V301" s="24">
        <v>0.49909999999999999</v>
      </c>
      <c r="W301" s="24">
        <v>1.4964</v>
      </c>
      <c r="X301" s="24">
        <v>6.3220000000000001</v>
      </c>
      <c r="Y301" s="24" t="s">
        <v>38</v>
      </c>
      <c r="Z301" s="24">
        <v>1.3653999999999999</v>
      </c>
      <c r="AA301" s="24">
        <v>0.14610000000000001</v>
      </c>
      <c r="AB301" s="24">
        <v>0.20799999999999999</v>
      </c>
      <c r="AC301" s="24">
        <v>0.20469999999999999</v>
      </c>
      <c r="AD301" s="24">
        <v>0.2321</v>
      </c>
      <c r="AE301" s="24">
        <v>0.2059</v>
      </c>
      <c r="AF301" s="24">
        <v>-5.8099999999999999E-2</v>
      </c>
      <c r="AG301" s="24">
        <v>9.3899999999999997E-2</v>
      </c>
      <c r="AH301" s="24">
        <v>-0.31019999999999998</v>
      </c>
      <c r="AI301" s="24">
        <v>-6.3500000000000001E-2</v>
      </c>
      <c r="AJ301" s="24">
        <v>0.1346</v>
      </c>
      <c r="AK301" s="24">
        <v>0.3478</v>
      </c>
      <c r="AL301" s="24">
        <v>0.40389999999999998</v>
      </c>
      <c r="AM301" s="24">
        <v>0.94620000000000004</v>
      </c>
      <c r="AN301" s="24">
        <v>107.9897</v>
      </c>
    </row>
    <row r="302" spans="1:40" x14ac:dyDescent="0.35">
      <c r="A302" s="23" t="s">
        <v>531</v>
      </c>
      <c r="B302" s="23" t="s">
        <v>530</v>
      </c>
      <c r="C302" s="23" t="s">
        <v>50</v>
      </c>
      <c r="D302" s="23">
        <v>5690</v>
      </c>
      <c r="E302" s="23">
        <v>256050000000000</v>
      </c>
      <c r="F302" s="23">
        <v>5640</v>
      </c>
      <c r="G302" s="23">
        <v>45000000000</v>
      </c>
      <c r="H302" s="23">
        <v>1229</v>
      </c>
      <c r="I302" s="23">
        <v>14030930</v>
      </c>
      <c r="J302" s="23">
        <v>612</v>
      </c>
      <c r="K302" s="23">
        <v>43705055000000</v>
      </c>
      <c r="L302" s="23">
        <v>6617796000000</v>
      </c>
      <c r="M302" s="23">
        <v>79495479000000</v>
      </c>
      <c r="N302" s="23">
        <v>27558761000000</v>
      </c>
      <c r="O302" s="23">
        <v>998168000000</v>
      </c>
      <c r="P302" s="23">
        <v>67589968000000</v>
      </c>
      <c r="Q302" s="23">
        <v>81346034000000</v>
      </c>
      <c r="R302" s="23">
        <v>84162251000000</v>
      </c>
      <c r="S302" s="23">
        <v>12546466000000</v>
      </c>
      <c r="T302" s="23">
        <v>3897347000000</v>
      </c>
      <c r="U302" s="23">
        <v>11227218000000</v>
      </c>
      <c r="V302" s="23">
        <v>0.4461</v>
      </c>
      <c r="W302" s="23">
        <v>5.8586</v>
      </c>
      <c r="X302" s="23">
        <v>9.1340000000000003</v>
      </c>
      <c r="Y302" s="23">
        <v>0.64419999999999999</v>
      </c>
      <c r="Z302" s="23" t="s">
        <v>38</v>
      </c>
      <c r="AA302" s="23">
        <v>3.4573</v>
      </c>
      <c r="AB302" s="23">
        <v>18.316299999999998</v>
      </c>
      <c r="AC302" s="23">
        <v>-0.80200000000000005</v>
      </c>
      <c r="AD302" s="23">
        <v>-0.83350000000000002</v>
      </c>
      <c r="AE302" s="23" t="s">
        <v>38</v>
      </c>
      <c r="AF302" s="23">
        <v>-0.628</v>
      </c>
      <c r="AG302" s="23">
        <v>-0.78759999999999997</v>
      </c>
      <c r="AH302" s="23" t="s">
        <v>38</v>
      </c>
      <c r="AI302" s="23" t="s">
        <v>38</v>
      </c>
      <c r="AJ302" s="23">
        <v>-0.9264</v>
      </c>
      <c r="AK302" s="23">
        <v>-0.96460000000000001</v>
      </c>
      <c r="AL302" s="23">
        <v>3.9E-2</v>
      </c>
      <c r="AM302" s="23">
        <v>1.0811999999999999</v>
      </c>
      <c r="AN302" s="23">
        <v>202.3501</v>
      </c>
    </row>
    <row r="303" spans="1:40" x14ac:dyDescent="0.35">
      <c r="A303" s="23" t="s">
        <v>278</v>
      </c>
      <c r="B303" s="23" t="s">
        <v>277</v>
      </c>
      <c r="C303" s="23" t="s">
        <v>50</v>
      </c>
      <c r="D303" s="23">
        <v>2143</v>
      </c>
      <c r="E303" s="23">
        <v>51432000000000</v>
      </c>
      <c r="F303" s="23">
        <v>2140</v>
      </c>
      <c r="G303" s="23">
        <v>24000000000</v>
      </c>
      <c r="H303" s="23">
        <v>930</v>
      </c>
      <c r="I303" s="23">
        <v>14030930</v>
      </c>
      <c r="J303" s="23">
        <v>444</v>
      </c>
      <c r="K303" s="23">
        <v>11040363000000</v>
      </c>
      <c r="L303" s="23">
        <v>2633859000000</v>
      </c>
      <c r="M303" s="23">
        <v>11040363000000</v>
      </c>
      <c r="N303" s="23">
        <v>10653062000000</v>
      </c>
      <c r="O303" s="23">
        <v>2537456000000</v>
      </c>
      <c r="P303" s="23">
        <v>10653062000000</v>
      </c>
      <c r="Q303" s="23">
        <v>17728309000000</v>
      </c>
      <c r="R303" s="23">
        <v>17728309000000</v>
      </c>
      <c r="S303" s="23">
        <v>49348000000</v>
      </c>
      <c r="T303" s="23">
        <v>11764000000</v>
      </c>
      <c r="U303" s="23">
        <v>9960000000</v>
      </c>
      <c r="V303" s="23">
        <v>0.56579999999999997</v>
      </c>
      <c r="W303" s="23">
        <v>4.6585000000000001</v>
      </c>
      <c r="X303" s="23">
        <v>4.8422999999999998</v>
      </c>
      <c r="Y303" s="23">
        <v>0.66620000000000001</v>
      </c>
      <c r="Z303" s="23" t="s">
        <v>38</v>
      </c>
      <c r="AA303" s="23">
        <v>4.3700000000000003E-2</v>
      </c>
      <c r="AB303" s="23">
        <v>1.2547999999999999</v>
      </c>
      <c r="AC303" s="23">
        <v>-1.9400000000000001E-2</v>
      </c>
      <c r="AD303" s="23">
        <v>1.3599999999999999E-2</v>
      </c>
      <c r="AE303" s="23" t="s">
        <v>38</v>
      </c>
      <c r="AF303" s="23">
        <v>-0.51190000000000002</v>
      </c>
      <c r="AG303" s="23">
        <v>0.59240000000000004</v>
      </c>
      <c r="AH303" s="23" t="s">
        <v>38</v>
      </c>
      <c r="AI303" s="23" t="s">
        <v>38</v>
      </c>
      <c r="AJ303" s="23">
        <v>-0.52139999999999997</v>
      </c>
      <c r="AK303" s="23">
        <v>0.61399999999999999</v>
      </c>
      <c r="AL303" s="23">
        <v>0.35820000000000002</v>
      </c>
      <c r="AM303" s="23">
        <v>0.84199999999999997</v>
      </c>
      <c r="AN303" s="23">
        <v>77.551000000000002</v>
      </c>
    </row>
    <row r="304" spans="1:40" x14ac:dyDescent="0.35">
      <c r="A304" s="24" t="s">
        <v>737</v>
      </c>
      <c r="B304" s="24" t="s">
        <v>736</v>
      </c>
      <c r="C304" s="24" t="s">
        <v>309</v>
      </c>
      <c r="D304" s="24">
        <v>4840</v>
      </c>
      <c r="E304" s="24">
        <v>3872000000000</v>
      </c>
      <c r="F304" s="24">
        <v>4830</v>
      </c>
      <c r="G304" s="24">
        <v>800000000</v>
      </c>
      <c r="H304" s="24">
        <v>1230</v>
      </c>
      <c r="I304" s="24">
        <v>14030930</v>
      </c>
      <c r="J304" s="24">
        <v>475</v>
      </c>
      <c r="K304" s="24">
        <v>3030644000000</v>
      </c>
      <c r="L304" s="24">
        <v>832797000000</v>
      </c>
      <c r="M304" s="24">
        <v>2299414000000</v>
      </c>
      <c r="N304" s="24">
        <v>379670000000</v>
      </c>
      <c r="O304" s="24">
        <v>152572000000</v>
      </c>
      <c r="P304" s="24">
        <v>291922000000</v>
      </c>
      <c r="Q304" s="24">
        <v>545298000000</v>
      </c>
      <c r="R304" s="24">
        <v>320072000000</v>
      </c>
      <c r="S304" s="24">
        <v>184849000000</v>
      </c>
      <c r="T304" s="24">
        <v>47096000000</v>
      </c>
      <c r="U304" s="24">
        <v>159842000000</v>
      </c>
      <c r="V304" s="24">
        <v>0.49330000000000002</v>
      </c>
      <c r="W304" s="24">
        <v>1.2776000000000001</v>
      </c>
      <c r="X304" s="24">
        <v>10.1684</v>
      </c>
      <c r="Y304" s="24" t="s">
        <v>38</v>
      </c>
      <c r="Z304" s="24" t="s">
        <v>38</v>
      </c>
      <c r="AA304" s="24">
        <v>3.4156</v>
      </c>
      <c r="AB304" s="24">
        <v>3.9649000000000001</v>
      </c>
      <c r="AC304" s="24">
        <v>0.72970000000000002</v>
      </c>
      <c r="AD304" s="24">
        <v>0.90439999999999998</v>
      </c>
      <c r="AE304" s="24" t="s">
        <v>38</v>
      </c>
      <c r="AF304" s="24">
        <v>2.0199999999999999E-2</v>
      </c>
      <c r="AG304" s="24">
        <v>0.36309999999999998</v>
      </c>
      <c r="AH304" s="24">
        <v>-8.2799999999999999E-2</v>
      </c>
      <c r="AI304" s="24">
        <v>0.27010000000000001</v>
      </c>
      <c r="AJ304" s="24">
        <v>0.76470000000000005</v>
      </c>
      <c r="AK304" s="24">
        <v>1.5959000000000001</v>
      </c>
      <c r="AL304" s="24">
        <v>2.4E-2</v>
      </c>
      <c r="AM304" s="24">
        <v>0.85470000000000002</v>
      </c>
      <c r="AN304" s="24">
        <v>103.79559999999999</v>
      </c>
    </row>
    <row r="305" spans="1:40" x14ac:dyDescent="0.35">
      <c r="A305" s="24" t="s">
        <v>626</v>
      </c>
      <c r="B305" s="24" t="s">
        <v>625</v>
      </c>
      <c r="C305" s="24" t="s">
        <v>50</v>
      </c>
      <c r="D305" s="24">
        <v>10170</v>
      </c>
      <c r="E305" s="24">
        <v>162720000000000</v>
      </c>
      <c r="F305" s="24">
        <v>10190</v>
      </c>
      <c r="G305" s="24">
        <v>16000000000</v>
      </c>
      <c r="H305" s="24">
        <v>331</v>
      </c>
      <c r="I305" s="24">
        <v>14030930</v>
      </c>
      <c r="J305" s="24">
        <v>1333</v>
      </c>
      <c r="K305" s="24">
        <v>22692994000000</v>
      </c>
      <c r="L305" s="24">
        <v>82763000000</v>
      </c>
      <c r="M305" s="24">
        <v>22758437000000</v>
      </c>
      <c r="N305" s="24">
        <v>21322980000000</v>
      </c>
      <c r="O305" s="24">
        <v>-293776000000</v>
      </c>
      <c r="P305" s="24">
        <v>21233583000000</v>
      </c>
      <c r="Q305" s="24">
        <v>34698152000000</v>
      </c>
      <c r="R305" s="24">
        <v>35160061000000</v>
      </c>
      <c r="S305" s="24">
        <v>287872000000</v>
      </c>
      <c r="T305" s="24">
        <v>1750000000</v>
      </c>
      <c r="U305" s="24">
        <v>434404000000</v>
      </c>
      <c r="V305" s="24">
        <v>0.65139999999999998</v>
      </c>
      <c r="W305" s="24">
        <v>7.1704999999999997</v>
      </c>
      <c r="X305" s="24">
        <v>7.6294000000000004</v>
      </c>
      <c r="Y305" s="24">
        <v>2.9716999999999998</v>
      </c>
      <c r="Z305" s="24" t="s">
        <v>38</v>
      </c>
      <c r="AA305" s="24" t="s">
        <v>38</v>
      </c>
      <c r="AB305" s="24" t="s">
        <v>38</v>
      </c>
      <c r="AC305" s="24" t="s">
        <v>38</v>
      </c>
      <c r="AD305" s="24" t="s">
        <v>38</v>
      </c>
      <c r="AE305" s="24" t="s">
        <v>38</v>
      </c>
      <c r="AF305" s="24">
        <v>0.20960000000000001</v>
      </c>
      <c r="AG305" s="24">
        <v>-0.46050000000000002</v>
      </c>
      <c r="AH305" s="24" t="s">
        <v>38</v>
      </c>
      <c r="AI305" s="24" t="s">
        <v>38</v>
      </c>
      <c r="AJ305" s="24" t="s">
        <v>38</v>
      </c>
      <c r="AK305" s="24" t="s">
        <v>38</v>
      </c>
      <c r="AL305" s="24">
        <v>0.1812</v>
      </c>
      <c r="AM305" s="24">
        <v>1.0521</v>
      </c>
      <c r="AN305" s="24">
        <v>541.91240000000005</v>
      </c>
    </row>
    <row r="306" spans="1:40" x14ac:dyDescent="0.35">
      <c r="A306" s="23" t="s">
        <v>646</v>
      </c>
      <c r="B306" s="23" t="s">
        <v>645</v>
      </c>
      <c r="C306" s="23" t="s">
        <v>50</v>
      </c>
      <c r="D306" s="23">
        <v>1752</v>
      </c>
      <c r="E306" s="23">
        <v>21024000000000</v>
      </c>
      <c r="F306" s="23">
        <v>1733</v>
      </c>
      <c r="G306" s="23">
        <v>12000000000</v>
      </c>
      <c r="H306" s="23">
        <v>1229</v>
      </c>
      <c r="I306" s="23">
        <v>14030930</v>
      </c>
      <c r="J306" s="23">
        <v>328</v>
      </c>
      <c r="K306" s="23">
        <v>4117261000000</v>
      </c>
      <c r="L306" s="23">
        <v>3579000000</v>
      </c>
      <c r="M306" s="23">
        <v>3821188000000</v>
      </c>
      <c r="N306" s="23">
        <v>3941480000000</v>
      </c>
      <c r="O306" s="23">
        <v>-24258000000</v>
      </c>
      <c r="P306" s="23">
        <v>3663641000000</v>
      </c>
      <c r="Q306" s="23">
        <v>1062890000000</v>
      </c>
      <c r="R306" s="23">
        <v>4240037000000</v>
      </c>
      <c r="S306" s="23">
        <v>3793000000</v>
      </c>
      <c r="T306" s="23">
        <v>6000000</v>
      </c>
      <c r="U306" s="23" t="s">
        <v>38</v>
      </c>
      <c r="V306" s="23">
        <v>0.95530000000000004</v>
      </c>
      <c r="W306" s="23">
        <v>5.1063000000000001</v>
      </c>
      <c r="X306" s="23">
        <v>5.2835000000000001</v>
      </c>
      <c r="Y306" s="23">
        <v>1.5287999999999999</v>
      </c>
      <c r="Z306" s="23" t="s">
        <v>38</v>
      </c>
      <c r="AA306" s="23" t="s">
        <v>38</v>
      </c>
      <c r="AB306" s="23" t="s">
        <v>38</v>
      </c>
      <c r="AC306" s="23" t="s">
        <v>38</v>
      </c>
      <c r="AD306" s="23" t="s">
        <v>38</v>
      </c>
      <c r="AE306" s="23" t="s">
        <v>38</v>
      </c>
      <c r="AF306" s="23">
        <v>-0.99209999999999998</v>
      </c>
      <c r="AG306" s="23">
        <v>-0.72789999999999999</v>
      </c>
      <c r="AH306" s="23" t="s">
        <v>38</v>
      </c>
      <c r="AI306" s="23" t="s">
        <v>38</v>
      </c>
      <c r="AJ306" s="23">
        <v>-1.0656000000000001</v>
      </c>
      <c r="AK306" s="23" t="s">
        <v>38</v>
      </c>
      <c r="AL306" s="23">
        <v>0.1193</v>
      </c>
      <c r="AM306" s="23" t="s">
        <v>38</v>
      </c>
      <c r="AN306" s="23">
        <v>284.02069999999998</v>
      </c>
    </row>
    <row r="307" spans="1:40" x14ac:dyDescent="0.35">
      <c r="A307" s="23" t="s">
        <v>1011</v>
      </c>
      <c r="B307" s="23" t="s">
        <v>1010</v>
      </c>
      <c r="C307" s="23" t="s">
        <v>309</v>
      </c>
      <c r="D307" s="23">
        <v>5180</v>
      </c>
      <c r="E307" s="23">
        <v>23227120000000</v>
      </c>
      <c r="F307" s="23">
        <v>5210</v>
      </c>
      <c r="G307" s="23">
        <v>4484000000</v>
      </c>
      <c r="H307" s="23">
        <v>1229</v>
      </c>
      <c r="I307" s="23">
        <v>14030930</v>
      </c>
      <c r="J307" s="23">
        <v>781</v>
      </c>
      <c r="K307" s="23">
        <v>21163733000000</v>
      </c>
      <c r="L307" s="23">
        <v>5212437000000</v>
      </c>
      <c r="M307" s="23">
        <v>16689702000000</v>
      </c>
      <c r="N307" s="23">
        <v>3503708000000</v>
      </c>
      <c r="O307" s="23">
        <v>798338000000</v>
      </c>
      <c r="P307" s="23">
        <v>2346214000000</v>
      </c>
      <c r="Q307" s="23">
        <v>7096681000000</v>
      </c>
      <c r="R307" s="23">
        <v>5286325000000</v>
      </c>
      <c r="S307" s="23">
        <v>128601000000</v>
      </c>
      <c r="T307" s="23">
        <v>5538000000</v>
      </c>
      <c r="U307" s="23">
        <v>143762000000</v>
      </c>
      <c r="V307" s="23">
        <v>0.23050000000000001</v>
      </c>
      <c r="W307" s="23">
        <v>1.0974999999999999</v>
      </c>
      <c r="X307" s="23">
        <v>6.6708999999999996</v>
      </c>
      <c r="Y307" s="23" t="s">
        <v>38</v>
      </c>
      <c r="Z307" s="23">
        <v>1.1025</v>
      </c>
      <c r="AA307" s="23">
        <v>-3.4299999999999997E-2</v>
      </c>
      <c r="AB307" s="23">
        <v>-4.9799999999999997E-2</v>
      </c>
      <c r="AC307" s="23">
        <v>0.14560000000000001</v>
      </c>
      <c r="AD307" s="23">
        <v>4.6300000000000001E-2</v>
      </c>
      <c r="AE307" s="23">
        <v>0.32650000000000001</v>
      </c>
      <c r="AF307" s="23">
        <v>-0.17</v>
      </c>
      <c r="AG307" s="23">
        <v>0.12770000000000001</v>
      </c>
      <c r="AH307" s="23">
        <v>-3.7999999999999999E-2</v>
      </c>
      <c r="AI307" s="23">
        <v>0.18279999999999999</v>
      </c>
      <c r="AJ307" s="23">
        <v>-4.9200000000000001E-2</v>
      </c>
      <c r="AK307" s="23">
        <v>0.1799</v>
      </c>
      <c r="AL307" s="23">
        <v>0.1825</v>
      </c>
      <c r="AM307" s="23">
        <v>1.2831999999999999</v>
      </c>
      <c r="AN307" s="23">
        <v>126.267</v>
      </c>
    </row>
    <row r="308" spans="1:40" x14ac:dyDescent="0.35">
      <c r="A308" s="23" t="s">
        <v>741</v>
      </c>
      <c r="B308" s="23" t="s">
        <v>740</v>
      </c>
      <c r="C308" s="23" t="s">
        <v>50</v>
      </c>
      <c r="D308" s="23">
        <v>15590</v>
      </c>
      <c r="E308" s="23">
        <v>53919683130000</v>
      </c>
      <c r="F308" s="23">
        <v>15380</v>
      </c>
      <c r="G308" s="23">
        <v>3458607000</v>
      </c>
      <c r="H308" s="23">
        <v>1229</v>
      </c>
      <c r="I308" s="23">
        <v>14030930</v>
      </c>
      <c r="J308" s="23">
        <v>-9</v>
      </c>
      <c r="K308" s="23">
        <v>296711000000</v>
      </c>
      <c r="L308" s="23">
        <v>216000000</v>
      </c>
      <c r="M308" s="23">
        <v>295579000000</v>
      </c>
      <c r="N308" s="23">
        <v>-29805000000</v>
      </c>
      <c r="O308" s="23">
        <v>-115452000000</v>
      </c>
      <c r="P308" s="23">
        <v>33553000000</v>
      </c>
      <c r="Q308" s="23">
        <v>335681000000</v>
      </c>
      <c r="R308" s="23">
        <v>576136000000</v>
      </c>
      <c r="S308" s="23" t="s">
        <v>38</v>
      </c>
      <c r="T308" s="23" t="s">
        <v>38</v>
      </c>
      <c r="U308" s="23" t="s">
        <v>38</v>
      </c>
      <c r="V308" s="23" t="s">
        <v>38</v>
      </c>
      <c r="W308" s="23">
        <v>181.84110000000001</v>
      </c>
      <c r="X308" s="23" t="s">
        <v>38</v>
      </c>
      <c r="Y308" s="23">
        <v>12.411</v>
      </c>
      <c r="Z308" s="23" t="s">
        <v>38</v>
      </c>
      <c r="AA308" s="23" t="s">
        <v>38</v>
      </c>
      <c r="AB308" s="23" t="s">
        <v>38</v>
      </c>
      <c r="AC308" s="23" t="s">
        <v>38</v>
      </c>
      <c r="AD308" s="23" t="s">
        <v>38</v>
      </c>
      <c r="AE308" s="23" t="s">
        <v>38</v>
      </c>
      <c r="AF308" s="23">
        <v>-0.85650000000000004</v>
      </c>
      <c r="AG308" s="23">
        <v>-3.1399999999999997E-2</v>
      </c>
      <c r="AH308" s="23" t="s">
        <v>38</v>
      </c>
      <c r="AI308" s="23" t="s">
        <v>38</v>
      </c>
      <c r="AJ308" s="23" t="s">
        <v>38</v>
      </c>
      <c r="AK308" s="23" t="s">
        <v>38</v>
      </c>
      <c r="AL308" s="23">
        <v>0.31990000000000002</v>
      </c>
      <c r="AM308" s="23">
        <v>0.9153</v>
      </c>
      <c r="AN308" s="23">
        <v>2139.0194999999999</v>
      </c>
    </row>
    <row r="309" spans="1:40" x14ac:dyDescent="0.35">
      <c r="A309" s="24" t="s">
        <v>707</v>
      </c>
      <c r="B309" s="24" t="s">
        <v>706</v>
      </c>
      <c r="C309" s="24" t="s">
        <v>50</v>
      </c>
      <c r="D309" s="24">
        <v>5390</v>
      </c>
      <c r="E309" s="24">
        <v>9642710000000</v>
      </c>
      <c r="F309" s="24">
        <v>5360</v>
      </c>
      <c r="G309" s="24">
        <v>1789000000</v>
      </c>
      <c r="H309" s="24">
        <v>1229</v>
      </c>
      <c r="I309" s="24">
        <v>14030930</v>
      </c>
      <c r="J309" s="24">
        <v>-7</v>
      </c>
      <c r="K309" s="24">
        <v>48301000000</v>
      </c>
      <c r="L309" s="24" t="s">
        <v>38</v>
      </c>
      <c r="M309" s="24">
        <v>61245000000</v>
      </c>
      <c r="N309" s="24">
        <v>-12724000000</v>
      </c>
      <c r="O309" s="24">
        <v>-14139000000</v>
      </c>
      <c r="P309" s="24">
        <v>-275000000</v>
      </c>
      <c r="Q309" s="24">
        <v>1086947000000</v>
      </c>
      <c r="R309" s="24">
        <v>1137593000000</v>
      </c>
      <c r="S309" s="24">
        <v>2058000000</v>
      </c>
      <c r="T309" s="24" t="s">
        <v>38</v>
      </c>
      <c r="U309" s="24">
        <v>4540000000</v>
      </c>
      <c r="V309" s="24" t="s">
        <v>38</v>
      </c>
      <c r="W309" s="24">
        <v>199.6379</v>
      </c>
      <c r="X309" s="24" t="s">
        <v>38</v>
      </c>
      <c r="Y309" s="24">
        <v>3.1389999999999998</v>
      </c>
      <c r="Z309" s="24" t="s">
        <v>38</v>
      </c>
      <c r="AA309" s="24" t="s">
        <v>38</v>
      </c>
      <c r="AB309" s="24" t="s">
        <v>38</v>
      </c>
      <c r="AC309" s="24" t="s">
        <v>38</v>
      </c>
      <c r="AD309" s="24" t="s">
        <v>38</v>
      </c>
      <c r="AE309" s="24" t="s">
        <v>38</v>
      </c>
      <c r="AF309" s="24" t="s">
        <v>38</v>
      </c>
      <c r="AG309" s="24" t="s">
        <v>38</v>
      </c>
      <c r="AH309" s="24" t="s">
        <v>38</v>
      </c>
      <c r="AI309" s="24" t="s">
        <v>38</v>
      </c>
      <c r="AJ309" s="24" t="s">
        <v>38</v>
      </c>
      <c r="AK309" s="24" t="s">
        <v>38</v>
      </c>
      <c r="AL309" s="24">
        <v>0.11269999999999999</v>
      </c>
      <c r="AM309" s="24">
        <v>1.2863</v>
      </c>
      <c r="AN309" s="24">
        <v>2252.0019000000002</v>
      </c>
    </row>
    <row r="310" spans="1:40" x14ac:dyDescent="0.35">
      <c r="A310" s="23" t="s">
        <v>347</v>
      </c>
      <c r="B310" s="23" t="s">
        <v>346</v>
      </c>
      <c r="C310" s="23" t="s">
        <v>60</v>
      </c>
      <c r="D310" s="23">
        <v>7410</v>
      </c>
      <c r="E310" s="23">
        <v>14079000000000</v>
      </c>
      <c r="F310" s="23">
        <v>7440</v>
      </c>
      <c r="G310" s="23">
        <v>1900000000</v>
      </c>
      <c r="H310" s="23">
        <v>1229</v>
      </c>
      <c r="I310" s="23">
        <v>14030930</v>
      </c>
      <c r="J310" s="23">
        <v>1059</v>
      </c>
      <c r="K310" s="23">
        <v>4257839000000</v>
      </c>
      <c r="L310" s="23">
        <v>2228598000000</v>
      </c>
      <c r="M310" s="23">
        <v>1657219000000</v>
      </c>
      <c r="N310" s="23">
        <v>2012965000000</v>
      </c>
      <c r="O310" s="23">
        <v>984973000000</v>
      </c>
      <c r="P310" s="23">
        <v>969294000000</v>
      </c>
      <c r="Q310" s="23">
        <v>2207748000000</v>
      </c>
      <c r="R310" s="23">
        <v>933517000000</v>
      </c>
      <c r="S310" s="23" t="s">
        <v>38</v>
      </c>
      <c r="T310" s="23" t="s">
        <v>38</v>
      </c>
      <c r="U310" s="23" t="s">
        <v>38</v>
      </c>
      <c r="V310" s="23">
        <v>0.55369999999999997</v>
      </c>
      <c r="W310" s="23">
        <v>3.3066</v>
      </c>
      <c r="X310" s="23">
        <v>6.9215999999999998</v>
      </c>
      <c r="Y310" s="23" t="s">
        <v>38</v>
      </c>
      <c r="Z310" s="23">
        <v>3.0581</v>
      </c>
      <c r="AA310" s="23">
        <v>-2.3099999999999999E-2</v>
      </c>
      <c r="AB310" s="23">
        <v>1.3703000000000001</v>
      </c>
      <c r="AC310" s="23">
        <v>-7.9600000000000004E-2</v>
      </c>
      <c r="AD310" s="23">
        <v>-0.40489999999999998</v>
      </c>
      <c r="AE310" s="23">
        <v>2.2707999999999999</v>
      </c>
      <c r="AF310" s="23">
        <v>2.5474999999999999</v>
      </c>
      <c r="AG310" s="23">
        <v>9.9457000000000004</v>
      </c>
      <c r="AH310" s="23">
        <v>2.2559</v>
      </c>
      <c r="AI310" s="23">
        <v>12.745200000000001</v>
      </c>
      <c r="AJ310" s="23">
        <v>2.2652000000000001</v>
      </c>
      <c r="AK310" s="23">
        <v>5.5137999999999998</v>
      </c>
      <c r="AL310" s="23">
        <v>0.71230000000000004</v>
      </c>
      <c r="AM310" s="23">
        <v>0.7742</v>
      </c>
      <c r="AN310" s="23">
        <v>21.356100000000001</v>
      </c>
    </row>
    <row r="311" spans="1:40" x14ac:dyDescent="0.35">
      <c r="A311" s="23" t="s">
        <v>482</v>
      </c>
      <c r="B311" s="23" t="s">
        <v>481</v>
      </c>
      <c r="C311" s="23" t="s">
        <v>37</v>
      </c>
      <c r="D311" s="23">
        <v>6300</v>
      </c>
      <c r="E311" s="23">
        <v>75600000000000</v>
      </c>
      <c r="F311" s="23">
        <v>6240</v>
      </c>
      <c r="G311" s="23">
        <v>12000000000</v>
      </c>
      <c r="H311" s="23">
        <v>1229</v>
      </c>
      <c r="I311" s="23">
        <v>14030930</v>
      </c>
      <c r="J311" s="23">
        <v>852</v>
      </c>
      <c r="K311" s="23">
        <v>70976490000000</v>
      </c>
      <c r="L311" s="23">
        <v>15995388000000</v>
      </c>
      <c r="M311" s="23">
        <v>73718803000000</v>
      </c>
      <c r="N311" s="23">
        <v>10225519000000</v>
      </c>
      <c r="O311" s="23">
        <v>2056927000000</v>
      </c>
      <c r="P311" s="23">
        <v>26409170000000</v>
      </c>
      <c r="Q311" s="23">
        <v>34682556000000</v>
      </c>
      <c r="R311" s="23">
        <v>33522755000000</v>
      </c>
      <c r="S311" s="23">
        <v>212628000000</v>
      </c>
      <c r="T311" s="23">
        <v>74647000000</v>
      </c>
      <c r="U311" s="23" t="s">
        <v>38</v>
      </c>
      <c r="V311" s="23">
        <v>9.9900000000000003E-2</v>
      </c>
      <c r="W311" s="23">
        <v>1.0650999999999999</v>
      </c>
      <c r="X311" s="23">
        <v>7.3239000000000001</v>
      </c>
      <c r="Y311" s="23" t="s">
        <v>38</v>
      </c>
      <c r="Z311" s="23" t="s">
        <v>38</v>
      </c>
      <c r="AA311" s="23">
        <v>1.1828000000000001</v>
      </c>
      <c r="AB311" s="23">
        <v>0.77380000000000004</v>
      </c>
      <c r="AC311" s="23">
        <v>4.8552999999999997</v>
      </c>
      <c r="AD311" s="23">
        <v>-0.72850000000000004</v>
      </c>
      <c r="AE311" s="23">
        <v>6.9500000000000006E-2</v>
      </c>
      <c r="AF311" s="23">
        <v>-0.1845</v>
      </c>
      <c r="AG311" s="23">
        <v>-0.1981</v>
      </c>
      <c r="AH311" s="23" t="s">
        <v>38</v>
      </c>
      <c r="AI311" s="23" t="s">
        <v>38</v>
      </c>
      <c r="AJ311" s="23">
        <v>3.7749999999999999</v>
      </c>
      <c r="AK311" s="23">
        <v>-0.7823</v>
      </c>
      <c r="AL311" s="23">
        <v>9.4700000000000006E-2</v>
      </c>
      <c r="AM311" s="23">
        <v>-8.2900000000000001E-2</v>
      </c>
      <c r="AN311" s="23" t="s">
        <v>38</v>
      </c>
    </row>
    <row r="312" spans="1:40" x14ac:dyDescent="0.35">
      <c r="A312" s="24" t="s">
        <v>784</v>
      </c>
      <c r="B312" s="24" t="s">
        <v>783</v>
      </c>
      <c r="C312" s="24" t="s">
        <v>164</v>
      </c>
      <c r="D312" s="24">
        <v>3195</v>
      </c>
      <c r="E312" s="24">
        <v>9265500000000</v>
      </c>
      <c r="F312" s="24">
        <v>3171</v>
      </c>
      <c r="G312" s="24">
        <v>2900000000</v>
      </c>
      <c r="H312" s="24">
        <v>1229</v>
      </c>
      <c r="I312" s="24">
        <v>14030930</v>
      </c>
      <c r="J312" s="24">
        <v>374</v>
      </c>
      <c r="K312" s="24">
        <v>3154458000000</v>
      </c>
      <c r="L312" s="24">
        <v>730008000000</v>
      </c>
      <c r="M312" s="24">
        <v>2118440000000</v>
      </c>
      <c r="N312" s="24">
        <v>1084658000000</v>
      </c>
      <c r="O312" s="24">
        <v>115733000000</v>
      </c>
      <c r="P312" s="24">
        <v>763456000000</v>
      </c>
      <c r="Q312" s="24">
        <v>1141975000000</v>
      </c>
      <c r="R312" s="24">
        <v>1018669000000</v>
      </c>
      <c r="S312" s="24" t="s">
        <v>38</v>
      </c>
      <c r="T312" s="24" t="s">
        <v>38</v>
      </c>
      <c r="U312" s="24" t="s">
        <v>38</v>
      </c>
      <c r="V312" s="24">
        <v>0.90380000000000005</v>
      </c>
      <c r="W312" s="24">
        <v>2.9373</v>
      </c>
      <c r="X312" s="24">
        <v>8.4786000000000001</v>
      </c>
      <c r="Y312" s="24" t="s">
        <v>38</v>
      </c>
      <c r="Z312" s="24">
        <v>2.8168000000000002</v>
      </c>
      <c r="AA312" s="24">
        <v>-0.17899999999999999</v>
      </c>
      <c r="AB312" s="24">
        <v>-3.49E-2</v>
      </c>
      <c r="AC312" s="24">
        <v>-0.63080000000000003</v>
      </c>
      <c r="AD312" s="24">
        <v>-0.49840000000000001</v>
      </c>
      <c r="AE312" s="24">
        <v>0.74919999999999998</v>
      </c>
      <c r="AF312" s="24">
        <v>-0.26919999999999999</v>
      </c>
      <c r="AG312" s="24">
        <v>0.54469999999999996</v>
      </c>
      <c r="AH312" s="24">
        <v>-0.59770000000000001</v>
      </c>
      <c r="AI312" s="24">
        <v>0.28139999999999998</v>
      </c>
      <c r="AJ312" s="24">
        <v>-0.73019999999999996</v>
      </c>
      <c r="AK312" s="24">
        <v>-0.22509999999999999</v>
      </c>
      <c r="AL312" s="24">
        <v>5.1700000000000003E-2</v>
      </c>
      <c r="AM312" s="24">
        <v>0.4451</v>
      </c>
      <c r="AN312" s="24">
        <v>519.72630000000004</v>
      </c>
    </row>
    <row r="313" spans="1:40" x14ac:dyDescent="0.35">
      <c r="A313" s="24" t="s">
        <v>1150</v>
      </c>
      <c r="B313" s="24" t="s">
        <v>1149</v>
      </c>
      <c r="C313" s="24" t="s">
        <v>172</v>
      </c>
      <c r="D313" s="24">
        <v>9040</v>
      </c>
      <c r="E313" s="24">
        <v>10848000000000</v>
      </c>
      <c r="F313" s="24">
        <v>8980</v>
      </c>
      <c r="G313" s="24">
        <v>1200000000</v>
      </c>
      <c r="H313" s="24">
        <v>631</v>
      </c>
      <c r="I313" s="24">
        <v>14030930</v>
      </c>
      <c r="J313" s="24">
        <v>103</v>
      </c>
      <c r="K313" s="24">
        <v>2346726000000</v>
      </c>
      <c r="L313" s="24">
        <v>251606000000</v>
      </c>
      <c r="M313" s="24">
        <v>2446005000000</v>
      </c>
      <c r="N313" s="24">
        <v>123259000000</v>
      </c>
      <c r="O313" s="24">
        <v>2166000000</v>
      </c>
      <c r="P313" s="24">
        <v>207273000000</v>
      </c>
      <c r="Q313" s="24">
        <v>1436224000000</v>
      </c>
      <c r="R313" s="24">
        <v>1579258000000</v>
      </c>
      <c r="S313" s="24">
        <v>91712000000</v>
      </c>
      <c r="T313" s="24">
        <v>30527000000</v>
      </c>
      <c r="U313" s="24">
        <v>83221000000</v>
      </c>
      <c r="V313" s="24">
        <v>0.70050000000000001</v>
      </c>
      <c r="W313" s="24">
        <v>4.6226000000000003</v>
      </c>
      <c r="X313" s="24">
        <v>87.766999999999996</v>
      </c>
      <c r="Y313" s="24" t="s">
        <v>38</v>
      </c>
      <c r="Z313" s="24">
        <v>1.8735999999999999</v>
      </c>
      <c r="AA313" s="24" t="s">
        <v>38</v>
      </c>
      <c r="AB313" s="24" t="s">
        <v>38</v>
      </c>
      <c r="AC313" s="24" t="s">
        <v>38</v>
      </c>
      <c r="AD313" s="24">
        <v>-0.96489999999999998</v>
      </c>
      <c r="AE313" s="24">
        <v>2.23E-2</v>
      </c>
      <c r="AF313" s="24">
        <v>-0.81669999999999998</v>
      </c>
      <c r="AG313" s="24">
        <v>-0.28289999999999998</v>
      </c>
      <c r="AH313" s="24">
        <v>3.6919</v>
      </c>
      <c r="AI313" s="24">
        <v>-0.32590000000000002</v>
      </c>
      <c r="AJ313" s="24" t="s">
        <v>38</v>
      </c>
      <c r="AK313" s="24">
        <v>-0.97489999999999999</v>
      </c>
      <c r="AL313" s="24">
        <v>-5.1299999999999998E-2</v>
      </c>
      <c r="AM313" s="24">
        <v>0.68200000000000005</v>
      </c>
      <c r="AN313" s="24">
        <v>254.65710000000001</v>
      </c>
    </row>
    <row r="314" spans="1:40" x14ac:dyDescent="0.35">
      <c r="A314" s="23" t="s">
        <v>751</v>
      </c>
      <c r="B314" s="23" t="s">
        <v>750</v>
      </c>
      <c r="C314" s="23" t="s">
        <v>148</v>
      </c>
      <c r="D314" s="23">
        <v>6000</v>
      </c>
      <c r="E314" s="23">
        <v>27000000000000</v>
      </c>
      <c r="F314" s="23">
        <v>5970</v>
      </c>
      <c r="G314" s="23">
        <v>4500000000</v>
      </c>
      <c r="H314" s="23">
        <v>1229</v>
      </c>
      <c r="I314" s="23">
        <v>14030930</v>
      </c>
      <c r="J314" s="23">
        <v>834</v>
      </c>
      <c r="K314" s="23">
        <v>18139110000000</v>
      </c>
      <c r="L314" s="23">
        <v>6894923000000</v>
      </c>
      <c r="M314" s="23">
        <v>15703943000000</v>
      </c>
      <c r="N314" s="23">
        <v>3754622000000</v>
      </c>
      <c r="O314" s="23">
        <v>985414000000</v>
      </c>
      <c r="P314" s="23">
        <v>3390127000000</v>
      </c>
      <c r="Q314" s="23">
        <v>5651527000000</v>
      </c>
      <c r="R314" s="23">
        <v>3371647000000</v>
      </c>
      <c r="S314" s="23">
        <v>370889000000</v>
      </c>
      <c r="T314" s="23">
        <v>172028000000</v>
      </c>
      <c r="U314" s="23">
        <v>54684000000</v>
      </c>
      <c r="V314" s="23">
        <v>0.21240000000000001</v>
      </c>
      <c r="W314" s="23">
        <v>1.4884999999999999</v>
      </c>
      <c r="X314" s="23">
        <v>7.1582999999999997</v>
      </c>
      <c r="Y314" s="23" t="s">
        <v>38</v>
      </c>
      <c r="Z314" s="23">
        <v>1.4908999999999999</v>
      </c>
      <c r="AA314" s="23">
        <v>-6.6500000000000004E-2</v>
      </c>
      <c r="AB314" s="23">
        <v>0.3664</v>
      </c>
      <c r="AC314" s="23">
        <v>-0.48930000000000001</v>
      </c>
      <c r="AD314" s="23">
        <v>-0.20030000000000001</v>
      </c>
      <c r="AE314" s="23">
        <v>0.1895</v>
      </c>
      <c r="AF314" s="23">
        <v>0.31130000000000002</v>
      </c>
      <c r="AG314" s="23">
        <v>8.43E-2</v>
      </c>
      <c r="AH314" s="23">
        <v>-0.49409999999999998</v>
      </c>
      <c r="AI314" s="23">
        <v>-0.4</v>
      </c>
      <c r="AJ314" s="23">
        <v>-0.33029999999999998</v>
      </c>
      <c r="AK314" s="23">
        <v>-0.13289999999999999</v>
      </c>
      <c r="AL314" s="23">
        <v>0.27229999999999999</v>
      </c>
      <c r="AM314" s="23">
        <v>1.1039000000000001</v>
      </c>
      <c r="AN314" s="23">
        <v>28.283300000000001</v>
      </c>
    </row>
    <row r="315" spans="1:40" x14ac:dyDescent="0.35">
      <c r="A315" s="23" t="s">
        <v>769</v>
      </c>
      <c r="B315" s="23" t="s">
        <v>768</v>
      </c>
      <c r="C315" s="23" t="s">
        <v>194</v>
      </c>
      <c r="D315" s="23">
        <v>4795</v>
      </c>
      <c r="E315" s="23">
        <v>17453948640205</v>
      </c>
      <c r="F315" s="23">
        <v>4806</v>
      </c>
      <c r="G315" s="23">
        <v>3640030999</v>
      </c>
      <c r="H315" s="23">
        <v>1229</v>
      </c>
      <c r="I315" s="23">
        <v>14030930</v>
      </c>
      <c r="J315" s="23">
        <v>660</v>
      </c>
      <c r="K315" s="23">
        <v>9053079000000</v>
      </c>
      <c r="L315" s="23">
        <v>2695078000000</v>
      </c>
      <c r="M315" s="23">
        <v>7617013000000</v>
      </c>
      <c r="N315" s="23">
        <v>2401938000000</v>
      </c>
      <c r="O315" s="23">
        <v>712757000000</v>
      </c>
      <c r="P315" s="23">
        <v>2204233000000</v>
      </c>
      <c r="Q315" s="23">
        <v>3068935000000</v>
      </c>
      <c r="R315" s="23">
        <v>2678479000000</v>
      </c>
      <c r="S315" s="23">
        <v>53140000000</v>
      </c>
      <c r="T315" s="23">
        <v>17399000000</v>
      </c>
      <c r="U315" s="23">
        <v>16398000000</v>
      </c>
      <c r="V315" s="23">
        <v>0.72660000000000002</v>
      </c>
      <c r="W315" s="23">
        <v>1.9279999999999999</v>
      </c>
      <c r="X315" s="23">
        <v>7.2817999999999996</v>
      </c>
      <c r="Y315" s="23" t="s">
        <v>38</v>
      </c>
      <c r="Z315" s="23">
        <v>2.0911</v>
      </c>
      <c r="AA315" s="23">
        <v>0.183</v>
      </c>
      <c r="AB315" s="23">
        <v>0.41299999999999998</v>
      </c>
      <c r="AC315" s="23">
        <v>-0.18770000000000001</v>
      </c>
      <c r="AD315" s="23">
        <v>0.81359999999999999</v>
      </c>
      <c r="AE315" s="23">
        <v>0.27210000000000001</v>
      </c>
      <c r="AF315" s="23">
        <v>-2.5499999999999998E-2</v>
      </c>
      <c r="AG315" s="23">
        <v>0.51149999999999995</v>
      </c>
      <c r="AH315" s="23">
        <v>-0.89990000000000003</v>
      </c>
      <c r="AI315" s="23">
        <v>-0.44540000000000002</v>
      </c>
      <c r="AJ315" s="23">
        <v>-0.2084</v>
      </c>
      <c r="AK315" s="23">
        <v>1.7412000000000001</v>
      </c>
      <c r="AL315" s="23">
        <v>0.35149999999999998</v>
      </c>
      <c r="AM315" s="23">
        <v>0.95620000000000005</v>
      </c>
      <c r="AN315" s="23">
        <v>8.5919000000000008</v>
      </c>
    </row>
    <row r="316" spans="1:40" x14ac:dyDescent="0.35">
      <c r="A316" s="23" t="s">
        <v>987</v>
      </c>
      <c r="B316" s="23" t="s">
        <v>986</v>
      </c>
      <c r="C316" s="23" t="s">
        <v>281</v>
      </c>
      <c r="D316" s="23">
        <v>43630</v>
      </c>
      <c r="E316" s="23">
        <v>9511340000000</v>
      </c>
      <c r="F316" s="23">
        <v>43630</v>
      </c>
      <c r="G316" s="23">
        <v>218000000</v>
      </c>
      <c r="H316" s="23">
        <v>1229</v>
      </c>
      <c r="I316" s="23">
        <v>14030930</v>
      </c>
      <c r="J316" s="23">
        <v>2450</v>
      </c>
      <c r="K316" s="23">
        <v>3342598000000</v>
      </c>
      <c r="L316" s="23">
        <v>757841000000</v>
      </c>
      <c r="M316" s="23">
        <v>2198744000000</v>
      </c>
      <c r="N316" s="23">
        <v>534156000000</v>
      </c>
      <c r="O316" s="23">
        <v>117811000000</v>
      </c>
      <c r="P316" s="23">
        <v>355788000000</v>
      </c>
      <c r="Q316" s="23">
        <v>846063000000</v>
      </c>
      <c r="R316" s="23">
        <v>574734000000</v>
      </c>
      <c r="S316" s="23">
        <v>158374000000</v>
      </c>
      <c r="T316" s="23">
        <v>40508000000</v>
      </c>
      <c r="U316" s="23">
        <v>140704000000</v>
      </c>
      <c r="V316" s="23">
        <v>0.49020000000000002</v>
      </c>
      <c r="W316" s="23">
        <v>2.8454999999999999</v>
      </c>
      <c r="X316" s="23">
        <v>17.808199999999999</v>
      </c>
      <c r="Y316" s="23" t="s">
        <v>38</v>
      </c>
      <c r="Z316" s="23">
        <v>2.7052999999999998</v>
      </c>
      <c r="AA316" s="23">
        <v>9.3100000000000002E-2</v>
      </c>
      <c r="AB316" s="23">
        <v>0.3352</v>
      </c>
      <c r="AC316" s="23">
        <v>-0.18010000000000001</v>
      </c>
      <c r="AD316" s="23">
        <v>-0.1804</v>
      </c>
      <c r="AE316" s="23">
        <v>0.70269999999999999</v>
      </c>
      <c r="AF316" s="23">
        <v>0.27729999999999999</v>
      </c>
      <c r="AG316" s="23">
        <v>0.51160000000000005</v>
      </c>
      <c r="AH316" s="23">
        <v>0.54430000000000001</v>
      </c>
      <c r="AI316" s="23">
        <v>0.78910000000000002</v>
      </c>
      <c r="AJ316" s="23">
        <v>4.7199999999999999E-2</v>
      </c>
      <c r="AK316" s="23">
        <v>0.2389</v>
      </c>
      <c r="AL316" s="23">
        <v>0.67490000000000006</v>
      </c>
      <c r="AM316" s="23">
        <v>1.0094000000000001</v>
      </c>
      <c r="AN316" s="23">
        <v>42.2149</v>
      </c>
    </row>
    <row r="317" spans="1:40" x14ac:dyDescent="0.35">
      <c r="A317" s="24" t="s">
        <v>476</v>
      </c>
      <c r="B317" s="24" t="s">
        <v>475</v>
      </c>
      <c r="C317" s="24" t="s">
        <v>65</v>
      </c>
      <c r="D317" s="24">
        <v>11290</v>
      </c>
      <c r="E317" s="24">
        <v>259670000000000</v>
      </c>
      <c r="F317" s="24">
        <v>11270</v>
      </c>
      <c r="G317" s="24">
        <v>23000000000</v>
      </c>
      <c r="H317" s="24">
        <v>1229</v>
      </c>
      <c r="I317" s="24">
        <v>14030930</v>
      </c>
      <c r="J317" s="24">
        <v>842</v>
      </c>
      <c r="K317" s="24">
        <v>145418036000000</v>
      </c>
      <c r="L317" s="24">
        <v>40986953000000</v>
      </c>
      <c r="M317" s="24">
        <v>120319796000000</v>
      </c>
      <c r="N317" s="24">
        <v>19359266000000</v>
      </c>
      <c r="O317" s="24">
        <v>3826769000000</v>
      </c>
      <c r="P317" s="24">
        <v>22308836000000</v>
      </c>
      <c r="Q317" s="24">
        <v>17859923000000</v>
      </c>
      <c r="R317" s="24">
        <v>22728133000000</v>
      </c>
      <c r="S317" s="24">
        <v>4679147000000</v>
      </c>
      <c r="T317" s="24">
        <v>1552428000000</v>
      </c>
      <c r="U317" s="24">
        <v>4099075000000</v>
      </c>
      <c r="V317" s="24">
        <v>0.85570000000000002</v>
      </c>
      <c r="W317" s="24">
        <v>1.7857000000000001</v>
      </c>
      <c r="X317" s="24">
        <v>13.3254</v>
      </c>
      <c r="Y317" s="24" t="s">
        <v>38</v>
      </c>
      <c r="Z317" s="24">
        <v>1.7034</v>
      </c>
      <c r="AA317" s="24">
        <v>-9.0700000000000003E-2</v>
      </c>
      <c r="AB317" s="24">
        <v>2.5999999999999999E-3</v>
      </c>
      <c r="AC317" s="24">
        <v>-0.44350000000000001</v>
      </c>
      <c r="AD317" s="24">
        <v>-0.34449999999999997</v>
      </c>
      <c r="AE317" s="24">
        <v>0.32369999999999999</v>
      </c>
      <c r="AF317" s="24">
        <v>6.2100000000000002E-2</v>
      </c>
      <c r="AG317" s="24">
        <v>0.31159999999999999</v>
      </c>
      <c r="AH317" s="24">
        <v>6.0199999999999997E-2</v>
      </c>
      <c r="AI317" s="24">
        <v>0.25280000000000002</v>
      </c>
      <c r="AJ317" s="24">
        <v>-0.40889999999999999</v>
      </c>
      <c r="AK317" s="24">
        <v>-0.14269999999999999</v>
      </c>
      <c r="AL317" s="24">
        <v>0.71340000000000003</v>
      </c>
      <c r="AM317" s="24">
        <v>1.0740000000000001</v>
      </c>
      <c r="AN317" s="24">
        <v>35.000399999999999</v>
      </c>
    </row>
    <row r="318" spans="1:40" x14ac:dyDescent="0.35">
      <c r="A318" s="24" t="s">
        <v>1007</v>
      </c>
      <c r="B318" s="24" t="s">
        <v>1006</v>
      </c>
      <c r="C318" s="24" t="s">
        <v>50</v>
      </c>
      <c r="D318" s="24">
        <v>1891</v>
      </c>
      <c r="E318" s="24">
        <v>151613351153000</v>
      </c>
      <c r="F318" s="24">
        <v>1870</v>
      </c>
      <c r="G318" s="24">
        <v>80176283000</v>
      </c>
      <c r="H318" s="24">
        <v>930</v>
      </c>
      <c r="I318" s="24">
        <v>14030631</v>
      </c>
      <c r="J318" s="24">
        <v>141</v>
      </c>
      <c r="K318" s="24">
        <v>12097252000000</v>
      </c>
      <c r="L318" s="24">
        <v>4333325000000</v>
      </c>
      <c r="M318" s="24">
        <v>3832756000000</v>
      </c>
      <c r="N318" s="24">
        <v>11292066000000</v>
      </c>
      <c r="O318" s="24">
        <v>4200419000000</v>
      </c>
      <c r="P318" s="24">
        <v>3383101000000</v>
      </c>
      <c r="Q318" s="24">
        <v>7743240000000</v>
      </c>
      <c r="R318" s="24">
        <v>5957903000000</v>
      </c>
      <c r="S318" s="24">
        <v>429044000000</v>
      </c>
      <c r="T318" s="24">
        <v>36765000000</v>
      </c>
      <c r="U318" s="24">
        <v>201091000000</v>
      </c>
      <c r="V318" s="24">
        <v>0.49540000000000001</v>
      </c>
      <c r="W318" s="24">
        <v>12.5329</v>
      </c>
      <c r="X318" s="24">
        <v>13.234</v>
      </c>
      <c r="Y318" s="24">
        <v>1.5872999999999999</v>
      </c>
      <c r="Z318" s="24" t="s">
        <v>38</v>
      </c>
      <c r="AA318" s="24" t="s">
        <v>38</v>
      </c>
      <c r="AB318" s="24" t="s">
        <v>38</v>
      </c>
      <c r="AC318" s="24">
        <v>6.3200000000000006E-2</v>
      </c>
      <c r="AD318" s="24" t="s">
        <v>38</v>
      </c>
      <c r="AE318" s="24" t="s">
        <v>38</v>
      </c>
      <c r="AF318" s="24">
        <v>-7.5999999999999998E-2</v>
      </c>
      <c r="AG318" s="24">
        <v>76.079400000000007</v>
      </c>
      <c r="AH318" s="24" t="s">
        <v>38</v>
      </c>
      <c r="AI318" s="24" t="s">
        <v>38</v>
      </c>
      <c r="AJ318" s="24">
        <v>-1.7600000000000001E-2</v>
      </c>
      <c r="AK318" s="24" t="s">
        <v>38</v>
      </c>
      <c r="AL318" s="24">
        <v>0.24829999999999999</v>
      </c>
      <c r="AM318" s="24">
        <v>1.0087999999999999</v>
      </c>
      <c r="AN318" s="24">
        <v>672.32389999999998</v>
      </c>
    </row>
    <row r="319" spans="1:40" x14ac:dyDescent="0.35">
      <c r="A319" s="24" t="s">
        <v>287</v>
      </c>
      <c r="B319" s="24" t="s">
        <v>286</v>
      </c>
      <c r="C319" s="24" t="s">
        <v>225</v>
      </c>
      <c r="D319" s="24">
        <v>11310</v>
      </c>
      <c r="E319" s="24">
        <v>24882000000000</v>
      </c>
      <c r="F319" s="24">
        <v>11270</v>
      </c>
      <c r="G319" s="24">
        <v>2200000000</v>
      </c>
      <c r="H319" s="24">
        <v>631</v>
      </c>
      <c r="I319" s="24">
        <v>14030930</v>
      </c>
      <c r="J319" s="24">
        <v>1200</v>
      </c>
      <c r="K319" s="24">
        <v>10472130000000</v>
      </c>
      <c r="L319" s="24">
        <v>3244232000000</v>
      </c>
      <c r="M319" s="24">
        <v>8788444000000</v>
      </c>
      <c r="N319" s="24">
        <v>2639831000000</v>
      </c>
      <c r="O319" s="24">
        <v>951503000000</v>
      </c>
      <c r="P319" s="24">
        <v>2077414000000</v>
      </c>
      <c r="Q319" s="24">
        <v>2230380000000</v>
      </c>
      <c r="R319" s="24">
        <v>2563510000000</v>
      </c>
      <c r="S319" s="24">
        <v>89663000000</v>
      </c>
      <c r="T319" s="24">
        <v>25280000000</v>
      </c>
      <c r="U319" s="24">
        <v>94166000000</v>
      </c>
      <c r="V319" s="24">
        <v>0.89490000000000003</v>
      </c>
      <c r="W319" s="24">
        <v>2.3759999999999999</v>
      </c>
      <c r="X319" s="24">
        <v>9.3917000000000002</v>
      </c>
      <c r="Y319" s="24" t="s">
        <v>38</v>
      </c>
      <c r="Z319" s="24">
        <v>2.3519000000000001</v>
      </c>
      <c r="AA319" s="24" t="s">
        <v>38</v>
      </c>
      <c r="AB319" s="24" t="s">
        <v>38</v>
      </c>
      <c r="AC319" s="24">
        <v>-0.12790000000000001</v>
      </c>
      <c r="AD319" s="24">
        <v>0.17630000000000001</v>
      </c>
      <c r="AE319" s="24">
        <v>1.0462</v>
      </c>
      <c r="AF319" s="24">
        <v>1.6999999999999999E-3</v>
      </c>
      <c r="AG319" s="24">
        <v>1.0789</v>
      </c>
      <c r="AH319" s="24">
        <v>3.32E-2</v>
      </c>
      <c r="AI319" s="24">
        <v>1.3852</v>
      </c>
      <c r="AJ319" s="24">
        <v>-0.1265</v>
      </c>
      <c r="AK319" s="24">
        <v>1.4455</v>
      </c>
      <c r="AL319" s="24">
        <v>0.63880000000000003</v>
      </c>
      <c r="AM319" s="24">
        <v>1.1336999999999999</v>
      </c>
      <c r="AN319" s="24">
        <v>34.131300000000003</v>
      </c>
    </row>
    <row r="320" spans="1:40" x14ac:dyDescent="0.35">
      <c r="A320" s="23" t="s">
        <v>872</v>
      </c>
      <c r="B320" s="23" t="s">
        <v>871</v>
      </c>
      <c r="C320" s="23" t="s">
        <v>309</v>
      </c>
      <c r="D320" s="23">
        <v>9970</v>
      </c>
      <c r="E320" s="23">
        <v>124625000000000</v>
      </c>
      <c r="F320" s="23">
        <v>10030</v>
      </c>
      <c r="G320" s="23">
        <v>12500000000</v>
      </c>
      <c r="H320" s="23">
        <v>1229</v>
      </c>
      <c r="I320" s="23">
        <v>14030930</v>
      </c>
      <c r="J320" s="23">
        <v>1133</v>
      </c>
      <c r="K320" s="23">
        <v>49166853000000</v>
      </c>
      <c r="L320" s="23">
        <v>15947542000000</v>
      </c>
      <c r="M320" s="23">
        <v>40661598000000</v>
      </c>
      <c r="N320" s="23">
        <v>14162142000000</v>
      </c>
      <c r="O320" s="23">
        <v>4168306000000</v>
      </c>
      <c r="P320" s="23">
        <v>15492262000000</v>
      </c>
      <c r="Q320" s="23">
        <v>15590399000000</v>
      </c>
      <c r="R320" s="23">
        <v>17797470000000</v>
      </c>
      <c r="S320" s="23">
        <v>1103051000000</v>
      </c>
      <c r="T320" s="23">
        <v>441443000000</v>
      </c>
      <c r="U320" s="23">
        <v>792663000000</v>
      </c>
      <c r="V320" s="23">
        <v>0.75039999999999996</v>
      </c>
      <c r="W320" s="23">
        <v>2.5347</v>
      </c>
      <c r="X320" s="23">
        <v>8.8613999999999997</v>
      </c>
      <c r="Y320" s="23" t="s">
        <v>38</v>
      </c>
      <c r="Z320" s="23">
        <v>2.3553000000000002</v>
      </c>
      <c r="AA320" s="23">
        <v>-0.1111</v>
      </c>
      <c r="AB320" s="23">
        <v>9.8699999999999996E-2</v>
      </c>
      <c r="AC320" s="23">
        <v>0.55720000000000003</v>
      </c>
      <c r="AD320" s="23">
        <v>-4.7699999999999999E-2</v>
      </c>
      <c r="AE320" s="23">
        <v>0.26629999999999998</v>
      </c>
      <c r="AF320" s="23">
        <v>0.2555</v>
      </c>
      <c r="AG320" s="23">
        <v>0.2999</v>
      </c>
      <c r="AH320" s="23">
        <v>0.46350000000000002</v>
      </c>
      <c r="AI320" s="23">
        <v>0.41639999999999999</v>
      </c>
      <c r="AJ320" s="23">
        <v>0.95509999999999995</v>
      </c>
      <c r="AK320" s="23">
        <v>0.23799999999999999</v>
      </c>
      <c r="AL320" s="23">
        <v>0.47860000000000003</v>
      </c>
      <c r="AM320" s="23">
        <v>1.2795000000000001</v>
      </c>
      <c r="AN320" s="23">
        <v>149.77529999999999</v>
      </c>
    </row>
    <row r="321" spans="1:40" x14ac:dyDescent="0.35">
      <c r="A321" s="24" t="s">
        <v>804</v>
      </c>
      <c r="B321" s="24" t="s">
        <v>803</v>
      </c>
      <c r="C321" s="24" t="s">
        <v>155</v>
      </c>
      <c r="D321" s="24">
        <v>4740</v>
      </c>
      <c r="E321" s="24">
        <v>11376000000000</v>
      </c>
      <c r="F321" s="24">
        <v>4710</v>
      </c>
      <c r="G321" s="24">
        <v>2400000000</v>
      </c>
      <c r="H321" s="24">
        <v>1229</v>
      </c>
      <c r="I321" s="24">
        <v>14030930</v>
      </c>
      <c r="J321" s="24">
        <v>157</v>
      </c>
      <c r="K321" s="24" t="s">
        <v>38</v>
      </c>
      <c r="L321" s="24" t="s">
        <v>38</v>
      </c>
      <c r="M321" s="24" t="s">
        <v>38</v>
      </c>
      <c r="N321" s="24">
        <v>377756000000</v>
      </c>
      <c r="O321" s="24">
        <v>809543000000</v>
      </c>
      <c r="P321" s="24">
        <v>297852000000</v>
      </c>
      <c r="Q321" s="24">
        <v>971655000000</v>
      </c>
      <c r="R321" s="24">
        <v>534459000000</v>
      </c>
      <c r="S321" s="24">
        <v>11730000000</v>
      </c>
      <c r="T321" s="24">
        <v>2958000000</v>
      </c>
      <c r="U321" s="24">
        <v>16898000000</v>
      </c>
      <c r="V321" s="24">
        <v>0.16120000000000001</v>
      </c>
      <c r="W321" s="24" t="s">
        <v>38</v>
      </c>
      <c r="X321" s="24">
        <v>30</v>
      </c>
      <c r="Y321" s="24" t="s">
        <v>38</v>
      </c>
      <c r="Z321" s="24" t="s">
        <v>38</v>
      </c>
      <c r="AA321" s="24" t="s">
        <v>38</v>
      </c>
      <c r="AB321" s="24" t="s">
        <v>38</v>
      </c>
      <c r="AC321" s="24" t="s">
        <v>38</v>
      </c>
      <c r="AD321" s="24" t="s">
        <v>38</v>
      </c>
      <c r="AE321" s="24" t="s">
        <v>38</v>
      </c>
      <c r="AF321" s="24" t="s">
        <v>38</v>
      </c>
      <c r="AG321" s="24" t="s">
        <v>38</v>
      </c>
      <c r="AH321" s="24" t="s">
        <v>38</v>
      </c>
      <c r="AI321" s="24" t="s">
        <v>38</v>
      </c>
      <c r="AJ321" s="24" t="s">
        <v>38</v>
      </c>
      <c r="AK321" s="24">
        <v>5.7125000000000004</v>
      </c>
      <c r="AL321" s="24">
        <v>0.67620000000000002</v>
      </c>
      <c r="AM321" s="24" t="s">
        <v>38</v>
      </c>
      <c r="AN321" s="24" t="s">
        <v>38</v>
      </c>
    </row>
    <row r="322" spans="1:40" x14ac:dyDescent="0.35">
      <c r="A322" s="24" t="s">
        <v>150</v>
      </c>
      <c r="B322" s="24" t="s">
        <v>149</v>
      </c>
      <c r="C322" s="24" t="s">
        <v>50</v>
      </c>
      <c r="D322" s="24">
        <v>3165</v>
      </c>
      <c r="E322" s="24">
        <v>12660000000000</v>
      </c>
      <c r="F322" s="24">
        <v>3136</v>
      </c>
      <c r="G322" s="24">
        <v>4000000000</v>
      </c>
      <c r="H322" s="24">
        <v>1229</v>
      </c>
      <c r="I322" s="24">
        <v>14030930</v>
      </c>
      <c r="J322" s="24">
        <v>474</v>
      </c>
      <c r="K322" s="24">
        <v>2104098000000</v>
      </c>
      <c r="L322" s="24">
        <v>282289000000</v>
      </c>
      <c r="M322" s="24">
        <v>3689777000000</v>
      </c>
      <c r="N322" s="24">
        <v>1894922000000</v>
      </c>
      <c r="O322" s="24">
        <v>236598000000</v>
      </c>
      <c r="P322" s="24">
        <v>3582112000000</v>
      </c>
      <c r="Q322" s="24">
        <v>3676933000000</v>
      </c>
      <c r="R322" s="24">
        <v>4008706000000</v>
      </c>
      <c r="S322" s="24">
        <v>104936000000</v>
      </c>
      <c r="T322" s="24">
        <v>46223000000</v>
      </c>
      <c r="U322" s="24">
        <v>34606000000</v>
      </c>
      <c r="V322" s="24">
        <v>0.55830000000000002</v>
      </c>
      <c r="W322" s="24">
        <v>6.0167999999999999</v>
      </c>
      <c r="X322" s="24">
        <v>6.6159999999999997</v>
      </c>
      <c r="Y322" s="24">
        <v>0.98960000000000004</v>
      </c>
      <c r="Z322" s="24" t="s">
        <v>38</v>
      </c>
      <c r="AA322" s="24">
        <v>-1.2500000000000001E-2</v>
      </c>
      <c r="AB322" s="24">
        <v>0.46970000000000001</v>
      </c>
      <c r="AC322" s="24">
        <v>-8.8900000000000007E-2</v>
      </c>
      <c r="AD322" s="24">
        <v>-0.1328</v>
      </c>
      <c r="AE322" s="24" t="s">
        <v>38</v>
      </c>
      <c r="AF322" s="24">
        <v>-0.72840000000000005</v>
      </c>
      <c r="AG322" s="24">
        <v>-0.69379999999999997</v>
      </c>
      <c r="AH322" s="24" t="s">
        <v>38</v>
      </c>
      <c r="AI322" s="24" t="s">
        <v>38</v>
      </c>
      <c r="AJ322" s="24">
        <v>-0.75249999999999995</v>
      </c>
      <c r="AK322" s="24">
        <v>-0.73440000000000005</v>
      </c>
      <c r="AL322" s="24">
        <v>0.61729999999999996</v>
      </c>
      <c r="AM322" s="24" t="s">
        <v>38</v>
      </c>
      <c r="AN322" s="24">
        <v>75.602999999999994</v>
      </c>
    </row>
    <row r="323" spans="1:40" x14ac:dyDescent="0.35">
      <c r="A323" s="24" t="s">
        <v>915</v>
      </c>
      <c r="B323" s="24" t="s">
        <v>914</v>
      </c>
      <c r="C323" s="24" t="s">
        <v>50</v>
      </c>
      <c r="D323" s="24">
        <v>4690</v>
      </c>
      <c r="E323" s="24">
        <v>15946000000000</v>
      </c>
      <c r="F323" s="24">
        <v>4670</v>
      </c>
      <c r="G323" s="24">
        <v>3400000000</v>
      </c>
      <c r="H323" s="24">
        <v>1230</v>
      </c>
      <c r="I323" s="24">
        <v>14030930</v>
      </c>
      <c r="J323" s="24">
        <v>242</v>
      </c>
      <c r="K323" s="24">
        <v>1328540000000</v>
      </c>
      <c r="L323" s="24">
        <v>1122000000</v>
      </c>
      <c r="M323" s="24">
        <v>1300531000000</v>
      </c>
      <c r="N323" s="24">
        <v>822395000000</v>
      </c>
      <c r="O323" s="24">
        <v>-126018000000</v>
      </c>
      <c r="P323" s="24">
        <v>955352000000</v>
      </c>
      <c r="Q323" s="24">
        <v>857682000000</v>
      </c>
      <c r="R323" s="24">
        <v>1848345000000</v>
      </c>
      <c r="S323" s="24">
        <v>5572000000</v>
      </c>
      <c r="T323" s="24" t="s">
        <v>38</v>
      </c>
      <c r="U323" s="24">
        <v>5572000000</v>
      </c>
      <c r="V323" s="24" t="s">
        <v>38</v>
      </c>
      <c r="W323" s="24">
        <v>12.002599999999999</v>
      </c>
      <c r="X323" s="24">
        <v>19.297499999999999</v>
      </c>
      <c r="Y323" s="24">
        <v>7.4894999999999996</v>
      </c>
      <c r="Z323" s="24" t="s">
        <v>38</v>
      </c>
      <c r="AA323" s="24" t="s">
        <v>38</v>
      </c>
      <c r="AB323" s="24" t="s">
        <v>38</v>
      </c>
      <c r="AC323" s="24" t="s">
        <v>38</v>
      </c>
      <c r="AD323" s="24" t="s">
        <v>38</v>
      </c>
      <c r="AE323" s="24" t="s">
        <v>38</v>
      </c>
      <c r="AF323" s="24">
        <v>-0.96020000000000005</v>
      </c>
      <c r="AG323" s="24" t="s">
        <v>38</v>
      </c>
      <c r="AH323" s="24" t="s">
        <v>38</v>
      </c>
      <c r="AI323" s="24" t="s">
        <v>38</v>
      </c>
      <c r="AJ323" s="24" t="s">
        <v>38</v>
      </c>
      <c r="AK323" s="24" t="s">
        <v>38</v>
      </c>
      <c r="AL323" s="24">
        <v>0.1447</v>
      </c>
      <c r="AM323" s="24">
        <v>0.61140000000000005</v>
      </c>
      <c r="AN323" s="24">
        <v>705.36879999999996</v>
      </c>
    </row>
    <row r="324" spans="1:40" x14ac:dyDescent="0.35">
      <c r="A324" s="23" t="s">
        <v>671</v>
      </c>
      <c r="B324" s="23" t="s">
        <v>670</v>
      </c>
      <c r="C324" s="23" t="s">
        <v>65</v>
      </c>
      <c r="D324" s="23">
        <v>16440</v>
      </c>
      <c r="E324" s="23">
        <v>295920000000000</v>
      </c>
      <c r="F324" s="23">
        <v>16450</v>
      </c>
      <c r="G324" s="23">
        <v>18000000000</v>
      </c>
      <c r="H324" s="23">
        <v>1229</v>
      </c>
      <c r="I324" s="23">
        <v>14030930</v>
      </c>
      <c r="J324" s="23">
        <v>1634</v>
      </c>
      <c r="K324" s="23">
        <v>268750986000000</v>
      </c>
      <c r="L324" s="23">
        <v>73811286000000</v>
      </c>
      <c r="M324" s="23">
        <v>210788305000000</v>
      </c>
      <c r="N324" s="23">
        <v>29415819000000</v>
      </c>
      <c r="O324" s="23">
        <v>6367506000000</v>
      </c>
      <c r="P324" s="23">
        <v>28414141000000</v>
      </c>
      <c r="Q324" s="23">
        <v>26326422000000</v>
      </c>
      <c r="R324" s="23">
        <v>30351662000000</v>
      </c>
      <c r="S324" s="23">
        <v>9599186000000</v>
      </c>
      <c r="T324" s="23">
        <v>2438356000000</v>
      </c>
      <c r="U324" s="23">
        <v>8198313000000</v>
      </c>
      <c r="V324" s="23">
        <v>0.97560000000000002</v>
      </c>
      <c r="W324" s="23">
        <v>1.1011</v>
      </c>
      <c r="X324" s="23">
        <v>10.085699999999999</v>
      </c>
      <c r="Y324" s="23" t="s">
        <v>38</v>
      </c>
      <c r="Z324" s="23">
        <v>1.0777000000000001</v>
      </c>
      <c r="AA324" s="23">
        <v>5.9999999999999995E-4</v>
      </c>
      <c r="AB324" s="23">
        <v>9.5399999999999999E-2</v>
      </c>
      <c r="AC324" s="23">
        <v>-0.38059999999999999</v>
      </c>
      <c r="AD324" s="23">
        <v>0.30959999999999999</v>
      </c>
      <c r="AE324" s="23">
        <v>0.39319999999999999</v>
      </c>
      <c r="AF324" s="23">
        <v>2.3400000000000001E-2</v>
      </c>
      <c r="AG324" s="23">
        <v>0.38179999999999997</v>
      </c>
      <c r="AH324" s="23">
        <v>-8.4900000000000003E-2</v>
      </c>
      <c r="AI324" s="23">
        <v>0.49320000000000003</v>
      </c>
      <c r="AJ324" s="23">
        <v>-0.36609999999999998</v>
      </c>
      <c r="AK324" s="23">
        <v>0.80959999999999999</v>
      </c>
      <c r="AL324" s="23">
        <v>0.3826</v>
      </c>
      <c r="AM324" s="23">
        <v>1.0968</v>
      </c>
      <c r="AN324" s="23">
        <v>35.916899999999998</v>
      </c>
    </row>
    <row r="325" spans="1:40" x14ac:dyDescent="0.35">
      <c r="A325" s="24" t="s">
        <v>675</v>
      </c>
      <c r="B325" s="24" t="s">
        <v>674</v>
      </c>
      <c r="C325" s="24" t="s">
        <v>172</v>
      </c>
      <c r="D325" s="24">
        <v>68580</v>
      </c>
      <c r="E325" s="24">
        <v>75438000000000</v>
      </c>
      <c r="F325" s="24">
        <v>68590</v>
      </c>
      <c r="G325" s="24">
        <v>1100000000</v>
      </c>
      <c r="H325" s="24">
        <v>631</v>
      </c>
      <c r="I325" s="24">
        <v>14030930</v>
      </c>
      <c r="J325" s="24">
        <v>2776</v>
      </c>
      <c r="K325" s="24">
        <v>4887573000000</v>
      </c>
      <c r="L325" s="24">
        <v>3149800000000</v>
      </c>
      <c r="M325" s="24">
        <v>1743653000000</v>
      </c>
      <c r="N325" s="24">
        <v>3053663000000</v>
      </c>
      <c r="O325" s="24">
        <v>2284388000000</v>
      </c>
      <c r="P325" s="24">
        <v>735388000000</v>
      </c>
      <c r="Q325" s="24">
        <v>3924709000000</v>
      </c>
      <c r="R325" s="24">
        <v>1714021000000</v>
      </c>
      <c r="S325" s="24">
        <v>53672000000</v>
      </c>
      <c r="T325" s="24">
        <v>4882000000</v>
      </c>
      <c r="U325" s="24">
        <v>53672000000</v>
      </c>
      <c r="V325" s="24">
        <v>0.1002</v>
      </c>
      <c r="W325" s="24">
        <v>15.434699999999999</v>
      </c>
      <c r="X325" s="24">
        <v>24.704599999999999</v>
      </c>
      <c r="Y325" s="24" t="s">
        <v>38</v>
      </c>
      <c r="Z325" s="24">
        <v>12.322900000000001</v>
      </c>
      <c r="AA325" s="24" t="s">
        <v>38</v>
      </c>
      <c r="AB325" s="24" t="s">
        <v>38</v>
      </c>
      <c r="AC325" s="24">
        <v>0.38579999999999998</v>
      </c>
      <c r="AD325" s="24" t="s">
        <v>38</v>
      </c>
      <c r="AE325" s="24">
        <v>360.77820000000003</v>
      </c>
      <c r="AF325" s="24">
        <v>2.2793999999999999</v>
      </c>
      <c r="AG325" s="24">
        <v>534.68029999999999</v>
      </c>
      <c r="AH325" s="24">
        <v>2.9780000000000002</v>
      </c>
      <c r="AI325" s="24">
        <v>654.41800000000001</v>
      </c>
      <c r="AJ325" s="24">
        <v>3.5447000000000002</v>
      </c>
      <c r="AK325" s="24" t="s">
        <v>38</v>
      </c>
      <c r="AL325" s="24">
        <v>0.86129999999999995</v>
      </c>
      <c r="AM325" s="24">
        <v>0.97309999999999997</v>
      </c>
      <c r="AN325" s="24">
        <v>120.5097</v>
      </c>
    </row>
    <row r="326" spans="1:40" x14ac:dyDescent="0.35">
      <c r="A326" s="23" t="s">
        <v>1045</v>
      </c>
      <c r="B326" s="23" t="s">
        <v>1044</v>
      </c>
      <c r="C326" s="23" t="s">
        <v>394</v>
      </c>
      <c r="D326" s="23">
        <v>17000</v>
      </c>
      <c r="E326" s="23">
        <v>25500000000000</v>
      </c>
      <c r="F326" s="23">
        <v>17010</v>
      </c>
      <c r="G326" s="23">
        <v>1500000000</v>
      </c>
      <c r="H326" s="23">
        <v>1229</v>
      </c>
      <c r="I326" s="23">
        <v>14030930</v>
      </c>
      <c r="J326" s="23">
        <v>314</v>
      </c>
      <c r="K326" s="23">
        <v>5332255000000</v>
      </c>
      <c r="L326" s="23">
        <v>1914291000000</v>
      </c>
      <c r="M326" s="23">
        <v>5255536000000</v>
      </c>
      <c r="N326" s="23">
        <v>470637000000</v>
      </c>
      <c r="O326" s="23">
        <v>273872000000</v>
      </c>
      <c r="P326" s="23">
        <v>542118000000</v>
      </c>
      <c r="Q326" s="23">
        <v>1883597000000</v>
      </c>
      <c r="R326" s="23">
        <v>1350724000000</v>
      </c>
      <c r="S326" s="23">
        <v>205122000000</v>
      </c>
      <c r="T326" s="23">
        <v>26968000000</v>
      </c>
      <c r="U326" s="23">
        <v>42957000000</v>
      </c>
      <c r="V326" s="23">
        <v>0.11070000000000001</v>
      </c>
      <c r="W326" s="23">
        <v>4.7821999999999996</v>
      </c>
      <c r="X326" s="23">
        <v>54.171999999999997</v>
      </c>
      <c r="Y326" s="23" t="s">
        <v>38</v>
      </c>
      <c r="Z326" s="23">
        <v>4.7192999999999996</v>
      </c>
      <c r="AA326" s="23" t="s">
        <v>38</v>
      </c>
      <c r="AB326" s="23" t="s">
        <v>38</v>
      </c>
      <c r="AC326" s="23">
        <v>0.1207</v>
      </c>
      <c r="AD326" s="23">
        <v>-0.3276</v>
      </c>
      <c r="AE326" s="23">
        <v>2.3E-3</v>
      </c>
      <c r="AF326" s="23">
        <v>8.1299999999999997E-2</v>
      </c>
      <c r="AG326" s="23">
        <v>0.32240000000000002</v>
      </c>
      <c r="AH326" s="23">
        <v>-0.1691</v>
      </c>
      <c r="AI326" s="23">
        <v>-3.0800000000000001E-2</v>
      </c>
      <c r="AJ326" s="23">
        <v>0.21179999999999999</v>
      </c>
      <c r="AK326" s="23">
        <v>-0.1109</v>
      </c>
      <c r="AL326" s="23">
        <v>1.3592</v>
      </c>
      <c r="AM326" s="23" t="s">
        <v>38</v>
      </c>
      <c r="AN326" s="23">
        <v>107.1782</v>
      </c>
    </row>
    <row r="327" spans="1:40" x14ac:dyDescent="0.35">
      <c r="A327" s="23" t="s">
        <v>882</v>
      </c>
      <c r="B327" s="23" t="s">
        <v>881</v>
      </c>
      <c r="C327" s="23" t="s">
        <v>281</v>
      </c>
      <c r="D327" s="23">
        <v>6240</v>
      </c>
      <c r="E327" s="23">
        <v>10751691606240</v>
      </c>
      <c r="F327" s="23">
        <v>6200</v>
      </c>
      <c r="G327" s="23">
        <v>1723027501</v>
      </c>
      <c r="H327" s="23">
        <v>1229</v>
      </c>
      <c r="I327" s="23">
        <v>14030930</v>
      </c>
      <c r="J327" s="23">
        <v>355</v>
      </c>
      <c r="K327" s="23">
        <v>12657390000000</v>
      </c>
      <c r="L327" s="23">
        <v>3835941000000</v>
      </c>
      <c r="M327" s="23">
        <v>10811742000000</v>
      </c>
      <c r="N327" s="23">
        <v>611915000000</v>
      </c>
      <c r="O327" s="23">
        <v>362632000000</v>
      </c>
      <c r="P327" s="23">
        <v>1062494000000</v>
      </c>
      <c r="Q327" s="23">
        <v>1451151000000</v>
      </c>
      <c r="R327" s="23">
        <v>1184111000000</v>
      </c>
      <c r="S327" s="23">
        <v>375600000000</v>
      </c>
      <c r="T327" s="23">
        <v>82789000000</v>
      </c>
      <c r="U327" s="23">
        <v>248644000000</v>
      </c>
      <c r="V327" s="23">
        <v>0.45429999999999998</v>
      </c>
      <c r="W327" s="23">
        <v>0.84940000000000004</v>
      </c>
      <c r="X327" s="23">
        <v>17.4648</v>
      </c>
      <c r="Y327" s="23" t="s">
        <v>38</v>
      </c>
      <c r="Z327" s="23">
        <v>0.88049999999999995</v>
      </c>
      <c r="AA327" s="23" t="s">
        <v>38</v>
      </c>
      <c r="AB327" s="23" t="s">
        <v>38</v>
      </c>
      <c r="AC327" s="23">
        <v>2.6389</v>
      </c>
      <c r="AD327" s="23">
        <v>-0.43049999999999999</v>
      </c>
      <c r="AE327" s="23">
        <v>0.18340000000000001</v>
      </c>
      <c r="AF327" s="23">
        <v>0.42230000000000001</v>
      </c>
      <c r="AG327" s="23">
        <v>0.14860000000000001</v>
      </c>
      <c r="AH327" s="23">
        <v>0.43480000000000002</v>
      </c>
      <c r="AI327" s="23">
        <v>-4.8099999999999997E-2</v>
      </c>
      <c r="AJ327" s="23">
        <v>4.1757999999999997</v>
      </c>
      <c r="AK327" s="23">
        <v>-0.32919999999999999</v>
      </c>
      <c r="AL327" s="23">
        <v>-2.2100000000000002E-2</v>
      </c>
      <c r="AM327" s="23">
        <v>1.2695000000000001</v>
      </c>
      <c r="AN327" s="23">
        <v>40.78</v>
      </c>
    </row>
    <row r="328" spans="1:40" x14ac:dyDescent="0.35">
      <c r="A328" s="24" t="s">
        <v>527</v>
      </c>
      <c r="B328" s="24" t="s">
        <v>526</v>
      </c>
      <c r="C328" s="24" t="s">
        <v>241</v>
      </c>
      <c r="D328" s="24">
        <v>23570</v>
      </c>
      <c r="E328" s="24">
        <v>63639000000000</v>
      </c>
      <c r="F328" s="24">
        <v>23430</v>
      </c>
      <c r="G328" s="24">
        <v>2700000000</v>
      </c>
      <c r="H328" s="24">
        <v>1229</v>
      </c>
      <c r="I328" s="24">
        <v>14030930</v>
      </c>
      <c r="J328" s="24">
        <v>427</v>
      </c>
      <c r="K328" s="24">
        <v>1169093000000</v>
      </c>
      <c r="L328" s="24">
        <v>294036000000</v>
      </c>
      <c r="M328" s="24">
        <v>775135000000</v>
      </c>
      <c r="N328" s="24">
        <v>1153910000000</v>
      </c>
      <c r="O328" s="24">
        <v>320641000000</v>
      </c>
      <c r="P328" s="24">
        <v>746105000000</v>
      </c>
      <c r="Q328" s="24">
        <v>1142528000000</v>
      </c>
      <c r="R328" s="24">
        <v>640297000000</v>
      </c>
      <c r="S328" s="24" t="s">
        <v>38</v>
      </c>
      <c r="T328" s="24" t="s">
        <v>38</v>
      </c>
      <c r="U328" s="24" t="s">
        <v>38</v>
      </c>
      <c r="V328" s="24">
        <v>0.25330000000000003</v>
      </c>
      <c r="W328" s="24">
        <v>54.457599999999999</v>
      </c>
      <c r="X328" s="24">
        <v>54.800899999999999</v>
      </c>
      <c r="Y328" s="24" t="s">
        <v>38</v>
      </c>
      <c r="Z328" s="24">
        <v>53.002000000000002</v>
      </c>
      <c r="AA328" s="24">
        <v>9.0399999999999994E-2</v>
      </c>
      <c r="AB328" s="24">
        <v>0.22550000000000001</v>
      </c>
      <c r="AC328" s="24">
        <v>0.4083</v>
      </c>
      <c r="AD328" s="24">
        <v>7.46E-2</v>
      </c>
      <c r="AE328" s="24">
        <v>0.72340000000000004</v>
      </c>
      <c r="AF328" s="24">
        <v>-1.2999999999999999E-3</v>
      </c>
      <c r="AG328" s="24">
        <v>0.4733</v>
      </c>
      <c r="AH328" s="24">
        <v>-1.2999999999999999E-3</v>
      </c>
      <c r="AI328" s="24">
        <v>0.4733</v>
      </c>
      <c r="AJ328" s="24">
        <v>0.40639999999999998</v>
      </c>
      <c r="AK328" s="24">
        <v>0.58320000000000005</v>
      </c>
      <c r="AL328" s="24">
        <v>0.57399999999999995</v>
      </c>
      <c r="AM328" s="24">
        <v>2.0045000000000002</v>
      </c>
      <c r="AN328" s="24">
        <v>56.464500000000001</v>
      </c>
    </row>
    <row r="329" spans="1:40" x14ac:dyDescent="0.35">
      <c r="A329" s="24" t="s">
        <v>745</v>
      </c>
      <c r="B329" s="24" t="s">
        <v>744</v>
      </c>
      <c r="C329" s="24" t="s">
        <v>50</v>
      </c>
      <c r="D329" s="24">
        <v>3768</v>
      </c>
      <c r="E329" s="24">
        <v>23738400000000</v>
      </c>
      <c r="F329" s="24">
        <v>3706</v>
      </c>
      <c r="G329" s="24">
        <v>6300000000</v>
      </c>
      <c r="H329" s="24">
        <v>1230</v>
      </c>
      <c r="I329" s="24">
        <v>14030930</v>
      </c>
      <c r="J329" s="24">
        <v>244</v>
      </c>
      <c r="K329" s="24">
        <v>1641200000000</v>
      </c>
      <c r="L329" s="24">
        <v>667323000000</v>
      </c>
      <c r="M329" s="24">
        <v>2432923000000</v>
      </c>
      <c r="N329" s="24">
        <v>1538966000000</v>
      </c>
      <c r="O329" s="24">
        <v>505850000000</v>
      </c>
      <c r="P329" s="24">
        <v>2530447000000</v>
      </c>
      <c r="Q329" s="24">
        <v>2662741000000</v>
      </c>
      <c r="R329" s="24">
        <v>8765062000000</v>
      </c>
      <c r="S329" s="24">
        <v>5179000000</v>
      </c>
      <c r="T329" s="24">
        <v>4363000000</v>
      </c>
      <c r="U329" s="24">
        <v>10267000000</v>
      </c>
      <c r="V329" s="24">
        <v>0.1</v>
      </c>
      <c r="W329" s="24">
        <v>14.4909</v>
      </c>
      <c r="X329" s="24">
        <v>15.188499999999999</v>
      </c>
      <c r="Y329" s="24">
        <v>0.43969999999999998</v>
      </c>
      <c r="Z329" s="24" t="s">
        <v>38</v>
      </c>
      <c r="AA329" s="24" t="s">
        <v>38</v>
      </c>
      <c r="AB329" s="24" t="s">
        <v>38</v>
      </c>
      <c r="AC329" s="24" t="s">
        <v>38</v>
      </c>
      <c r="AD329" s="24">
        <v>2.9184000000000001</v>
      </c>
      <c r="AE329" s="24" t="s">
        <v>38</v>
      </c>
      <c r="AF329" s="24">
        <v>5.5172999999999996</v>
      </c>
      <c r="AG329" s="24">
        <v>4.3114999999999997</v>
      </c>
      <c r="AH329" s="24" t="s">
        <v>38</v>
      </c>
      <c r="AI329" s="24" t="s">
        <v>38</v>
      </c>
      <c r="AJ329" s="24" t="s">
        <v>38</v>
      </c>
      <c r="AK329" s="24">
        <v>19.8126</v>
      </c>
      <c r="AL329" s="24">
        <v>9.1600000000000001E-2</v>
      </c>
      <c r="AM329" s="24" t="s">
        <v>38</v>
      </c>
      <c r="AN329" s="24">
        <v>413.89150000000001</v>
      </c>
    </row>
    <row r="330" spans="1:40" x14ac:dyDescent="0.35">
      <c r="A330" s="24" t="s">
        <v>1001</v>
      </c>
      <c r="B330" s="24" t="s">
        <v>1000</v>
      </c>
      <c r="C330" s="24" t="s">
        <v>309</v>
      </c>
      <c r="D330" s="24">
        <v>6110</v>
      </c>
      <c r="E330" s="24">
        <v>15727140000000</v>
      </c>
      <c r="F330" s="24">
        <v>6140</v>
      </c>
      <c r="G330" s="24">
        <v>2574000000</v>
      </c>
      <c r="H330" s="24">
        <v>1229</v>
      </c>
      <c r="I330" s="24">
        <v>14030930</v>
      </c>
      <c r="J330" s="24">
        <v>382</v>
      </c>
      <c r="K330" s="24">
        <v>10816492000000</v>
      </c>
      <c r="L330" s="24">
        <v>3074769000000</v>
      </c>
      <c r="M330" s="24">
        <v>8723369000000</v>
      </c>
      <c r="N330" s="24">
        <v>982005000000</v>
      </c>
      <c r="O330" s="24">
        <v>522051000000</v>
      </c>
      <c r="P330" s="24">
        <v>1694029000000</v>
      </c>
      <c r="Q330" s="24">
        <v>885096000000</v>
      </c>
      <c r="R330" s="24">
        <v>2981251000000</v>
      </c>
      <c r="S330" s="24">
        <v>648720000000</v>
      </c>
      <c r="T330" s="24">
        <v>237279000000</v>
      </c>
      <c r="U330" s="24">
        <v>298070000000</v>
      </c>
      <c r="V330" s="24">
        <v>0.31169999999999998</v>
      </c>
      <c r="W330" s="24">
        <v>1.454</v>
      </c>
      <c r="X330" s="24">
        <v>16.0733</v>
      </c>
      <c r="Y330" s="24" t="s">
        <v>38</v>
      </c>
      <c r="Z330" s="24">
        <v>1.4084000000000001</v>
      </c>
      <c r="AA330" s="24" t="s">
        <v>38</v>
      </c>
      <c r="AB330" s="24" t="s">
        <v>38</v>
      </c>
      <c r="AC330" s="24" t="s">
        <v>38</v>
      </c>
      <c r="AD330" s="24">
        <v>-0.31280000000000002</v>
      </c>
      <c r="AE330" s="24">
        <v>0.34329999999999999</v>
      </c>
      <c r="AF330" s="24">
        <v>0.30009999999999998</v>
      </c>
      <c r="AG330" s="24">
        <v>0.28520000000000001</v>
      </c>
      <c r="AH330" s="24">
        <v>2.2494999999999998</v>
      </c>
      <c r="AI330" s="24">
        <v>0.26889999999999997</v>
      </c>
      <c r="AJ330" s="24" t="s">
        <v>38</v>
      </c>
      <c r="AK330" s="24">
        <v>-0.1168</v>
      </c>
      <c r="AL330" s="24">
        <v>7.1400000000000005E-2</v>
      </c>
      <c r="AM330" s="24" t="s">
        <v>38</v>
      </c>
      <c r="AN330" s="24">
        <v>19.7775</v>
      </c>
    </row>
    <row r="331" spans="1:40" x14ac:dyDescent="0.35">
      <c r="A331" s="23" t="s">
        <v>1595</v>
      </c>
      <c r="B331" s="23" t="s">
        <v>1594</v>
      </c>
      <c r="C331" s="23" t="s">
        <v>53</v>
      </c>
      <c r="D331" s="23">
        <v>739</v>
      </c>
      <c r="E331" s="23">
        <v>2448307000000</v>
      </c>
      <c r="F331" s="23">
        <v>728</v>
      </c>
      <c r="G331" s="23">
        <v>3313000000</v>
      </c>
      <c r="H331" s="23">
        <v>1230</v>
      </c>
      <c r="I331" s="23">
        <v>14021229</v>
      </c>
      <c r="J331" s="23">
        <v>-25</v>
      </c>
      <c r="K331" s="23" t="s">
        <v>38</v>
      </c>
      <c r="L331" s="23" t="s">
        <v>38</v>
      </c>
      <c r="M331" s="23" t="s">
        <v>38</v>
      </c>
      <c r="N331" s="23">
        <v>-84126000000</v>
      </c>
      <c r="O331" s="23">
        <v>-67310000000</v>
      </c>
      <c r="P331" s="23">
        <v>-84126000000</v>
      </c>
      <c r="Q331" s="23">
        <v>437172000000</v>
      </c>
      <c r="R331" s="23">
        <v>437172000000</v>
      </c>
      <c r="S331" s="23" t="s">
        <v>38</v>
      </c>
      <c r="T331" s="23" t="s">
        <v>38</v>
      </c>
      <c r="U331" s="23" t="s">
        <v>38</v>
      </c>
      <c r="V331" s="23" t="s">
        <v>38</v>
      </c>
      <c r="W331" s="23" t="s">
        <v>38</v>
      </c>
      <c r="X331" s="23" t="s">
        <v>38</v>
      </c>
      <c r="Y331" s="23" t="s">
        <v>38</v>
      </c>
      <c r="Z331" s="23" t="s">
        <v>38</v>
      </c>
      <c r="AA331" s="23" t="s">
        <v>38</v>
      </c>
      <c r="AB331" s="23" t="s">
        <v>38</v>
      </c>
      <c r="AC331" s="23" t="s">
        <v>38</v>
      </c>
      <c r="AD331" s="23" t="s">
        <v>38</v>
      </c>
      <c r="AE331" s="23" t="s">
        <v>38</v>
      </c>
      <c r="AF331" s="23" t="s">
        <v>38</v>
      </c>
      <c r="AG331" s="23" t="s">
        <v>38</v>
      </c>
      <c r="AH331" s="23" t="s">
        <v>38</v>
      </c>
      <c r="AI331" s="23" t="s">
        <v>38</v>
      </c>
      <c r="AJ331" s="23" t="s">
        <v>38</v>
      </c>
      <c r="AK331" s="23" t="s">
        <v>38</v>
      </c>
      <c r="AL331" s="23">
        <v>6.2799999999999995E-2</v>
      </c>
      <c r="AM331" s="23">
        <v>0.58109999999999995</v>
      </c>
      <c r="AN331" s="23" t="s">
        <v>38</v>
      </c>
    </row>
    <row r="332" spans="1:40" x14ac:dyDescent="0.35">
      <c r="A332" s="23" t="s">
        <v>664</v>
      </c>
      <c r="B332" s="23" t="s">
        <v>663</v>
      </c>
      <c r="C332" s="23" t="s">
        <v>50</v>
      </c>
      <c r="D332" s="23">
        <v>4318</v>
      </c>
      <c r="E332" s="23">
        <v>52290980000000</v>
      </c>
      <c r="F332" s="23">
        <v>4280</v>
      </c>
      <c r="G332" s="23">
        <v>12110000000</v>
      </c>
      <c r="H332" s="23">
        <v>1230</v>
      </c>
      <c r="I332" s="23">
        <v>14030930</v>
      </c>
      <c r="J332" s="23">
        <v>919</v>
      </c>
      <c r="K332" s="23">
        <v>11884977000000</v>
      </c>
      <c r="L332" s="23">
        <v>657785000000</v>
      </c>
      <c r="M332" s="23">
        <v>12009124000000</v>
      </c>
      <c r="N332" s="23">
        <v>11134792000000</v>
      </c>
      <c r="O332" s="23">
        <v>519007000000</v>
      </c>
      <c r="P332" s="23">
        <v>11353089000000</v>
      </c>
      <c r="Q332" s="23">
        <v>9259740000000</v>
      </c>
      <c r="R332" s="23">
        <v>11680485000000</v>
      </c>
      <c r="S332" s="23">
        <v>9040000000</v>
      </c>
      <c r="T332" s="23">
        <v>3351000000</v>
      </c>
      <c r="U332" s="23">
        <v>46903000000</v>
      </c>
      <c r="V332" s="23">
        <v>0.32</v>
      </c>
      <c r="W332" s="23">
        <v>4.3997999999999999</v>
      </c>
      <c r="X332" s="23">
        <v>4.6561000000000003</v>
      </c>
      <c r="Y332" s="23">
        <v>0.77070000000000005</v>
      </c>
      <c r="Z332" s="23" t="s">
        <v>38</v>
      </c>
      <c r="AA332" s="23">
        <v>3.1600000000000003E-2</v>
      </c>
      <c r="AB332" s="23">
        <v>0.48420000000000002</v>
      </c>
      <c r="AC332" s="23">
        <v>0.62380000000000002</v>
      </c>
      <c r="AD332" s="23">
        <v>-0.1454</v>
      </c>
      <c r="AE332" s="23" t="s">
        <v>38</v>
      </c>
      <c r="AF332" s="23">
        <v>1.601</v>
      </c>
      <c r="AG332" s="23">
        <v>-0.43919999999999998</v>
      </c>
      <c r="AH332" s="23" t="s">
        <v>38</v>
      </c>
      <c r="AI332" s="23" t="s">
        <v>38</v>
      </c>
      <c r="AJ332" s="23">
        <v>3.2235</v>
      </c>
      <c r="AK332" s="23">
        <v>-0.52080000000000004</v>
      </c>
      <c r="AL332" s="23">
        <v>0.34949999999999998</v>
      </c>
      <c r="AM332" s="23">
        <v>1.3152999999999999</v>
      </c>
      <c r="AN332" s="23">
        <v>267.28210000000001</v>
      </c>
    </row>
    <row r="333" spans="1:40" x14ac:dyDescent="0.35">
      <c r="A333" s="24" t="s">
        <v>995</v>
      </c>
      <c r="B333" s="24" t="s">
        <v>994</v>
      </c>
      <c r="C333" s="24" t="s">
        <v>50</v>
      </c>
      <c r="D333" s="24">
        <v>1547</v>
      </c>
      <c r="E333" s="24">
        <v>3867500000000</v>
      </c>
      <c r="F333" s="24">
        <v>1583</v>
      </c>
      <c r="G333" s="24">
        <v>2500000000</v>
      </c>
      <c r="H333" s="24">
        <v>1230</v>
      </c>
      <c r="I333" s="24">
        <v>14030930</v>
      </c>
      <c r="J333" s="24">
        <v>153</v>
      </c>
      <c r="K333" s="24">
        <v>437583000000</v>
      </c>
      <c r="L333" s="24">
        <v>1000000</v>
      </c>
      <c r="M333" s="24">
        <v>123000000000</v>
      </c>
      <c r="N333" s="24">
        <v>382677000000</v>
      </c>
      <c r="O333" s="24">
        <v>-8848000000</v>
      </c>
      <c r="P333" s="24">
        <v>92500000000</v>
      </c>
      <c r="Q333" s="24">
        <v>437903000000</v>
      </c>
      <c r="R333" s="24">
        <v>176476000000</v>
      </c>
      <c r="S333" s="24" t="s">
        <v>38</v>
      </c>
      <c r="T333" s="24" t="s">
        <v>38</v>
      </c>
      <c r="U333" s="24" t="s">
        <v>38</v>
      </c>
      <c r="V333" s="24">
        <v>0.1081</v>
      </c>
      <c r="W333" s="24">
        <v>8.8383000000000003</v>
      </c>
      <c r="X333" s="24">
        <v>10.346399999999999</v>
      </c>
      <c r="Y333" s="24">
        <v>1.3371999999999999</v>
      </c>
      <c r="Z333" s="24" t="s">
        <v>38</v>
      </c>
      <c r="AA333" s="24" t="s">
        <v>38</v>
      </c>
      <c r="AB333" s="24" t="s">
        <v>38</v>
      </c>
      <c r="AC333" s="24" t="s">
        <v>38</v>
      </c>
      <c r="AD333" s="24" t="s">
        <v>38</v>
      </c>
      <c r="AE333" s="24" t="s">
        <v>38</v>
      </c>
      <c r="AF333" s="24">
        <v>-1</v>
      </c>
      <c r="AG333" s="24" t="s">
        <v>38</v>
      </c>
      <c r="AH333" s="24" t="s">
        <v>38</v>
      </c>
      <c r="AI333" s="24" t="s">
        <v>38</v>
      </c>
      <c r="AJ333" s="24">
        <v>-1.0347</v>
      </c>
      <c r="AK333" s="24" t="s">
        <v>38</v>
      </c>
      <c r="AL333" s="24">
        <v>0.26840000000000003</v>
      </c>
      <c r="AM333" s="24">
        <v>1.0848</v>
      </c>
      <c r="AN333" s="24">
        <v>83.621099999999998</v>
      </c>
    </row>
    <row r="334" spans="1:40" x14ac:dyDescent="0.35">
      <c r="A334" s="24" t="s">
        <v>337</v>
      </c>
      <c r="B334" s="24" t="s">
        <v>336</v>
      </c>
      <c r="C334" s="24" t="s">
        <v>50</v>
      </c>
      <c r="D334" s="24">
        <v>12640</v>
      </c>
      <c r="E334" s="24">
        <v>853200000000000</v>
      </c>
      <c r="F334" s="24">
        <v>12630</v>
      </c>
      <c r="G334" s="24">
        <v>67500000000</v>
      </c>
      <c r="H334" s="24">
        <v>301</v>
      </c>
      <c r="I334" s="24">
        <v>14030830</v>
      </c>
      <c r="J334" s="24">
        <v>1151</v>
      </c>
      <c r="K334" s="24">
        <v>80068906000000</v>
      </c>
      <c r="L334" s="24">
        <v>2468747000000</v>
      </c>
      <c r="M334" s="24">
        <v>77924070000000</v>
      </c>
      <c r="N334" s="24">
        <v>77707902000000</v>
      </c>
      <c r="O334" s="24">
        <v>1565210000000</v>
      </c>
      <c r="P334" s="24">
        <v>76512910000000</v>
      </c>
      <c r="Q334" s="24">
        <v>15827508000000</v>
      </c>
      <c r="R334" s="24">
        <v>70940757000000</v>
      </c>
      <c r="S334" s="24">
        <v>932535000000</v>
      </c>
      <c r="T334" s="24">
        <v>352184000000</v>
      </c>
      <c r="U334" s="24">
        <v>637163000000</v>
      </c>
      <c r="V334" s="24">
        <v>0.83809999999999996</v>
      </c>
      <c r="W334" s="24">
        <v>10.655799999999999</v>
      </c>
      <c r="X334" s="24">
        <v>10.9818</v>
      </c>
      <c r="Y334" s="24">
        <v>0.88080000000000003</v>
      </c>
      <c r="Z334" s="24" t="s">
        <v>38</v>
      </c>
      <c r="AA334" s="24" t="s">
        <v>38</v>
      </c>
      <c r="AB334" s="24" t="s">
        <v>38</v>
      </c>
      <c r="AC334" s="24">
        <v>-0.33329999999999999</v>
      </c>
      <c r="AD334" s="24">
        <v>-0.2099</v>
      </c>
      <c r="AE334" s="24" t="s">
        <v>38</v>
      </c>
      <c r="AF334" s="24">
        <v>-0.79800000000000004</v>
      </c>
      <c r="AG334" s="24">
        <v>0.41460000000000002</v>
      </c>
      <c r="AH334" s="24" t="s">
        <v>38</v>
      </c>
      <c r="AI334" s="24" t="s">
        <v>38</v>
      </c>
      <c r="AJ334" s="24">
        <v>-0.86529999999999996</v>
      </c>
      <c r="AK334" s="24">
        <v>0.1177</v>
      </c>
      <c r="AL334" s="24">
        <v>0.34329999999999999</v>
      </c>
      <c r="AM334" s="24">
        <v>0.95209999999999995</v>
      </c>
      <c r="AN334" s="24">
        <v>288.28870000000001</v>
      </c>
    </row>
    <row r="335" spans="1:40" x14ac:dyDescent="0.35">
      <c r="A335" s="24" t="s">
        <v>1027</v>
      </c>
      <c r="B335" s="24" t="s">
        <v>1026</v>
      </c>
      <c r="C335" s="24" t="s">
        <v>103</v>
      </c>
      <c r="D335" s="24">
        <v>13390</v>
      </c>
      <c r="E335" s="24">
        <v>133900000000000</v>
      </c>
      <c r="F335" s="24">
        <v>13200</v>
      </c>
      <c r="G335" s="24">
        <v>10000000000</v>
      </c>
      <c r="H335" s="24">
        <v>1229</v>
      </c>
      <c r="I335" s="24">
        <v>14030930</v>
      </c>
      <c r="J335" s="24">
        <v>1303</v>
      </c>
      <c r="K335" s="24">
        <v>74663088000000</v>
      </c>
      <c r="L335" s="24">
        <v>23525282000000</v>
      </c>
      <c r="M335" s="24">
        <v>55622077000000</v>
      </c>
      <c r="N335" s="24">
        <v>13029040000000</v>
      </c>
      <c r="O335" s="24">
        <v>2771050000000</v>
      </c>
      <c r="P335" s="24">
        <v>9041118000000</v>
      </c>
      <c r="Q335" s="24">
        <v>10563165000000</v>
      </c>
      <c r="R335" s="24">
        <v>9578010000000</v>
      </c>
      <c r="S335" s="24">
        <v>6058747000000</v>
      </c>
      <c r="T335" s="24">
        <v>2179872000000</v>
      </c>
      <c r="U335" s="24">
        <v>4217990000000</v>
      </c>
      <c r="V335" s="24">
        <v>0.46450000000000002</v>
      </c>
      <c r="W335" s="24">
        <v>1.7934000000000001</v>
      </c>
      <c r="X335" s="24">
        <v>10.1151</v>
      </c>
      <c r="Y335" s="24" t="s">
        <v>38</v>
      </c>
      <c r="Z335" s="24">
        <v>1.7117</v>
      </c>
      <c r="AA335" s="24">
        <v>-4.3400000000000001E-2</v>
      </c>
      <c r="AB335" s="24">
        <v>4.65E-2</v>
      </c>
      <c r="AC335" s="24">
        <v>-0.51519999999999999</v>
      </c>
      <c r="AD335" s="24">
        <v>0.31840000000000002</v>
      </c>
      <c r="AE335" s="24">
        <v>0.51790000000000003</v>
      </c>
      <c r="AF335" s="24">
        <v>0.3584</v>
      </c>
      <c r="AG335" s="24">
        <v>0.60570000000000002</v>
      </c>
      <c r="AH335" s="24">
        <v>0.40350000000000003</v>
      </c>
      <c r="AI335" s="24">
        <v>0.79290000000000005</v>
      </c>
      <c r="AJ335" s="24">
        <v>-0.34139999999999998</v>
      </c>
      <c r="AK335" s="24">
        <v>1.1169</v>
      </c>
      <c r="AL335" s="24">
        <v>0.44950000000000001</v>
      </c>
      <c r="AM335" s="24">
        <v>0.98870000000000002</v>
      </c>
      <c r="AN335" s="24">
        <v>153.4306</v>
      </c>
    </row>
    <row r="336" spans="1:40" x14ac:dyDescent="0.35">
      <c r="A336" s="23" t="s">
        <v>622</v>
      </c>
      <c r="B336" s="23" t="s">
        <v>621</v>
      </c>
      <c r="C336" s="23" t="s">
        <v>122</v>
      </c>
      <c r="D336" s="23">
        <v>6420</v>
      </c>
      <c r="E336" s="23">
        <v>9374408134860</v>
      </c>
      <c r="F336" s="23">
        <v>6400</v>
      </c>
      <c r="G336" s="23">
        <v>1460188183</v>
      </c>
      <c r="H336" s="23">
        <v>1229</v>
      </c>
      <c r="I336" s="23">
        <v>14030930</v>
      </c>
      <c r="J336" s="23">
        <v>97</v>
      </c>
      <c r="K336" s="23">
        <v>53577722000000</v>
      </c>
      <c r="L336" s="23">
        <v>14430240000000</v>
      </c>
      <c r="M336" s="23">
        <v>41671098000000</v>
      </c>
      <c r="N336" s="23">
        <v>142102000000</v>
      </c>
      <c r="O336" s="23">
        <v>5969000000</v>
      </c>
      <c r="P336" s="23">
        <v>164095000000</v>
      </c>
      <c r="Q336" s="23">
        <v>-45401000000</v>
      </c>
      <c r="R336" s="23">
        <v>-62506000000</v>
      </c>
      <c r="S336" s="23">
        <v>53133000000</v>
      </c>
      <c r="T336" s="23">
        <v>16574000000</v>
      </c>
      <c r="U336" s="23">
        <v>5635000000</v>
      </c>
      <c r="V336" s="23" t="s">
        <v>38</v>
      </c>
      <c r="W336" s="23">
        <v>0.17499999999999999</v>
      </c>
      <c r="X336" s="23">
        <v>65.979399999999998</v>
      </c>
      <c r="Y336" s="23" t="s">
        <v>38</v>
      </c>
      <c r="Z336" s="23">
        <v>0.17399999999999999</v>
      </c>
      <c r="AA336" s="23">
        <v>-0.1983</v>
      </c>
      <c r="AB336" s="23">
        <v>-0.19889999999999999</v>
      </c>
      <c r="AC336" s="23">
        <v>-0.18440000000000001</v>
      </c>
      <c r="AD336" s="23">
        <v>-5.2400000000000002E-2</v>
      </c>
      <c r="AE336" s="23">
        <v>0.41020000000000001</v>
      </c>
      <c r="AF336" s="23">
        <v>0.1057</v>
      </c>
      <c r="AG336" s="23">
        <v>0.27879999999999999</v>
      </c>
      <c r="AH336" s="23">
        <v>-9.35E-2</v>
      </c>
      <c r="AI336" s="23">
        <v>0.621</v>
      </c>
      <c r="AJ336" s="23">
        <v>-9.8199999999999996E-2</v>
      </c>
      <c r="AK336" s="23">
        <v>0.2117</v>
      </c>
      <c r="AL336" s="23">
        <v>5.2600000000000001E-2</v>
      </c>
      <c r="AM336" s="23">
        <v>1.1303000000000001</v>
      </c>
      <c r="AN336" s="23">
        <v>16.107600000000001</v>
      </c>
    </row>
    <row r="337" spans="1:40" x14ac:dyDescent="0.35">
      <c r="A337" s="23" t="s">
        <v>860</v>
      </c>
      <c r="B337" s="23" t="s">
        <v>859</v>
      </c>
      <c r="C337" s="23" t="s">
        <v>155</v>
      </c>
      <c r="D337" s="23">
        <v>1818</v>
      </c>
      <c r="E337" s="23">
        <v>4363200000000</v>
      </c>
      <c r="F337" s="23">
        <v>1779</v>
      </c>
      <c r="G337" s="23">
        <v>2400000000</v>
      </c>
      <c r="H337" s="23">
        <v>1229</v>
      </c>
      <c r="I337" s="23">
        <v>14030930</v>
      </c>
      <c r="J337" s="23">
        <v>8</v>
      </c>
      <c r="K337" s="23">
        <v>1140316000000</v>
      </c>
      <c r="L337" s="23">
        <v>178045000000</v>
      </c>
      <c r="M337" s="23">
        <v>965275000000</v>
      </c>
      <c r="N337" s="23">
        <v>19424000000</v>
      </c>
      <c r="O337" s="23">
        <v>6047000000</v>
      </c>
      <c r="P337" s="23">
        <v>37263000000</v>
      </c>
      <c r="Q337" s="23">
        <v>61583000000</v>
      </c>
      <c r="R337" s="23">
        <v>51347000000</v>
      </c>
      <c r="S337" s="23" t="s">
        <v>38</v>
      </c>
      <c r="T337" s="23" t="s">
        <v>38</v>
      </c>
      <c r="U337" s="23" t="s">
        <v>38</v>
      </c>
      <c r="V337" s="23">
        <v>0.1288</v>
      </c>
      <c r="W337" s="23">
        <v>3.8262999999999998</v>
      </c>
      <c r="X337" s="23">
        <v>222.375</v>
      </c>
      <c r="Y337" s="23" t="s">
        <v>38</v>
      </c>
      <c r="Z337" s="23" t="s">
        <v>38</v>
      </c>
      <c r="AA337" s="23" t="s">
        <v>38</v>
      </c>
      <c r="AB337" s="23" t="s">
        <v>38</v>
      </c>
      <c r="AC337" s="23" t="s">
        <v>38</v>
      </c>
      <c r="AD337" s="23">
        <v>-0.99939999999999996</v>
      </c>
      <c r="AE337" s="23" t="s">
        <v>38</v>
      </c>
      <c r="AF337" s="23">
        <v>-0.53029999999999999</v>
      </c>
      <c r="AG337" s="23">
        <v>58.269300000000001</v>
      </c>
      <c r="AH337" s="23" t="s">
        <v>38</v>
      </c>
      <c r="AI337" s="23" t="s">
        <v>38</v>
      </c>
      <c r="AJ337" s="23" t="s">
        <v>38</v>
      </c>
      <c r="AK337" s="23">
        <v>-0.13109999999999999</v>
      </c>
      <c r="AL337" s="23">
        <v>6.8500000000000005E-2</v>
      </c>
      <c r="AM337" s="23">
        <v>0.23089999999999999</v>
      </c>
      <c r="AN337" s="23" t="s">
        <v>38</v>
      </c>
    </row>
    <row r="338" spans="1:40" x14ac:dyDescent="0.35">
      <c r="A338" s="24" t="s">
        <v>236</v>
      </c>
      <c r="B338" s="24" t="s">
        <v>235</v>
      </c>
      <c r="C338" s="24" t="s">
        <v>164</v>
      </c>
      <c r="D338" s="24">
        <v>3086</v>
      </c>
      <c r="E338" s="24">
        <v>20367600000000</v>
      </c>
      <c r="F338" s="24">
        <v>3078</v>
      </c>
      <c r="G338" s="24">
        <v>6600000000</v>
      </c>
      <c r="H338" s="24">
        <v>1229</v>
      </c>
      <c r="I338" s="24">
        <v>14030930</v>
      </c>
      <c r="J338" s="24">
        <v>514</v>
      </c>
      <c r="K338" s="24">
        <v>27563041000000</v>
      </c>
      <c r="L338" s="24">
        <v>11693589000000</v>
      </c>
      <c r="M338" s="24">
        <v>13141013000000</v>
      </c>
      <c r="N338" s="24">
        <v>3391392000000</v>
      </c>
      <c r="O338" s="24">
        <v>723957000000</v>
      </c>
      <c r="P338" s="24">
        <v>2412100000000</v>
      </c>
      <c r="Q338" s="24">
        <v>3765211000000</v>
      </c>
      <c r="R338" s="24">
        <v>2313803000000</v>
      </c>
      <c r="S338" s="24" t="s">
        <v>38</v>
      </c>
      <c r="T338" s="24" t="s">
        <v>38</v>
      </c>
      <c r="U338" s="24" t="s">
        <v>38</v>
      </c>
      <c r="V338" s="24">
        <v>0.30099999999999999</v>
      </c>
      <c r="W338" s="24">
        <v>0.7389</v>
      </c>
      <c r="X338" s="24">
        <v>5.9882999999999997</v>
      </c>
      <c r="Y338" s="24" t="s">
        <v>38</v>
      </c>
      <c r="Z338" s="24">
        <v>0.63719999999999999</v>
      </c>
      <c r="AA338" s="24">
        <v>-0.16930000000000001</v>
      </c>
      <c r="AB338" s="24">
        <v>-1.61E-2</v>
      </c>
      <c r="AC338" s="24">
        <v>-0.64539999999999997</v>
      </c>
      <c r="AD338" s="24">
        <v>-0.70330000000000004</v>
      </c>
      <c r="AE338" s="24">
        <v>2.9115000000000002</v>
      </c>
      <c r="AF338" s="24">
        <v>1.2189000000000001</v>
      </c>
      <c r="AG338" s="24">
        <v>3.9276</v>
      </c>
      <c r="AH338" s="24">
        <v>-0.1464</v>
      </c>
      <c r="AI338" s="24">
        <v>1.105</v>
      </c>
      <c r="AJ338" s="24">
        <v>-0.21329999999999999</v>
      </c>
      <c r="AK338" s="24">
        <v>0.46189999999999998</v>
      </c>
      <c r="AL338" s="24">
        <v>0.37530000000000002</v>
      </c>
      <c r="AM338" s="24">
        <v>0.87080000000000002</v>
      </c>
      <c r="AN338" s="24">
        <v>74.260900000000007</v>
      </c>
    </row>
    <row r="339" spans="1:40" x14ac:dyDescent="0.35">
      <c r="A339" s="24" t="s">
        <v>486</v>
      </c>
      <c r="B339" s="24" t="s">
        <v>485</v>
      </c>
      <c r="C339" s="24" t="s">
        <v>45</v>
      </c>
      <c r="D339" s="24">
        <v>3353</v>
      </c>
      <c r="E339" s="24">
        <v>18106200000000</v>
      </c>
      <c r="F339" s="24">
        <v>3349</v>
      </c>
      <c r="G339" s="24">
        <v>5400000000</v>
      </c>
      <c r="H339" s="24">
        <v>1229</v>
      </c>
      <c r="I339" s="24">
        <v>14030930</v>
      </c>
      <c r="J339" s="24">
        <v>369</v>
      </c>
      <c r="K339" s="24">
        <v>27621742000000</v>
      </c>
      <c r="L339" s="24">
        <v>7911663000000</v>
      </c>
      <c r="M339" s="24">
        <v>28343374000000</v>
      </c>
      <c r="N339" s="24">
        <v>1990530000000</v>
      </c>
      <c r="O339" s="24">
        <v>885075000000</v>
      </c>
      <c r="P339" s="24">
        <v>3173506000000</v>
      </c>
      <c r="Q339" s="24">
        <v>2250230000000</v>
      </c>
      <c r="R339" s="24">
        <v>3350443000000</v>
      </c>
      <c r="S339" s="24" t="s">
        <v>38</v>
      </c>
      <c r="T339" s="24" t="s">
        <v>38</v>
      </c>
      <c r="U339" s="24" t="s">
        <v>38</v>
      </c>
      <c r="V339" s="24">
        <v>0.8508</v>
      </c>
      <c r="W339" s="24">
        <v>0.65549999999999997</v>
      </c>
      <c r="X339" s="24">
        <v>9.0813000000000006</v>
      </c>
      <c r="Y339" s="24" t="s">
        <v>38</v>
      </c>
      <c r="Z339" s="24">
        <v>0.67579999999999996</v>
      </c>
      <c r="AA339" s="24">
        <v>0.43319999999999997</v>
      </c>
      <c r="AB339" s="24">
        <v>0.6149</v>
      </c>
      <c r="AC339" s="24">
        <v>0.78800000000000003</v>
      </c>
      <c r="AD339" s="24">
        <v>0.25580000000000003</v>
      </c>
      <c r="AE339" s="24">
        <v>-5.5399999999999998E-2</v>
      </c>
      <c r="AF339" s="24">
        <v>0.32600000000000001</v>
      </c>
      <c r="AG339" s="24">
        <v>9.98E-2</v>
      </c>
      <c r="AH339" s="24">
        <v>1.6856</v>
      </c>
      <c r="AI339" s="24">
        <v>0.18379999999999999</v>
      </c>
      <c r="AJ339" s="24">
        <v>1.3708</v>
      </c>
      <c r="AK339" s="24">
        <v>0.30009999999999998</v>
      </c>
      <c r="AL339" s="24">
        <v>0.32529999999999998</v>
      </c>
      <c r="AM339" s="24" t="s">
        <v>38</v>
      </c>
      <c r="AN339" s="24">
        <v>18.052299999999999</v>
      </c>
    </row>
    <row r="340" spans="1:40" x14ac:dyDescent="0.35">
      <c r="A340" s="23" t="s">
        <v>547</v>
      </c>
      <c r="B340" s="23" t="s">
        <v>546</v>
      </c>
      <c r="C340" s="23" t="s">
        <v>260</v>
      </c>
      <c r="D340" s="23">
        <v>31880</v>
      </c>
      <c r="E340" s="23">
        <v>35701653957360</v>
      </c>
      <c r="F340" s="23">
        <v>32520</v>
      </c>
      <c r="G340" s="23">
        <v>1119876222</v>
      </c>
      <c r="H340" s="23">
        <v>1229</v>
      </c>
      <c r="I340" s="23">
        <v>14030930</v>
      </c>
      <c r="J340" s="23">
        <v>197</v>
      </c>
      <c r="K340" s="23">
        <v>72768592000000</v>
      </c>
      <c r="L340" s="23">
        <v>21370660000000</v>
      </c>
      <c r="M340" s="23">
        <v>50911493000000</v>
      </c>
      <c r="N340" s="23">
        <v>220095000000</v>
      </c>
      <c r="O340" s="23">
        <v>214940000000</v>
      </c>
      <c r="P340" s="23">
        <v>200838000000</v>
      </c>
      <c r="Q340" s="23">
        <v>1297969000000</v>
      </c>
      <c r="R340" s="23">
        <v>1216864000000</v>
      </c>
      <c r="S340" s="23">
        <v>54681000000</v>
      </c>
      <c r="T340" s="23">
        <v>6928000000</v>
      </c>
      <c r="U340" s="23">
        <v>15616000000</v>
      </c>
      <c r="V340" s="23">
        <v>0.1116</v>
      </c>
      <c r="W340" s="23">
        <v>0.49059999999999998</v>
      </c>
      <c r="X340" s="23">
        <v>165.0761</v>
      </c>
      <c r="Y340" s="23" t="s">
        <v>38</v>
      </c>
      <c r="Z340" s="23">
        <v>0.46760000000000002</v>
      </c>
      <c r="AA340" s="23" t="s">
        <v>38</v>
      </c>
      <c r="AB340" s="23" t="s">
        <v>38</v>
      </c>
      <c r="AC340" s="23">
        <v>2.1217999999999999</v>
      </c>
      <c r="AD340" s="23">
        <v>2.3372000000000002</v>
      </c>
      <c r="AE340" s="23">
        <v>0.67589999999999995</v>
      </c>
      <c r="AF340" s="23">
        <v>8.4000000000000005E-2</v>
      </c>
      <c r="AG340" s="23">
        <v>0.65600000000000003</v>
      </c>
      <c r="AH340" s="23">
        <v>-0.24909999999999999</v>
      </c>
      <c r="AI340" s="23">
        <v>1.6192</v>
      </c>
      <c r="AJ340" s="23">
        <v>2.3839000000000001</v>
      </c>
      <c r="AK340" s="23">
        <v>4.5263</v>
      </c>
      <c r="AL340" s="23">
        <v>0.1348</v>
      </c>
      <c r="AM340" s="23">
        <v>1.1516999999999999</v>
      </c>
      <c r="AN340" s="23">
        <v>3.8696999999999999</v>
      </c>
    </row>
    <row r="341" spans="1:40" x14ac:dyDescent="0.35">
      <c r="A341" s="24" t="s">
        <v>589</v>
      </c>
      <c r="B341" s="24" t="s">
        <v>588</v>
      </c>
      <c r="C341" s="24" t="s">
        <v>135</v>
      </c>
      <c r="D341" s="24">
        <v>2288</v>
      </c>
      <c r="E341" s="24">
        <v>31297157638032</v>
      </c>
      <c r="F341" s="24">
        <v>2300</v>
      </c>
      <c r="G341" s="24">
        <v>13678827639</v>
      </c>
      <c r="H341" s="24">
        <v>1229</v>
      </c>
      <c r="I341" s="24">
        <v>14030930</v>
      </c>
      <c r="J341" s="24">
        <v>88</v>
      </c>
      <c r="K341" s="24">
        <v>10207885000000</v>
      </c>
      <c r="L341" s="24">
        <v>2519158000000</v>
      </c>
      <c r="M341" s="24">
        <v>9001704000000</v>
      </c>
      <c r="N341" s="24">
        <v>1204276000000</v>
      </c>
      <c r="O341" s="24">
        <v>204098000000</v>
      </c>
      <c r="P341" s="24">
        <v>2023663000000</v>
      </c>
      <c r="Q341" s="24">
        <v>2534438000000</v>
      </c>
      <c r="R341" s="24">
        <v>3200954000000</v>
      </c>
      <c r="S341" s="24">
        <v>193833000000</v>
      </c>
      <c r="T341" s="24">
        <v>33382000000</v>
      </c>
      <c r="U341" s="24">
        <v>328084000000</v>
      </c>
      <c r="V341" s="24">
        <v>0.81110000000000004</v>
      </c>
      <c r="W341" s="24">
        <v>3.0646</v>
      </c>
      <c r="X341" s="24">
        <v>26.136399999999998</v>
      </c>
      <c r="Y341" s="24" t="s">
        <v>38</v>
      </c>
      <c r="Z341" s="24">
        <v>3.0118999999999998</v>
      </c>
      <c r="AA341" s="24">
        <v>0.21279999999999999</v>
      </c>
      <c r="AB341" s="24">
        <v>0.19189999999999999</v>
      </c>
      <c r="AC341" s="24">
        <v>-0.60799999999999998</v>
      </c>
      <c r="AD341" s="24">
        <v>-0.72760000000000002</v>
      </c>
      <c r="AE341" s="24">
        <v>0.17610000000000001</v>
      </c>
      <c r="AF341" s="24">
        <v>-3.2000000000000002E-3</v>
      </c>
      <c r="AG341" s="24">
        <v>-8.9099999999999999E-2</v>
      </c>
      <c r="AH341" s="24">
        <v>0.82440000000000002</v>
      </c>
      <c r="AI341" s="24">
        <v>0.28739999999999999</v>
      </c>
      <c r="AJ341" s="24">
        <v>-0.60919999999999996</v>
      </c>
      <c r="AK341" s="24">
        <v>-0.75180000000000002</v>
      </c>
      <c r="AL341" s="24">
        <v>0.2747</v>
      </c>
      <c r="AM341" s="24">
        <v>1.8621000000000001</v>
      </c>
      <c r="AN341" s="24">
        <v>293.09949999999998</v>
      </c>
    </row>
    <row r="342" spans="1:40" x14ac:dyDescent="0.35">
      <c r="A342" s="23" t="s">
        <v>220</v>
      </c>
      <c r="B342" s="23" t="s">
        <v>219</v>
      </c>
      <c r="C342" s="23" t="s">
        <v>50</v>
      </c>
      <c r="D342" s="23">
        <v>19550</v>
      </c>
      <c r="E342" s="23">
        <v>29042384711250</v>
      </c>
      <c r="F342" s="23">
        <v>19550</v>
      </c>
      <c r="G342" s="23">
        <v>1485543975</v>
      </c>
      <c r="H342" s="23">
        <v>1230</v>
      </c>
      <c r="I342" s="23">
        <v>14030631</v>
      </c>
      <c r="J342" s="23">
        <v>3074</v>
      </c>
      <c r="K342" s="23">
        <v>1348698000000</v>
      </c>
      <c r="L342" s="23">
        <v>19408000000</v>
      </c>
      <c r="M342" s="23">
        <v>1915371000000</v>
      </c>
      <c r="N342" s="23">
        <v>4566849000000</v>
      </c>
      <c r="O342" s="23">
        <v>1645698000000</v>
      </c>
      <c r="P342" s="23">
        <v>4497278000000</v>
      </c>
      <c r="Q342" s="23">
        <v>31823317000000</v>
      </c>
      <c r="R342" s="23">
        <v>30231384000000</v>
      </c>
      <c r="S342" s="23" t="s">
        <v>38</v>
      </c>
      <c r="T342" s="23" t="s">
        <v>38</v>
      </c>
      <c r="U342" s="23" t="s">
        <v>38</v>
      </c>
      <c r="V342" s="23">
        <v>0.1</v>
      </c>
      <c r="W342" s="23">
        <v>21.5336</v>
      </c>
      <c r="X342" s="23">
        <v>6.3597999999999999</v>
      </c>
      <c r="Y342" s="23">
        <v>0.86799999999999999</v>
      </c>
      <c r="Z342" s="23" t="s">
        <v>38</v>
      </c>
      <c r="AA342" s="23" t="s">
        <v>38</v>
      </c>
      <c r="AB342" s="23" t="s">
        <v>38</v>
      </c>
      <c r="AC342" s="23" t="s">
        <v>38</v>
      </c>
      <c r="AD342" s="23" t="s">
        <v>38</v>
      </c>
      <c r="AE342" s="23" t="s">
        <v>38</v>
      </c>
      <c r="AF342" s="23" t="s">
        <v>38</v>
      </c>
      <c r="AG342" s="23">
        <v>19407</v>
      </c>
      <c r="AH342" s="23" t="s">
        <v>38</v>
      </c>
      <c r="AI342" s="23" t="s">
        <v>38</v>
      </c>
      <c r="AJ342" s="23" t="s">
        <v>38</v>
      </c>
      <c r="AK342" s="23" t="s">
        <v>38</v>
      </c>
      <c r="AL342" s="23">
        <v>0.2913</v>
      </c>
      <c r="AM342" s="23">
        <v>0.57789999999999997</v>
      </c>
      <c r="AN342" s="23">
        <v>4601.5478000000003</v>
      </c>
    </row>
    <row r="343" spans="1:40" x14ac:dyDescent="0.35">
      <c r="A343" s="23" t="s">
        <v>1033</v>
      </c>
      <c r="B343" s="23" t="s">
        <v>1032</v>
      </c>
      <c r="C343" s="23" t="s">
        <v>50</v>
      </c>
      <c r="D343" s="23">
        <v>4804</v>
      </c>
      <c r="E343" s="23">
        <v>62452000000000</v>
      </c>
      <c r="F343" s="23">
        <v>4855</v>
      </c>
      <c r="G343" s="23">
        <v>13000000000</v>
      </c>
      <c r="H343" s="23">
        <v>930</v>
      </c>
      <c r="I343" s="23">
        <v>14030930</v>
      </c>
      <c r="J343" s="23">
        <v>947</v>
      </c>
      <c r="K343" s="23">
        <v>12629517000000</v>
      </c>
      <c r="L343" s="23">
        <v>2787076000000</v>
      </c>
      <c r="M343" s="23">
        <v>12629517000000</v>
      </c>
      <c r="N343" s="23">
        <v>12310392000000</v>
      </c>
      <c r="O343" s="23">
        <v>2682550000000</v>
      </c>
      <c r="P343" s="23">
        <v>12310392000000</v>
      </c>
      <c r="Q343" s="23">
        <v>14766234000000</v>
      </c>
      <c r="R343" s="23">
        <v>14766234000000</v>
      </c>
      <c r="S343" s="23">
        <v>9000000</v>
      </c>
      <c r="T343" s="23" t="s">
        <v>38</v>
      </c>
      <c r="U343" s="23">
        <v>12905000000</v>
      </c>
      <c r="V343" s="23">
        <v>0.72019999999999995</v>
      </c>
      <c r="W343" s="23">
        <v>4.9448999999999996</v>
      </c>
      <c r="X343" s="23">
        <v>5.1341000000000001</v>
      </c>
      <c r="Y343" s="23">
        <v>0.83489999999999998</v>
      </c>
      <c r="Z343" s="23" t="s">
        <v>38</v>
      </c>
      <c r="AA343" s="23">
        <v>-7.1000000000000004E-3</v>
      </c>
      <c r="AB343" s="23">
        <v>-1.2E-2</v>
      </c>
      <c r="AC343" s="23">
        <v>-1.9699999999999999E-2</v>
      </c>
      <c r="AD343" s="23">
        <v>0.16800000000000001</v>
      </c>
      <c r="AE343" s="23" t="s">
        <v>38</v>
      </c>
      <c r="AF343" s="23">
        <v>-0.22539999999999999</v>
      </c>
      <c r="AG343" s="23">
        <v>5.1853999999999996</v>
      </c>
      <c r="AH343" s="23" t="s">
        <v>38</v>
      </c>
      <c r="AI343" s="23" t="s">
        <v>38</v>
      </c>
      <c r="AJ343" s="23">
        <v>-0.2407</v>
      </c>
      <c r="AK343" s="23">
        <v>6.2243000000000004</v>
      </c>
      <c r="AL343" s="23">
        <v>0.3372</v>
      </c>
      <c r="AM343" s="23">
        <v>0.79959999999999998</v>
      </c>
      <c r="AN343" s="23">
        <v>71.865600000000001</v>
      </c>
    </row>
    <row r="344" spans="1:40" x14ac:dyDescent="0.35">
      <c r="A344" s="24" t="s">
        <v>900</v>
      </c>
      <c r="B344" s="24" t="s">
        <v>899</v>
      </c>
      <c r="C344" s="24" t="s">
        <v>260</v>
      </c>
      <c r="D344" s="24">
        <v>1667</v>
      </c>
      <c r="E344" s="24">
        <v>18019018516420</v>
      </c>
      <c r="F344" s="24">
        <v>1632</v>
      </c>
      <c r="G344" s="24">
        <v>10809249260</v>
      </c>
      <c r="H344" s="24">
        <v>1229</v>
      </c>
      <c r="I344" s="24">
        <v>14030930</v>
      </c>
      <c r="J344" s="24">
        <v>87</v>
      </c>
      <c r="K344" s="24">
        <v>11314603000000</v>
      </c>
      <c r="L344" s="24">
        <v>3575078000000</v>
      </c>
      <c r="M344" s="24">
        <v>10599326000000</v>
      </c>
      <c r="N344" s="24">
        <v>935033000000</v>
      </c>
      <c r="O344" s="24">
        <v>677207000000</v>
      </c>
      <c r="P344" s="24">
        <v>1257735000000</v>
      </c>
      <c r="Q344" s="24">
        <v>780090000000</v>
      </c>
      <c r="R344" s="24">
        <v>1252638000000</v>
      </c>
      <c r="S344" s="24">
        <v>512500000000</v>
      </c>
      <c r="T344" s="24">
        <v>138231000000</v>
      </c>
      <c r="U344" s="24">
        <v>423744000000</v>
      </c>
      <c r="V344" s="24">
        <v>0.29220000000000002</v>
      </c>
      <c r="W344" s="24">
        <v>1.5925</v>
      </c>
      <c r="X344" s="24">
        <v>18.758600000000001</v>
      </c>
      <c r="Y344" s="24" t="s">
        <v>38</v>
      </c>
      <c r="Z344" s="24">
        <v>1.6028</v>
      </c>
      <c r="AA344" s="24" t="s">
        <v>38</v>
      </c>
      <c r="AB344" s="24" t="s">
        <v>38</v>
      </c>
      <c r="AC344" s="24" t="s">
        <v>38</v>
      </c>
      <c r="AD344" s="24">
        <v>0.15279999999999999</v>
      </c>
      <c r="AE344" s="24">
        <v>5.8299999999999998E-2</v>
      </c>
      <c r="AF344" s="24">
        <v>0.4425</v>
      </c>
      <c r="AG344" s="24">
        <v>6.9800000000000001E-2</v>
      </c>
      <c r="AH344" s="24">
        <v>17.9255</v>
      </c>
      <c r="AI344" s="24">
        <v>0.55410000000000004</v>
      </c>
      <c r="AJ344" s="24" t="s">
        <v>38</v>
      </c>
      <c r="AK344" s="24">
        <v>0.23319999999999999</v>
      </c>
      <c r="AL344" s="24">
        <v>5.6300000000000003E-2</v>
      </c>
      <c r="AM344" s="24">
        <v>0.84</v>
      </c>
      <c r="AN344" s="24">
        <v>161.9392</v>
      </c>
    </row>
    <row r="345" spans="1:40" x14ac:dyDescent="0.35">
      <c r="A345" s="24" t="s">
        <v>713</v>
      </c>
      <c r="B345" s="24" t="s">
        <v>712</v>
      </c>
      <c r="C345" s="24" t="s">
        <v>50</v>
      </c>
      <c r="D345" s="24">
        <v>5150</v>
      </c>
      <c r="E345" s="24">
        <v>69525515000000</v>
      </c>
      <c r="F345" s="24">
        <v>5130</v>
      </c>
      <c r="G345" s="24">
        <v>13500100000</v>
      </c>
      <c r="H345" s="24">
        <v>1230</v>
      </c>
      <c r="I345" s="24">
        <v>14030930</v>
      </c>
      <c r="J345" s="24">
        <v>1308</v>
      </c>
      <c r="K345" s="24">
        <v>7177791000000</v>
      </c>
      <c r="L345" s="24">
        <v>3979786000000</v>
      </c>
      <c r="M345" s="24">
        <v>7455060000000</v>
      </c>
      <c r="N345" s="24">
        <v>17652361000000</v>
      </c>
      <c r="O345" s="24">
        <v>7570512000000</v>
      </c>
      <c r="P345" s="24">
        <v>13728926000000</v>
      </c>
      <c r="Q345" s="24">
        <v>13443657000000</v>
      </c>
      <c r="R345" s="24">
        <v>11570587000000</v>
      </c>
      <c r="S345" s="24">
        <v>350125000000</v>
      </c>
      <c r="T345" s="24">
        <v>47918000000</v>
      </c>
      <c r="U345" s="24">
        <v>393620000000</v>
      </c>
      <c r="V345" s="24">
        <v>0.39329999999999998</v>
      </c>
      <c r="W345" s="24">
        <v>9.6861999999999995</v>
      </c>
      <c r="X345" s="24">
        <v>3.9144000000000001</v>
      </c>
      <c r="Y345" s="24">
        <v>0.77980000000000005</v>
      </c>
      <c r="Z345" s="24" t="s">
        <v>38</v>
      </c>
      <c r="AA345" s="24">
        <v>2.2869999999999999</v>
      </c>
      <c r="AB345" s="24">
        <v>6.6398000000000001</v>
      </c>
      <c r="AC345" s="24">
        <v>-0.871</v>
      </c>
      <c r="AD345" s="24">
        <v>4.8986000000000001</v>
      </c>
      <c r="AE345" s="24" t="s">
        <v>38</v>
      </c>
      <c r="AF345" s="24">
        <v>163.08779999999999</v>
      </c>
      <c r="AG345" s="24">
        <v>-6.6100000000000006E-2</v>
      </c>
      <c r="AH345" s="24" t="s">
        <v>38</v>
      </c>
      <c r="AI345" s="24" t="s">
        <v>38</v>
      </c>
      <c r="AJ345" s="24">
        <v>20.163399999999999</v>
      </c>
      <c r="AK345" s="24">
        <v>4.5086000000000004</v>
      </c>
      <c r="AL345" s="24">
        <v>0.27710000000000001</v>
      </c>
      <c r="AM345" s="24">
        <v>1.1001000000000001</v>
      </c>
      <c r="AN345" s="24">
        <v>673.16390000000001</v>
      </c>
    </row>
    <row r="346" spans="1:40" x14ac:dyDescent="0.35">
      <c r="A346" s="24" t="s">
        <v>790</v>
      </c>
      <c r="B346" s="24" t="s">
        <v>789</v>
      </c>
      <c r="C346" s="24" t="s">
        <v>167</v>
      </c>
      <c r="D346" s="24">
        <v>7830</v>
      </c>
      <c r="E346" s="24">
        <v>7830000000000</v>
      </c>
      <c r="F346" s="24">
        <v>7850</v>
      </c>
      <c r="G346" s="24">
        <v>1000000000</v>
      </c>
      <c r="H346" s="24">
        <v>930</v>
      </c>
      <c r="I346" s="24">
        <v>14030631</v>
      </c>
      <c r="J346" s="24">
        <v>412</v>
      </c>
      <c r="K346" s="24">
        <v>1377228000000</v>
      </c>
      <c r="L346" s="24">
        <v>78144000000</v>
      </c>
      <c r="M346" s="24">
        <v>1481239000000</v>
      </c>
      <c r="N346" s="24">
        <v>412163000000</v>
      </c>
      <c r="O346" s="24">
        <v>-42323000000</v>
      </c>
      <c r="P346" s="24">
        <v>892311000000</v>
      </c>
      <c r="Q346" s="24">
        <v>1700035000000</v>
      </c>
      <c r="R346" s="24">
        <v>1816316000000</v>
      </c>
      <c r="S346" s="24" t="s">
        <v>38</v>
      </c>
      <c r="T346" s="24" t="s">
        <v>38</v>
      </c>
      <c r="U346" s="24">
        <v>1057000000</v>
      </c>
      <c r="V346" s="24">
        <v>1.1207</v>
      </c>
      <c r="W346" s="24">
        <v>5.6852999999999998</v>
      </c>
      <c r="X346" s="24">
        <v>19.174800000000001</v>
      </c>
      <c r="Y346" s="24" t="s">
        <v>38</v>
      </c>
      <c r="Z346" s="24">
        <v>6.3841999999999999</v>
      </c>
      <c r="AA346" s="24" t="s">
        <v>38</v>
      </c>
      <c r="AB346" s="24" t="s">
        <v>38</v>
      </c>
      <c r="AC346" s="24" t="s">
        <v>38</v>
      </c>
      <c r="AD346" s="24" t="s">
        <v>38</v>
      </c>
      <c r="AE346" s="24">
        <v>6.3799999999999996E-2</v>
      </c>
      <c r="AF346" s="24">
        <v>0.91379999999999995</v>
      </c>
      <c r="AG346" s="24">
        <v>-0.89990000000000003</v>
      </c>
      <c r="AH346" s="24">
        <v>-0.37069999999999997</v>
      </c>
      <c r="AI346" s="24">
        <v>-0.97260000000000002</v>
      </c>
      <c r="AJ346" s="24">
        <v>-1.2422</v>
      </c>
      <c r="AK346" s="24">
        <v>-1.0788</v>
      </c>
      <c r="AL346" s="24">
        <v>0.248</v>
      </c>
      <c r="AM346" s="24">
        <v>1.2170000000000001</v>
      </c>
      <c r="AN346" s="24">
        <v>698.7885</v>
      </c>
    </row>
    <row r="347" spans="1:40" x14ac:dyDescent="0.35">
      <c r="A347" s="24" t="s">
        <v>902</v>
      </c>
      <c r="B347" s="24" t="s">
        <v>901</v>
      </c>
      <c r="C347" s="24" t="s">
        <v>172</v>
      </c>
      <c r="D347" s="24">
        <v>14680</v>
      </c>
      <c r="E347" s="24">
        <v>29360000000000</v>
      </c>
      <c r="F347" s="24">
        <v>14780</v>
      </c>
      <c r="G347" s="24">
        <v>2000000000</v>
      </c>
      <c r="H347" s="24">
        <v>930</v>
      </c>
      <c r="I347" s="24">
        <v>14030631</v>
      </c>
      <c r="J347" s="24">
        <v>-36</v>
      </c>
      <c r="K347" s="24" t="s">
        <v>38</v>
      </c>
      <c r="L347" s="24" t="s">
        <v>38</v>
      </c>
      <c r="M347" s="24">
        <v>75499000000</v>
      </c>
      <c r="N347" s="24">
        <v>-72568000000</v>
      </c>
      <c r="O347" s="24">
        <v>-19114000000</v>
      </c>
      <c r="P347" s="24">
        <v>1122760000000</v>
      </c>
      <c r="Q347" s="24">
        <v>2518365000000</v>
      </c>
      <c r="R347" s="24">
        <v>2704933000000</v>
      </c>
      <c r="S347" s="24" t="s">
        <v>38</v>
      </c>
      <c r="T347" s="24" t="s">
        <v>38</v>
      </c>
      <c r="U347" s="24" t="s">
        <v>38</v>
      </c>
      <c r="V347" s="24">
        <v>0.10150000000000001</v>
      </c>
      <c r="W347" s="24" t="s">
        <v>38</v>
      </c>
      <c r="X347" s="24" t="s">
        <v>38</v>
      </c>
      <c r="Y347" s="24" t="s">
        <v>38</v>
      </c>
      <c r="Z347" s="24" t="s">
        <v>38</v>
      </c>
      <c r="AA347" s="24" t="s">
        <v>38</v>
      </c>
      <c r="AB347" s="24" t="s">
        <v>38</v>
      </c>
      <c r="AC347" s="24" t="s">
        <v>38</v>
      </c>
      <c r="AD347" s="24" t="s">
        <v>38</v>
      </c>
      <c r="AE347" s="24">
        <v>-0.88560000000000005</v>
      </c>
      <c r="AF347" s="24" t="s">
        <v>38</v>
      </c>
      <c r="AG347" s="24" t="s">
        <v>38</v>
      </c>
      <c r="AH347" s="24" t="s">
        <v>38</v>
      </c>
      <c r="AI347" s="24" t="s">
        <v>38</v>
      </c>
      <c r="AJ347" s="24" t="s">
        <v>38</v>
      </c>
      <c r="AK347" s="24" t="s">
        <v>38</v>
      </c>
      <c r="AL347" s="24">
        <v>-8.5300000000000001E-2</v>
      </c>
      <c r="AM347" s="24">
        <v>0.86890000000000001</v>
      </c>
      <c r="AN347" s="24">
        <v>2014.4077</v>
      </c>
    </row>
    <row r="348" spans="1:40" x14ac:dyDescent="0.35">
      <c r="A348" s="23" t="s">
        <v>747</v>
      </c>
      <c r="B348" s="23" t="s">
        <v>746</v>
      </c>
      <c r="C348" s="23" t="s">
        <v>167</v>
      </c>
      <c r="D348" s="23">
        <v>11270</v>
      </c>
      <c r="E348" s="23">
        <v>462070000000000</v>
      </c>
      <c r="F348" s="23">
        <v>11110</v>
      </c>
      <c r="G348" s="23">
        <v>41000000000</v>
      </c>
      <c r="H348" s="23">
        <v>930</v>
      </c>
      <c r="I348" s="23">
        <v>14030631</v>
      </c>
      <c r="J348" s="23">
        <v>390</v>
      </c>
      <c r="K348" s="23">
        <v>78713224000000</v>
      </c>
      <c r="L348" s="23">
        <v>20084462000000</v>
      </c>
      <c r="M348" s="23">
        <v>66350594000000</v>
      </c>
      <c r="N348" s="23">
        <v>16008164000000</v>
      </c>
      <c r="O348" s="23">
        <v>2737807000000</v>
      </c>
      <c r="P348" s="23">
        <v>21162657000000</v>
      </c>
      <c r="Q348" s="23">
        <v>26245822000000</v>
      </c>
      <c r="R348" s="23">
        <v>20494723000000</v>
      </c>
      <c r="S348" s="23">
        <v>13111580000000</v>
      </c>
      <c r="T348" s="23">
        <v>3183446000000</v>
      </c>
      <c r="U348" s="23">
        <v>6173592000000</v>
      </c>
      <c r="V348" s="23">
        <v>0.20080000000000001</v>
      </c>
      <c r="W348" s="23">
        <v>5.8703000000000003</v>
      </c>
      <c r="X348" s="23">
        <v>28.512799999999999</v>
      </c>
      <c r="Y348" s="23" t="s">
        <v>38</v>
      </c>
      <c r="Z348" s="23">
        <v>4.2156000000000002</v>
      </c>
      <c r="AA348" s="23">
        <v>-0.21099999999999999</v>
      </c>
      <c r="AB348" s="23">
        <v>-0.1961</v>
      </c>
      <c r="AC348" s="23">
        <v>2.29E-2</v>
      </c>
      <c r="AD348" s="23">
        <v>-0.57140000000000002</v>
      </c>
      <c r="AE348" s="23">
        <v>0.82809999999999995</v>
      </c>
      <c r="AF348" s="23">
        <v>6.8900000000000003E-2</v>
      </c>
      <c r="AG348" s="23">
        <v>0.24440000000000001</v>
      </c>
      <c r="AH348" s="23">
        <v>-6.8999999999999999E-3</v>
      </c>
      <c r="AI348" s="23">
        <v>3.2000000000000001E-2</v>
      </c>
      <c r="AJ348" s="23">
        <v>9.3399999999999997E-2</v>
      </c>
      <c r="AK348" s="23">
        <v>-0.4667</v>
      </c>
      <c r="AL348" s="23">
        <v>0.2828</v>
      </c>
      <c r="AM348" s="23">
        <v>1.026</v>
      </c>
      <c r="AN348" s="23">
        <v>114.8719</v>
      </c>
    </row>
    <row r="349" spans="1:40" x14ac:dyDescent="0.35">
      <c r="A349" s="23" t="s">
        <v>1109</v>
      </c>
      <c r="B349" s="23" t="s">
        <v>1108</v>
      </c>
      <c r="C349" s="23" t="s">
        <v>225</v>
      </c>
      <c r="D349" s="23">
        <v>51730</v>
      </c>
      <c r="E349" s="23">
        <v>153084645075320</v>
      </c>
      <c r="F349" s="23">
        <v>52500</v>
      </c>
      <c r="G349" s="23">
        <v>2959301084</v>
      </c>
      <c r="H349" s="23">
        <v>1229</v>
      </c>
      <c r="I349" s="23">
        <v>14030930</v>
      </c>
      <c r="J349" s="23">
        <v>5578</v>
      </c>
      <c r="K349" s="23">
        <v>35955484000000</v>
      </c>
      <c r="L349" s="23">
        <v>10844287000000</v>
      </c>
      <c r="M349" s="23">
        <v>29950326000000</v>
      </c>
      <c r="N349" s="23">
        <v>16506657000000</v>
      </c>
      <c r="O349" s="23">
        <v>5751009000000</v>
      </c>
      <c r="P349" s="23">
        <v>12612978000000</v>
      </c>
      <c r="Q349" s="23">
        <v>16534971000000</v>
      </c>
      <c r="R349" s="23">
        <v>13378587000000</v>
      </c>
      <c r="S349" s="23">
        <v>323672000000</v>
      </c>
      <c r="T349" s="23">
        <v>32009000000</v>
      </c>
      <c r="U349" s="23">
        <v>440923000000</v>
      </c>
      <c r="V349" s="23">
        <v>0.95489999999999997</v>
      </c>
      <c r="W349" s="23">
        <v>4.2576000000000001</v>
      </c>
      <c r="X349" s="23">
        <v>9.4084000000000003</v>
      </c>
      <c r="Y349" s="23" t="s">
        <v>38</v>
      </c>
      <c r="Z349" s="23">
        <v>4.1905999999999999</v>
      </c>
      <c r="AA349" s="23">
        <v>0.50309999999999999</v>
      </c>
      <c r="AB349" s="23">
        <v>0.80100000000000005</v>
      </c>
      <c r="AC349" s="23">
        <v>-2.9899999999999999E-2</v>
      </c>
      <c r="AD349" s="23">
        <v>0.1166</v>
      </c>
      <c r="AE349" s="23">
        <v>0.27529999999999999</v>
      </c>
      <c r="AF349" s="23">
        <v>4.1700000000000001E-2</v>
      </c>
      <c r="AG349" s="23">
        <v>0.2651</v>
      </c>
      <c r="AH349" s="23">
        <v>0.13</v>
      </c>
      <c r="AI349" s="23">
        <v>0.36470000000000002</v>
      </c>
      <c r="AJ349" s="23">
        <v>1.06E-2</v>
      </c>
      <c r="AK349" s="23">
        <v>0.41260000000000002</v>
      </c>
      <c r="AL349" s="23">
        <v>0.7802</v>
      </c>
      <c r="AM349" s="23" t="s">
        <v>38</v>
      </c>
      <c r="AN349" s="23">
        <v>9.5669000000000004</v>
      </c>
    </row>
    <row r="350" spans="1:40" x14ac:dyDescent="0.35">
      <c r="A350" s="23" t="s">
        <v>354</v>
      </c>
      <c r="B350" s="23" t="s">
        <v>353</v>
      </c>
      <c r="C350" s="23" t="s">
        <v>50</v>
      </c>
      <c r="D350" s="23">
        <v>2408</v>
      </c>
      <c r="E350" s="23">
        <v>4334400000000</v>
      </c>
      <c r="F350" s="23">
        <v>2458</v>
      </c>
      <c r="G350" s="23">
        <v>1800000000</v>
      </c>
      <c r="H350" s="23">
        <v>1230</v>
      </c>
      <c r="I350" s="23">
        <v>14030930</v>
      </c>
      <c r="J350" s="23">
        <v>-42</v>
      </c>
      <c r="K350" s="23">
        <v>83363000000</v>
      </c>
      <c r="L350" s="23">
        <v>26459000000</v>
      </c>
      <c r="M350" s="23">
        <v>103563000000</v>
      </c>
      <c r="N350" s="23">
        <v>-75659000000</v>
      </c>
      <c r="O350" s="23">
        <v>-3375000000</v>
      </c>
      <c r="P350" s="23">
        <v>33802000000</v>
      </c>
      <c r="Q350" s="23">
        <v>-91981000000</v>
      </c>
      <c r="R350" s="23">
        <v>12450000000</v>
      </c>
      <c r="S350" s="23">
        <v>57886000000</v>
      </c>
      <c r="T350" s="23">
        <v>40995000000</v>
      </c>
      <c r="U350" s="23" t="s">
        <v>38</v>
      </c>
      <c r="V350" s="23">
        <v>0.1065</v>
      </c>
      <c r="W350" s="23">
        <v>51.994300000000003</v>
      </c>
      <c r="X350" s="23" t="s">
        <v>38</v>
      </c>
      <c r="Y350" s="23">
        <v>1.978</v>
      </c>
      <c r="Z350" s="23" t="s">
        <v>38</v>
      </c>
      <c r="AA350" s="23" t="s">
        <v>38</v>
      </c>
      <c r="AB350" s="23" t="s">
        <v>38</v>
      </c>
      <c r="AC350" s="23" t="s">
        <v>38</v>
      </c>
      <c r="AD350" s="23" t="s">
        <v>38</v>
      </c>
      <c r="AE350" s="23" t="s">
        <v>38</v>
      </c>
      <c r="AF350" s="23" t="s">
        <v>38</v>
      </c>
      <c r="AG350" s="23">
        <v>12.369899999999999</v>
      </c>
      <c r="AH350" s="23" t="s">
        <v>38</v>
      </c>
      <c r="AI350" s="23" t="s">
        <v>38</v>
      </c>
      <c r="AJ350" s="23" t="s">
        <v>38</v>
      </c>
      <c r="AK350" s="23">
        <v>-1.5557000000000001</v>
      </c>
      <c r="AL350" s="23">
        <v>0.218</v>
      </c>
      <c r="AM350" s="23">
        <v>0.48570000000000002</v>
      </c>
      <c r="AN350" s="23">
        <v>770.79570000000001</v>
      </c>
    </row>
    <row r="351" spans="1:40" x14ac:dyDescent="0.35">
      <c r="A351" s="24" t="s">
        <v>721</v>
      </c>
      <c r="B351" s="24" t="s">
        <v>720</v>
      </c>
      <c r="C351" s="24" t="s">
        <v>50</v>
      </c>
      <c r="D351" s="24">
        <v>6740</v>
      </c>
      <c r="E351" s="24">
        <v>47180000000000</v>
      </c>
      <c r="F351" s="24">
        <v>6770</v>
      </c>
      <c r="G351" s="24">
        <v>7000000000</v>
      </c>
      <c r="H351" s="24">
        <v>1230</v>
      </c>
      <c r="I351" s="24">
        <v>14030930</v>
      </c>
      <c r="J351" s="24">
        <v>880</v>
      </c>
      <c r="K351" s="24">
        <v>27664168000000</v>
      </c>
      <c r="L351" s="24">
        <v>6188703000000</v>
      </c>
      <c r="M351" s="24">
        <v>17558042000000</v>
      </c>
      <c r="N351" s="24">
        <v>6163416000000</v>
      </c>
      <c r="O351" s="24">
        <v>309098000000</v>
      </c>
      <c r="P351" s="24">
        <v>5913888000000</v>
      </c>
      <c r="Q351" s="24">
        <v>4083927000000</v>
      </c>
      <c r="R351" s="24">
        <v>6831006000000</v>
      </c>
      <c r="S351" s="24" t="s">
        <v>38</v>
      </c>
      <c r="T351" s="24" t="s">
        <v>38</v>
      </c>
      <c r="U351" s="24" t="s">
        <v>38</v>
      </c>
      <c r="V351" s="24">
        <v>0.63580000000000003</v>
      </c>
      <c r="W351" s="24">
        <v>1.7055</v>
      </c>
      <c r="X351" s="24">
        <v>7.6932</v>
      </c>
      <c r="Y351" s="24">
        <v>5.2638999999999996</v>
      </c>
      <c r="Z351" s="24" t="s">
        <v>38</v>
      </c>
      <c r="AA351" s="24">
        <v>-0.3992</v>
      </c>
      <c r="AB351" s="24">
        <v>-0.32829999999999998</v>
      </c>
      <c r="AC351" s="24">
        <v>-7.5200000000000003E-2</v>
      </c>
      <c r="AD351" s="24">
        <v>-0.71919999999999995</v>
      </c>
      <c r="AE351" s="24" t="s">
        <v>38</v>
      </c>
      <c r="AF351" s="24">
        <v>-0.1007</v>
      </c>
      <c r="AG351" s="24">
        <v>2.8546999999999998</v>
      </c>
      <c r="AH351" s="24" t="s">
        <v>38</v>
      </c>
      <c r="AI351" s="24" t="s">
        <v>38</v>
      </c>
      <c r="AJ351" s="24">
        <v>-0.16830000000000001</v>
      </c>
      <c r="AK351" s="24">
        <v>8.2299999999999998E-2</v>
      </c>
      <c r="AL351" s="24">
        <v>0.60540000000000005</v>
      </c>
      <c r="AM351" s="24">
        <v>0.83450000000000002</v>
      </c>
      <c r="AN351" s="24">
        <v>102.673</v>
      </c>
    </row>
    <row r="352" spans="1:40" x14ac:dyDescent="0.35">
      <c r="A352" s="24" t="s">
        <v>396</v>
      </c>
      <c r="B352" s="24" t="s">
        <v>395</v>
      </c>
      <c r="C352" s="24" t="s">
        <v>225</v>
      </c>
      <c r="D352" s="24">
        <v>4322</v>
      </c>
      <c r="E352" s="24">
        <v>16241201136438</v>
      </c>
      <c r="F352" s="24">
        <v>4251</v>
      </c>
      <c r="G352" s="24">
        <v>3757797579</v>
      </c>
      <c r="H352" s="24">
        <v>631</v>
      </c>
      <c r="I352" s="24">
        <v>14030930</v>
      </c>
      <c r="J352" s="24">
        <v>252</v>
      </c>
      <c r="K352" s="24">
        <v>6871502000000</v>
      </c>
      <c r="L352" s="24">
        <v>1712840000000</v>
      </c>
      <c r="M352" s="24">
        <v>6520902000000</v>
      </c>
      <c r="N352" s="24">
        <v>947686000000</v>
      </c>
      <c r="O352" s="24">
        <v>233315000000</v>
      </c>
      <c r="P352" s="24">
        <v>1120364000000</v>
      </c>
      <c r="Q352" s="24">
        <v>3714806000000</v>
      </c>
      <c r="R352" s="24">
        <v>3481491000000</v>
      </c>
      <c r="S352" s="24">
        <v>197389000000</v>
      </c>
      <c r="T352" s="24">
        <v>43639000000</v>
      </c>
      <c r="U352" s="24">
        <v>202495000000</v>
      </c>
      <c r="V352" s="24">
        <v>0.1033</v>
      </c>
      <c r="W352" s="24">
        <v>2.3685</v>
      </c>
      <c r="X352" s="24">
        <v>16.944400000000002</v>
      </c>
      <c r="Y352" s="24" t="s">
        <v>38</v>
      </c>
      <c r="Z352" s="24">
        <v>2.4032</v>
      </c>
      <c r="AA352" s="24" t="s">
        <v>38</v>
      </c>
      <c r="AB352" s="24" t="s">
        <v>38</v>
      </c>
      <c r="AC352" s="24">
        <v>-0.51539999999999997</v>
      </c>
      <c r="AD352" s="24">
        <v>-0.54300000000000004</v>
      </c>
      <c r="AE352" s="24">
        <v>0.16450000000000001</v>
      </c>
      <c r="AF352" s="24">
        <v>-0.26860000000000001</v>
      </c>
      <c r="AG352" s="24">
        <v>0.25740000000000002</v>
      </c>
      <c r="AH352" s="24">
        <v>-0.35060000000000002</v>
      </c>
      <c r="AI352" s="24">
        <v>0.16819999999999999</v>
      </c>
      <c r="AJ352" s="24">
        <v>-0.64539999999999997</v>
      </c>
      <c r="AK352" s="24">
        <v>-0.42520000000000002</v>
      </c>
      <c r="AL352" s="24">
        <v>0.15579999999999999</v>
      </c>
      <c r="AM352" s="24">
        <v>1.1144000000000001</v>
      </c>
      <c r="AN352" s="24">
        <v>38.998899999999999</v>
      </c>
    </row>
    <row r="353" spans="1:40" x14ac:dyDescent="0.35">
      <c r="A353" s="24" t="s">
        <v>673</v>
      </c>
      <c r="B353" s="24" t="s">
        <v>672</v>
      </c>
      <c r="C353" s="24" t="s">
        <v>45</v>
      </c>
      <c r="D353" s="24">
        <v>2809</v>
      </c>
      <c r="E353" s="24">
        <v>379215000000000</v>
      </c>
      <c r="F353" s="24">
        <v>2731</v>
      </c>
      <c r="G353" s="24">
        <v>135000000000</v>
      </c>
      <c r="H353" s="24">
        <v>1229</v>
      </c>
      <c r="I353" s="24">
        <v>14030930</v>
      </c>
      <c r="J353" s="24">
        <v>199</v>
      </c>
      <c r="K353" s="24">
        <v>244894592000000</v>
      </c>
      <c r="L353" s="24">
        <v>70822132000000</v>
      </c>
      <c r="M353" s="24">
        <v>170640095000000</v>
      </c>
      <c r="N353" s="24">
        <v>26871078000000</v>
      </c>
      <c r="O353" s="24">
        <v>6179265000000</v>
      </c>
      <c r="P353" s="24">
        <v>26574939000000</v>
      </c>
      <c r="Q353" s="24">
        <v>24422868000000</v>
      </c>
      <c r="R353" s="24">
        <v>34711893000000</v>
      </c>
      <c r="S353" s="24">
        <v>3416364000000</v>
      </c>
      <c r="T353" s="24">
        <v>445053000000</v>
      </c>
      <c r="U353" s="24">
        <v>3577461000000</v>
      </c>
      <c r="V353" s="24">
        <v>0.24840000000000001</v>
      </c>
      <c r="W353" s="24">
        <v>1.5485</v>
      </c>
      <c r="X353" s="24">
        <v>13.723599999999999</v>
      </c>
      <c r="Y353" s="24" t="s">
        <v>38</v>
      </c>
      <c r="Z353" s="24">
        <v>1.5546</v>
      </c>
      <c r="AA353" s="24">
        <v>0.27289999999999998</v>
      </c>
      <c r="AB353" s="24">
        <v>0.3831</v>
      </c>
      <c r="AC353" s="24">
        <v>9.2299999999999993E-2</v>
      </c>
      <c r="AD353" s="24">
        <v>-0.35909999999999997</v>
      </c>
      <c r="AE353" s="24">
        <v>0.62470000000000003</v>
      </c>
      <c r="AF353" s="24">
        <v>8.8099999999999998E-2</v>
      </c>
      <c r="AG353" s="24">
        <v>0.62949999999999995</v>
      </c>
      <c r="AH353" s="24">
        <v>6.1699999999999998E-2</v>
      </c>
      <c r="AI353" s="24">
        <v>0.27329999999999999</v>
      </c>
      <c r="AJ353" s="24">
        <v>0.1885</v>
      </c>
      <c r="AK353" s="24">
        <v>5.3499999999999999E-2</v>
      </c>
      <c r="AL353" s="24">
        <v>7.5200000000000003E-2</v>
      </c>
      <c r="AM353" s="24">
        <v>0.99919999999999998</v>
      </c>
      <c r="AN353" s="24">
        <v>30.9041</v>
      </c>
    </row>
    <row r="354" spans="1:40" x14ac:dyDescent="0.35">
      <c r="A354" s="24" t="s">
        <v>421</v>
      </c>
      <c r="B354" s="24" t="s">
        <v>420</v>
      </c>
      <c r="C354" s="24" t="s">
        <v>422</v>
      </c>
      <c r="D354" s="24">
        <v>17230</v>
      </c>
      <c r="E354" s="24">
        <v>17230000000000</v>
      </c>
      <c r="F354" s="24">
        <v>17200</v>
      </c>
      <c r="G354" s="24">
        <v>1000000000</v>
      </c>
      <c r="H354" s="24">
        <v>1229</v>
      </c>
      <c r="I354" s="24">
        <v>14030930</v>
      </c>
      <c r="J354" s="24">
        <v>2404</v>
      </c>
      <c r="K354" s="24">
        <v>5409995000000</v>
      </c>
      <c r="L354" s="24">
        <v>936965000000</v>
      </c>
      <c r="M354" s="24">
        <v>7324589000000</v>
      </c>
      <c r="N354" s="24">
        <v>2404070000000</v>
      </c>
      <c r="O354" s="24">
        <v>405401000000</v>
      </c>
      <c r="P354" s="24">
        <v>1859886000000</v>
      </c>
      <c r="Q354" s="24">
        <v>1782921000000</v>
      </c>
      <c r="R354" s="24">
        <v>1876085000000</v>
      </c>
      <c r="S354" s="24">
        <v>108713000000</v>
      </c>
      <c r="T354" s="24">
        <v>28529000000</v>
      </c>
      <c r="U354" s="24">
        <v>63580000000</v>
      </c>
      <c r="V354" s="24" t="s">
        <v>38</v>
      </c>
      <c r="W354" s="24">
        <v>3.1848000000000001</v>
      </c>
      <c r="X354" s="24">
        <v>7.1547000000000001</v>
      </c>
      <c r="Y354" s="24" t="s">
        <v>38</v>
      </c>
      <c r="Z354" s="24">
        <v>3.4582999999999999</v>
      </c>
      <c r="AA354" s="24" t="s">
        <v>38</v>
      </c>
      <c r="AB354" s="24" t="s">
        <v>38</v>
      </c>
      <c r="AC354" s="24">
        <v>0.56399999999999995</v>
      </c>
      <c r="AD354" s="24">
        <v>4.8095999999999997</v>
      </c>
      <c r="AE354" s="24">
        <v>-0.3664</v>
      </c>
      <c r="AF354" s="24">
        <v>-0.32390000000000002</v>
      </c>
      <c r="AG354" s="24" t="s">
        <v>38</v>
      </c>
      <c r="AH354" s="24">
        <v>-0.3</v>
      </c>
      <c r="AI354" s="24" t="s">
        <v>38</v>
      </c>
      <c r="AJ354" s="24">
        <v>5.74E-2</v>
      </c>
      <c r="AK354" s="24" t="s">
        <v>38</v>
      </c>
      <c r="AL354" s="24" t="s">
        <v>38</v>
      </c>
      <c r="AM354" s="24" t="s">
        <v>38</v>
      </c>
      <c r="AN354" s="24">
        <v>184.59289999999999</v>
      </c>
    </row>
    <row r="355" spans="1:40" x14ac:dyDescent="0.35">
      <c r="A355" s="24" t="s">
        <v>1053</v>
      </c>
      <c r="B355" s="24" t="s">
        <v>1052</v>
      </c>
      <c r="C355" s="24" t="s">
        <v>194</v>
      </c>
      <c r="D355" s="24">
        <v>4367</v>
      </c>
      <c r="E355" s="24">
        <v>30119545128420</v>
      </c>
      <c r="F355" s="24">
        <v>4341</v>
      </c>
      <c r="G355" s="24">
        <v>6897079260</v>
      </c>
      <c r="H355" s="24">
        <v>1229</v>
      </c>
      <c r="I355" s="24">
        <v>14030930</v>
      </c>
      <c r="J355" s="24">
        <v>505</v>
      </c>
      <c r="K355" s="24">
        <v>14095519000000</v>
      </c>
      <c r="L355" s="24">
        <v>4007770000000</v>
      </c>
      <c r="M355" s="24">
        <v>12852459000000</v>
      </c>
      <c r="N355" s="24">
        <v>3486412000000</v>
      </c>
      <c r="O355" s="24">
        <v>820209000000</v>
      </c>
      <c r="P355" s="24">
        <v>4039847000000</v>
      </c>
      <c r="Q355" s="24">
        <v>4298147000000</v>
      </c>
      <c r="R355" s="24">
        <v>4859404000000</v>
      </c>
      <c r="S355" s="24">
        <v>69257000000</v>
      </c>
      <c r="T355" s="24">
        <v>29939000000</v>
      </c>
      <c r="U355" s="24">
        <v>57471000000</v>
      </c>
      <c r="V355" s="24">
        <v>0.76829999999999998</v>
      </c>
      <c r="W355" s="24">
        <v>2.1368</v>
      </c>
      <c r="X355" s="24">
        <v>8.5960000000000001</v>
      </c>
      <c r="Y355" s="24" t="s">
        <v>38</v>
      </c>
      <c r="Z355" s="24">
        <v>2.1518999999999999</v>
      </c>
      <c r="AA355" s="24">
        <v>-2.4799999999999999E-2</v>
      </c>
      <c r="AB355" s="24">
        <v>4.5600000000000002E-2</v>
      </c>
      <c r="AC355" s="24">
        <v>-8.8499999999999995E-2</v>
      </c>
      <c r="AD355" s="24">
        <v>-0.42530000000000001</v>
      </c>
      <c r="AE355" s="24">
        <v>0.1487</v>
      </c>
      <c r="AF355" s="24">
        <v>0.19950000000000001</v>
      </c>
      <c r="AG355" s="24">
        <v>0.25480000000000003</v>
      </c>
      <c r="AH355" s="24">
        <v>-0.13150000000000001</v>
      </c>
      <c r="AI355" s="24">
        <v>0.16850000000000001</v>
      </c>
      <c r="AJ355" s="24">
        <v>9.3299999999999994E-2</v>
      </c>
      <c r="AK355" s="24">
        <v>-0.27889999999999998</v>
      </c>
      <c r="AL355" s="24">
        <v>0.3463</v>
      </c>
      <c r="AM355" s="24">
        <v>0.9254</v>
      </c>
      <c r="AN355" s="24">
        <v>31.851800000000001</v>
      </c>
    </row>
    <row r="356" spans="1:40" x14ac:dyDescent="0.35">
      <c r="A356" s="23" t="s">
        <v>1451</v>
      </c>
      <c r="B356" s="23" t="s">
        <v>1450</v>
      </c>
      <c r="C356" s="23" t="s">
        <v>45</v>
      </c>
      <c r="D356" s="23">
        <v>7090</v>
      </c>
      <c r="E356" s="23">
        <v>11344000000000</v>
      </c>
      <c r="F356" s="23">
        <v>7100</v>
      </c>
      <c r="G356" s="23">
        <v>1600000000</v>
      </c>
      <c r="H356" s="23">
        <v>1229</v>
      </c>
      <c r="I356" s="23">
        <v>14030930</v>
      </c>
      <c r="J356" s="23">
        <v>620</v>
      </c>
      <c r="K356" s="23">
        <v>13192817000000</v>
      </c>
      <c r="L356" s="23">
        <v>4434018000000</v>
      </c>
      <c r="M356" s="23">
        <v>10736702000000</v>
      </c>
      <c r="N356" s="23">
        <v>991758000000</v>
      </c>
      <c r="O356" s="23">
        <v>364535000000</v>
      </c>
      <c r="P356" s="23">
        <v>913011000000</v>
      </c>
      <c r="Q356" s="23">
        <v>1545209000000</v>
      </c>
      <c r="R356" s="23">
        <v>923606000000</v>
      </c>
      <c r="S356" s="23">
        <v>163965000000</v>
      </c>
      <c r="T356" s="23">
        <v>54420000000</v>
      </c>
      <c r="U356" s="23">
        <v>90832000000</v>
      </c>
      <c r="V356" s="23">
        <v>0.1051</v>
      </c>
      <c r="W356" s="23">
        <v>0.8599</v>
      </c>
      <c r="X356" s="23">
        <v>11.451599999999999</v>
      </c>
      <c r="Y356" s="23" t="s">
        <v>38</v>
      </c>
      <c r="Z356" s="23">
        <v>0.83640000000000003</v>
      </c>
      <c r="AA356" s="23">
        <v>4.19E-2</v>
      </c>
      <c r="AB356" s="23">
        <v>0.22470000000000001</v>
      </c>
      <c r="AC356" s="23">
        <v>0.44619999999999999</v>
      </c>
      <c r="AD356" s="23">
        <v>0.3387</v>
      </c>
      <c r="AE356" s="23">
        <v>0.32169999999999999</v>
      </c>
      <c r="AF356" s="23">
        <v>0.30330000000000001</v>
      </c>
      <c r="AG356" s="23">
        <v>0.71309999999999996</v>
      </c>
      <c r="AH356" s="23">
        <v>0.14419999999999999</v>
      </c>
      <c r="AI356" s="23">
        <v>2.0629</v>
      </c>
      <c r="AJ356" s="23">
        <v>0.88480000000000003</v>
      </c>
      <c r="AK356" s="23">
        <v>1.2934000000000001</v>
      </c>
      <c r="AL356" s="23">
        <v>0.14149999999999999</v>
      </c>
      <c r="AM356" s="23">
        <v>0.85560000000000003</v>
      </c>
      <c r="AN356" s="23">
        <v>55.888300000000001</v>
      </c>
    </row>
    <row r="357" spans="1:40" x14ac:dyDescent="0.35">
      <c r="A357" s="23" t="s">
        <v>602</v>
      </c>
      <c r="B357" s="23" t="s">
        <v>601</v>
      </c>
      <c r="C357" s="23" t="s">
        <v>260</v>
      </c>
      <c r="D357" s="23">
        <v>7030</v>
      </c>
      <c r="E357" s="23">
        <v>12091600000000</v>
      </c>
      <c r="F357" s="23">
        <v>7020</v>
      </c>
      <c r="G357" s="23">
        <v>1720000000</v>
      </c>
      <c r="H357" s="23">
        <v>1229</v>
      </c>
      <c r="I357" s="23">
        <v>14030930</v>
      </c>
      <c r="J357" s="23">
        <v>330</v>
      </c>
      <c r="K357" s="23">
        <v>5811459000000</v>
      </c>
      <c r="L357" s="23">
        <v>1515865000000</v>
      </c>
      <c r="M357" s="23">
        <v>6487105000000</v>
      </c>
      <c r="N357" s="23">
        <v>566842000000</v>
      </c>
      <c r="O357" s="23">
        <v>148610000000</v>
      </c>
      <c r="P357" s="23">
        <v>1168840000000</v>
      </c>
      <c r="Q357" s="23">
        <v>1404756000000</v>
      </c>
      <c r="R357" s="23">
        <v>1230756000000</v>
      </c>
      <c r="S357" s="23">
        <v>31228000000</v>
      </c>
      <c r="T357" s="23">
        <v>7435000000</v>
      </c>
      <c r="U357" s="23">
        <v>24785000000</v>
      </c>
      <c r="V357" s="23">
        <v>0.10299999999999999</v>
      </c>
      <c r="W357" s="23">
        <v>2.0806</v>
      </c>
      <c r="X357" s="23">
        <v>21.2727</v>
      </c>
      <c r="Y357" s="23" t="s">
        <v>38</v>
      </c>
      <c r="Z357" s="23">
        <v>2.1291000000000002</v>
      </c>
      <c r="AA357" s="23">
        <v>0.2132</v>
      </c>
      <c r="AB357" s="23">
        <v>0.26029999999999998</v>
      </c>
      <c r="AC357" s="23">
        <v>1.6696</v>
      </c>
      <c r="AD357" s="23">
        <v>-0.41060000000000002</v>
      </c>
      <c r="AE357" s="23">
        <v>-0.1245</v>
      </c>
      <c r="AF357" s="23">
        <v>7.8700000000000006E-2</v>
      </c>
      <c r="AG357" s="23">
        <v>-0.1221</v>
      </c>
      <c r="AH357" s="23">
        <v>0.51019999999999999</v>
      </c>
      <c r="AI357" s="23">
        <v>-0.47699999999999998</v>
      </c>
      <c r="AJ357" s="23">
        <v>1.8796999999999999</v>
      </c>
      <c r="AK357" s="23">
        <v>-0.48259999999999997</v>
      </c>
      <c r="AL357" s="23">
        <v>0.14330000000000001</v>
      </c>
      <c r="AM357" s="23">
        <v>1.2633000000000001</v>
      </c>
      <c r="AN357" s="23">
        <v>83.595699999999994</v>
      </c>
    </row>
    <row r="358" spans="1:40" x14ac:dyDescent="0.35">
      <c r="A358" s="24" t="s">
        <v>571</v>
      </c>
      <c r="B358" s="24" t="s">
        <v>570</v>
      </c>
      <c r="C358" s="24" t="s">
        <v>167</v>
      </c>
      <c r="D358" s="24">
        <v>3763</v>
      </c>
      <c r="E358" s="24">
        <v>11289000000000</v>
      </c>
      <c r="F358" s="24">
        <v>3732</v>
      </c>
      <c r="G358" s="24">
        <v>3000000000</v>
      </c>
      <c r="H358" s="24">
        <v>930</v>
      </c>
      <c r="I358" s="24">
        <v>14030631</v>
      </c>
      <c r="J358" s="24">
        <v>18</v>
      </c>
      <c r="K358" s="24">
        <v>6403454000000</v>
      </c>
      <c r="L358" s="24">
        <v>1209414000000</v>
      </c>
      <c r="M358" s="24">
        <v>6920598000000</v>
      </c>
      <c r="N358" s="24">
        <v>54423000000</v>
      </c>
      <c r="O358" s="24">
        <v>-296110000000</v>
      </c>
      <c r="P358" s="24">
        <v>734800000000</v>
      </c>
      <c r="Q358" s="24">
        <v>9657000000</v>
      </c>
      <c r="R358" s="24">
        <v>802182000000</v>
      </c>
      <c r="S358" s="24">
        <v>869331000000</v>
      </c>
      <c r="T358" s="24">
        <v>305464000000</v>
      </c>
      <c r="U358" s="24">
        <v>629732000000</v>
      </c>
      <c r="V358" s="24">
        <v>0.70220000000000005</v>
      </c>
      <c r="W358" s="24">
        <v>1.7629999999999999</v>
      </c>
      <c r="X358" s="24">
        <v>207.33330000000001</v>
      </c>
      <c r="Y358" s="24" t="s">
        <v>38</v>
      </c>
      <c r="Z358" s="24" t="s">
        <v>38</v>
      </c>
      <c r="AA358" s="24" t="s">
        <v>38</v>
      </c>
      <c r="AB358" s="24" t="s">
        <v>38</v>
      </c>
      <c r="AC358" s="24" t="s">
        <v>38</v>
      </c>
      <c r="AD358" s="24" t="s">
        <v>38</v>
      </c>
      <c r="AE358" s="24">
        <v>0.99929999999999997</v>
      </c>
      <c r="AF358" s="24">
        <v>5.5399999999999998E-2</v>
      </c>
      <c r="AG358" s="24">
        <v>-0.31900000000000001</v>
      </c>
      <c r="AH358" s="24">
        <v>-1.1371</v>
      </c>
      <c r="AI358" s="24">
        <v>-1.0751999999999999</v>
      </c>
      <c r="AJ358" s="24">
        <v>-16.119199999999999</v>
      </c>
      <c r="AK358" s="24">
        <v>-1.9674</v>
      </c>
      <c r="AL358" s="24">
        <v>0.20810000000000001</v>
      </c>
      <c r="AM358" s="24">
        <v>1.8405</v>
      </c>
      <c r="AN358" s="24">
        <v>252.53360000000001</v>
      </c>
    </row>
    <row r="359" spans="1:40" x14ac:dyDescent="0.35">
      <c r="A359" s="24" t="s">
        <v>517</v>
      </c>
      <c r="B359" s="24" t="s">
        <v>516</v>
      </c>
      <c r="C359" s="24" t="s">
        <v>50</v>
      </c>
      <c r="D359" s="24">
        <v>5560</v>
      </c>
      <c r="E359" s="24">
        <v>361400000000000</v>
      </c>
      <c r="F359" s="24">
        <v>5420</v>
      </c>
      <c r="G359" s="24">
        <v>65000000000</v>
      </c>
      <c r="H359" s="24">
        <v>930</v>
      </c>
      <c r="I359" s="24">
        <v>14030631</v>
      </c>
      <c r="J359" s="24">
        <v>640</v>
      </c>
      <c r="K359" s="24">
        <v>45820784000000</v>
      </c>
      <c r="L359" s="24">
        <v>14568756000000</v>
      </c>
      <c r="M359" s="24">
        <v>43914908000000</v>
      </c>
      <c r="N359" s="24">
        <v>41629584000000</v>
      </c>
      <c r="O359" s="24">
        <v>13651090000000</v>
      </c>
      <c r="P359" s="24">
        <v>40254556000000</v>
      </c>
      <c r="Q359" s="24">
        <v>47341548000000</v>
      </c>
      <c r="R359" s="24">
        <v>33495315000000</v>
      </c>
      <c r="S359" s="24">
        <v>4243840000000</v>
      </c>
      <c r="T359" s="24">
        <v>1068000000000</v>
      </c>
      <c r="U359" s="24">
        <v>3458620000000</v>
      </c>
      <c r="V359" s="24">
        <v>0.59560000000000002</v>
      </c>
      <c r="W359" s="24">
        <v>7.8872999999999998</v>
      </c>
      <c r="X359" s="24">
        <v>8.4687999999999999</v>
      </c>
      <c r="Y359" s="24">
        <v>0.52690000000000003</v>
      </c>
      <c r="Z359" s="24" t="s">
        <v>38</v>
      </c>
      <c r="AA359" s="24">
        <v>9.1499999999999998E-2</v>
      </c>
      <c r="AB359" s="24">
        <v>1.3425</v>
      </c>
      <c r="AC359" s="24">
        <v>1.8599999999999998E-2</v>
      </c>
      <c r="AD359" s="24">
        <v>4.5400000000000003E-2</v>
      </c>
      <c r="AE359" s="24" t="s">
        <v>38</v>
      </c>
      <c r="AF359" s="24">
        <v>-0.33139999999999997</v>
      </c>
      <c r="AG359" s="24">
        <v>0.224</v>
      </c>
      <c r="AH359" s="24" t="s">
        <v>38</v>
      </c>
      <c r="AI359" s="24" t="s">
        <v>38</v>
      </c>
      <c r="AJ359" s="24">
        <v>-0.31900000000000001</v>
      </c>
      <c r="AK359" s="24">
        <v>0.27950000000000003</v>
      </c>
      <c r="AL359" s="24">
        <v>0.55900000000000005</v>
      </c>
      <c r="AM359" s="24">
        <v>1.3307</v>
      </c>
      <c r="AN359" s="24">
        <v>265.45519999999999</v>
      </c>
    </row>
    <row r="360" spans="1:40" x14ac:dyDescent="0.35">
      <c r="A360" s="24" t="s">
        <v>834</v>
      </c>
      <c r="B360" s="24" t="s">
        <v>833</v>
      </c>
      <c r="C360" s="24" t="s">
        <v>50</v>
      </c>
      <c r="D360" s="24">
        <v>3189</v>
      </c>
      <c r="E360" s="24">
        <v>22323000000000</v>
      </c>
      <c r="F360" s="24">
        <v>3188</v>
      </c>
      <c r="G360" s="24">
        <v>7000000000</v>
      </c>
      <c r="H360" s="24">
        <v>1130</v>
      </c>
      <c r="I360" s="24">
        <v>14030830</v>
      </c>
      <c r="J360" s="24">
        <v>790</v>
      </c>
      <c r="K360" s="24">
        <v>5708927000000</v>
      </c>
      <c r="L360" s="24">
        <v>1884888000000</v>
      </c>
      <c r="M360" s="24">
        <v>7171364000000</v>
      </c>
      <c r="N360" s="24">
        <v>5528722000000</v>
      </c>
      <c r="O360" s="24">
        <v>1839630000000</v>
      </c>
      <c r="P360" s="24">
        <v>7012585000000</v>
      </c>
      <c r="Q360" s="24">
        <v>6076760000000</v>
      </c>
      <c r="R360" s="24">
        <v>8353201000000</v>
      </c>
      <c r="S360" s="24">
        <v>22388000000</v>
      </c>
      <c r="T360" s="24" t="s">
        <v>38</v>
      </c>
      <c r="U360" s="24">
        <v>31848000000</v>
      </c>
      <c r="V360" s="24">
        <v>0.89839999999999998</v>
      </c>
      <c r="W360" s="24">
        <v>3.9102000000000001</v>
      </c>
      <c r="X360" s="24">
        <v>4.0366999999999997</v>
      </c>
      <c r="Y360" s="24">
        <v>0.95850000000000002</v>
      </c>
      <c r="Z360" s="24" t="s">
        <v>38</v>
      </c>
      <c r="AA360" s="24">
        <v>2.7000000000000001E-3</v>
      </c>
      <c r="AB360" s="24">
        <v>0.13730000000000001</v>
      </c>
      <c r="AC360" s="24">
        <v>7.4999999999999997E-3</v>
      </c>
      <c r="AD360" s="24">
        <v>1.18E-2</v>
      </c>
      <c r="AE360" s="24" t="s">
        <v>38</v>
      </c>
      <c r="AF360" s="24">
        <v>0.50229999999999997</v>
      </c>
      <c r="AG360" s="24">
        <v>1.1073</v>
      </c>
      <c r="AH360" s="24" t="s">
        <v>38</v>
      </c>
      <c r="AI360" s="24" t="s">
        <v>38</v>
      </c>
      <c r="AJ360" s="24">
        <v>0.51349999999999996</v>
      </c>
      <c r="AK360" s="24">
        <v>1.1321000000000001</v>
      </c>
      <c r="AL360" s="24">
        <v>0.27100000000000002</v>
      </c>
      <c r="AM360" s="24">
        <v>1.3344</v>
      </c>
      <c r="AN360" s="24">
        <v>90.364900000000006</v>
      </c>
    </row>
    <row r="361" spans="1:40" x14ac:dyDescent="0.35">
      <c r="A361" s="23" t="s">
        <v>1051</v>
      </c>
      <c r="B361" s="23" t="s">
        <v>1050</v>
      </c>
      <c r="C361" s="23" t="s">
        <v>50</v>
      </c>
      <c r="D361" s="23">
        <v>4388</v>
      </c>
      <c r="E361" s="23">
        <v>17492323200000</v>
      </c>
      <c r="F361" s="23">
        <v>4307</v>
      </c>
      <c r="G361" s="23">
        <v>3986400000</v>
      </c>
      <c r="H361" s="23">
        <v>331</v>
      </c>
      <c r="I361" s="23">
        <v>14030930</v>
      </c>
      <c r="J361" s="23">
        <v>704</v>
      </c>
      <c r="K361" s="23">
        <v>2951279000000</v>
      </c>
      <c r="L361" s="23">
        <v>239955000000</v>
      </c>
      <c r="M361" s="23">
        <v>2703433000000</v>
      </c>
      <c r="N361" s="23">
        <v>2805578000000</v>
      </c>
      <c r="O361" s="23">
        <v>172993000000</v>
      </c>
      <c r="P361" s="23">
        <v>2594907000000</v>
      </c>
      <c r="Q361" s="23">
        <v>3279529000000</v>
      </c>
      <c r="R361" s="23">
        <v>4426685000000</v>
      </c>
      <c r="S361" s="23">
        <v>3002000000</v>
      </c>
      <c r="T361" s="23">
        <v>472000000</v>
      </c>
      <c r="U361" s="23">
        <v>2647000000</v>
      </c>
      <c r="V361" s="23">
        <v>0.39939999999999998</v>
      </c>
      <c r="W361" s="23">
        <v>5.9283999999999999</v>
      </c>
      <c r="X361" s="23">
        <v>6.1222000000000003</v>
      </c>
      <c r="Y361" s="23">
        <v>0.49659999999999999</v>
      </c>
      <c r="Z361" s="23" t="s">
        <v>38</v>
      </c>
      <c r="AA361" s="23" t="s">
        <v>38</v>
      </c>
      <c r="AB361" s="23" t="s">
        <v>38</v>
      </c>
      <c r="AC361" s="23" t="s">
        <v>38</v>
      </c>
      <c r="AD361" s="23" t="s">
        <v>38</v>
      </c>
      <c r="AE361" s="23" t="s">
        <v>38</v>
      </c>
      <c r="AF361" s="23">
        <v>18.044</v>
      </c>
      <c r="AG361" s="23">
        <v>19.8657</v>
      </c>
      <c r="AH361" s="23" t="s">
        <v>38</v>
      </c>
      <c r="AI361" s="23" t="s">
        <v>38</v>
      </c>
      <c r="AJ361" s="23" t="s">
        <v>38</v>
      </c>
      <c r="AK361" s="23" t="s">
        <v>38</v>
      </c>
      <c r="AL361" s="23">
        <v>0.13780000000000001</v>
      </c>
      <c r="AM361" s="23">
        <v>0.79649999999999999</v>
      </c>
      <c r="AN361" s="23">
        <v>427.24930000000001</v>
      </c>
    </row>
    <row r="362" spans="1:40" x14ac:dyDescent="0.35">
      <c r="A362" s="23" t="s">
        <v>573</v>
      </c>
      <c r="B362" s="23" t="s">
        <v>572</v>
      </c>
      <c r="C362" s="23" t="s">
        <v>148</v>
      </c>
      <c r="D362" s="23">
        <v>2235</v>
      </c>
      <c r="E362" s="23">
        <v>8940000000000</v>
      </c>
      <c r="F362" s="23">
        <v>2196</v>
      </c>
      <c r="G362" s="23">
        <v>4000000000</v>
      </c>
      <c r="H362" s="23">
        <v>631</v>
      </c>
      <c r="I362" s="23">
        <v>14030930</v>
      </c>
      <c r="J362" s="23">
        <v>130</v>
      </c>
      <c r="K362" s="23">
        <v>7600039000000</v>
      </c>
      <c r="L362" s="23">
        <v>3828633000000</v>
      </c>
      <c r="M362" s="23">
        <v>6381846000000</v>
      </c>
      <c r="N362" s="23">
        <v>521217000000</v>
      </c>
      <c r="O362" s="23">
        <v>175371000000</v>
      </c>
      <c r="P362" s="23">
        <v>490243000000</v>
      </c>
      <c r="Q362" s="23">
        <v>753256000000</v>
      </c>
      <c r="R362" s="23">
        <v>586654000000</v>
      </c>
      <c r="S362" s="23">
        <v>282108000000</v>
      </c>
      <c r="T362" s="23">
        <v>62958000000</v>
      </c>
      <c r="U362" s="23">
        <v>285043000000</v>
      </c>
      <c r="V362" s="23">
        <v>0.69350000000000001</v>
      </c>
      <c r="W362" s="23">
        <v>1.1762999999999999</v>
      </c>
      <c r="X362" s="23">
        <v>16.892299999999999</v>
      </c>
      <c r="Y362" s="23" t="s">
        <v>38</v>
      </c>
      <c r="Z362" s="23">
        <v>1.1240000000000001</v>
      </c>
      <c r="AA362" s="23" t="s">
        <v>38</v>
      </c>
      <c r="AB362" s="23" t="s">
        <v>38</v>
      </c>
      <c r="AC362" s="23" t="s">
        <v>38</v>
      </c>
      <c r="AD362" s="23">
        <v>-0.1719</v>
      </c>
      <c r="AE362" s="23">
        <v>0.52649999999999997</v>
      </c>
      <c r="AF362" s="23">
        <v>29.504100000000001</v>
      </c>
      <c r="AG362" s="23">
        <v>0.4667</v>
      </c>
      <c r="AH362" s="23" t="s">
        <v>38</v>
      </c>
      <c r="AI362" s="23">
        <v>-0.189</v>
      </c>
      <c r="AJ362" s="23" t="s">
        <v>38</v>
      </c>
      <c r="AK362" s="23">
        <v>0.2145</v>
      </c>
      <c r="AL362" s="23">
        <v>0.1469</v>
      </c>
      <c r="AM362" s="23">
        <v>1.1253</v>
      </c>
      <c r="AN362" s="23">
        <v>11.370799999999999</v>
      </c>
    </row>
    <row r="363" spans="1:40" x14ac:dyDescent="0.35">
      <c r="A363" s="23" t="s">
        <v>961</v>
      </c>
      <c r="B363" s="23" t="s">
        <v>960</v>
      </c>
      <c r="C363" s="23" t="s">
        <v>194</v>
      </c>
      <c r="D363" s="23">
        <v>14530</v>
      </c>
      <c r="E363" s="23">
        <v>13948800000000</v>
      </c>
      <c r="F363" s="23">
        <v>14670</v>
      </c>
      <c r="G363" s="23">
        <v>960000000</v>
      </c>
      <c r="H363" s="23">
        <v>1229</v>
      </c>
      <c r="I363" s="23">
        <v>14030930</v>
      </c>
      <c r="J363" s="23">
        <v>1692</v>
      </c>
      <c r="K363" s="23">
        <v>7179306000000</v>
      </c>
      <c r="L363" s="23">
        <v>2095849000000</v>
      </c>
      <c r="M363" s="23">
        <v>6506210000000</v>
      </c>
      <c r="N363" s="23">
        <v>1624187000000</v>
      </c>
      <c r="O363" s="23">
        <v>629802000000</v>
      </c>
      <c r="P363" s="23">
        <v>1622515000000</v>
      </c>
      <c r="Q363" s="23">
        <v>1708999000000</v>
      </c>
      <c r="R363" s="23">
        <v>2015439000000</v>
      </c>
      <c r="S363" s="23">
        <v>76768000000</v>
      </c>
      <c r="T363" s="23">
        <v>21673000000</v>
      </c>
      <c r="U363" s="23">
        <v>40107000000</v>
      </c>
      <c r="V363" s="23">
        <v>0.98809999999999998</v>
      </c>
      <c r="W363" s="23">
        <v>1.9429000000000001</v>
      </c>
      <c r="X363" s="23">
        <v>8.6760999999999999</v>
      </c>
      <c r="Y363" s="23" t="s">
        <v>38</v>
      </c>
      <c r="Z363" s="23">
        <v>1.9424999999999999</v>
      </c>
      <c r="AA363" s="23">
        <v>0.1653</v>
      </c>
      <c r="AB363" s="23">
        <v>0.28570000000000001</v>
      </c>
      <c r="AC363" s="23">
        <v>0.4078</v>
      </c>
      <c r="AD363" s="23">
        <v>0.1618</v>
      </c>
      <c r="AE363" s="23">
        <v>0.1782</v>
      </c>
      <c r="AF363" s="23">
        <v>0.22950000000000001</v>
      </c>
      <c r="AG363" s="23">
        <v>0.22509999999999999</v>
      </c>
      <c r="AH363" s="23">
        <v>0.19700000000000001</v>
      </c>
      <c r="AI363" s="23">
        <v>1.5939000000000001</v>
      </c>
      <c r="AJ363" s="23">
        <v>0.73080000000000001</v>
      </c>
      <c r="AK363" s="23">
        <v>0.44629999999999997</v>
      </c>
      <c r="AL363" s="23">
        <v>0.4849</v>
      </c>
      <c r="AM363" s="23">
        <v>1.0084</v>
      </c>
      <c r="AN363" s="23">
        <v>26.153099999999998</v>
      </c>
    </row>
    <row r="364" spans="1:40" x14ac:dyDescent="0.35">
      <c r="A364" s="24" t="s">
        <v>715</v>
      </c>
      <c r="B364" s="24" t="s">
        <v>714</v>
      </c>
      <c r="C364" s="24" t="s">
        <v>50</v>
      </c>
      <c r="D364" s="24">
        <v>1701</v>
      </c>
      <c r="E364" s="24">
        <v>47628000000000</v>
      </c>
      <c r="F364" s="24">
        <v>1690</v>
      </c>
      <c r="G364" s="24">
        <v>28000000000</v>
      </c>
      <c r="H364" s="24">
        <v>531</v>
      </c>
      <c r="I364" s="24">
        <v>14030830</v>
      </c>
      <c r="J364" s="24">
        <v>434</v>
      </c>
      <c r="K364" s="24">
        <v>12892601000000</v>
      </c>
      <c r="L364" s="24">
        <v>4535815000000</v>
      </c>
      <c r="M364" s="24">
        <v>10532683000000</v>
      </c>
      <c r="N364" s="24">
        <v>12149156000000</v>
      </c>
      <c r="O364" s="24">
        <v>4379260000000</v>
      </c>
      <c r="P364" s="24">
        <v>9826033000000</v>
      </c>
      <c r="Q364" s="24">
        <v>14024484000000</v>
      </c>
      <c r="R364" s="24">
        <v>9864188000000</v>
      </c>
      <c r="S364" s="24">
        <v>133101000000</v>
      </c>
      <c r="T364" s="24">
        <v>41865000000</v>
      </c>
      <c r="U364" s="24">
        <v>104624000000</v>
      </c>
      <c r="V364" s="24">
        <v>0.34189999999999998</v>
      </c>
      <c r="W364" s="24">
        <v>3.6941999999999999</v>
      </c>
      <c r="X364" s="24">
        <v>3.8940000000000001</v>
      </c>
      <c r="Y364" s="24">
        <v>0.91320000000000001</v>
      </c>
      <c r="Z364" s="24" t="s">
        <v>38</v>
      </c>
      <c r="AA364" s="24">
        <v>2.3099999999999999E-2</v>
      </c>
      <c r="AB364" s="24">
        <v>0.87070000000000003</v>
      </c>
      <c r="AC364" s="24">
        <v>1.6000000000000001E-3</v>
      </c>
      <c r="AD364" s="24">
        <v>2.1700000000000001E-2</v>
      </c>
      <c r="AE364" s="24" t="s">
        <v>38</v>
      </c>
      <c r="AF364" s="24">
        <v>-7.5499999999999998E-2</v>
      </c>
      <c r="AG364" s="24">
        <v>1.0846</v>
      </c>
      <c r="AH364" s="24" t="s">
        <v>38</v>
      </c>
      <c r="AI364" s="24" t="s">
        <v>38</v>
      </c>
      <c r="AJ364" s="24">
        <v>-7.3999999999999996E-2</v>
      </c>
      <c r="AK364" s="24">
        <v>1.1297999999999999</v>
      </c>
      <c r="AL364" s="24">
        <v>0.15809999999999999</v>
      </c>
      <c r="AM364" s="24">
        <v>0.89739999999999998</v>
      </c>
      <c r="AN364" s="24">
        <v>74.718000000000004</v>
      </c>
    </row>
    <row r="365" spans="1:40" x14ac:dyDescent="0.35">
      <c r="A365" s="23" t="s">
        <v>983</v>
      </c>
      <c r="B365" s="23" t="s">
        <v>982</v>
      </c>
      <c r="C365" s="23" t="s">
        <v>127</v>
      </c>
      <c r="D365" s="23">
        <v>8640</v>
      </c>
      <c r="E365" s="23">
        <v>47520000000000</v>
      </c>
      <c r="F365" s="23">
        <v>8740</v>
      </c>
      <c r="G365" s="23">
        <v>5500000000</v>
      </c>
      <c r="H365" s="23">
        <v>1229</v>
      </c>
      <c r="I365" s="23">
        <v>14030930</v>
      </c>
      <c r="J365" s="23">
        <v>1260</v>
      </c>
      <c r="K365" s="23">
        <v>25432178000000</v>
      </c>
      <c r="L365" s="23">
        <v>7048478000000</v>
      </c>
      <c r="M365" s="23">
        <v>22455703000000</v>
      </c>
      <c r="N365" s="23">
        <v>6931932000000</v>
      </c>
      <c r="O365" s="23">
        <v>1713906000000</v>
      </c>
      <c r="P365" s="23">
        <v>6934990000000</v>
      </c>
      <c r="Q365" s="23">
        <v>8099970000000</v>
      </c>
      <c r="R365" s="23">
        <v>6752499000000</v>
      </c>
      <c r="S365" s="23">
        <v>896445000000</v>
      </c>
      <c r="T365" s="23">
        <v>329963000000</v>
      </c>
      <c r="U365" s="23">
        <v>821912000000</v>
      </c>
      <c r="V365" s="23">
        <v>0.49959999999999999</v>
      </c>
      <c r="W365" s="23">
        <v>1.8685</v>
      </c>
      <c r="X365" s="23">
        <v>6.9364999999999997</v>
      </c>
      <c r="Y365" s="23" t="s">
        <v>38</v>
      </c>
      <c r="Z365" s="23">
        <v>1.84</v>
      </c>
      <c r="AA365" s="23">
        <v>-7.2099999999999997E-2</v>
      </c>
      <c r="AB365" s="23">
        <v>-4.9000000000000002E-2</v>
      </c>
      <c r="AC365" s="23">
        <v>-0.1099</v>
      </c>
      <c r="AD365" s="23">
        <v>-0.182</v>
      </c>
      <c r="AE365" s="23">
        <v>0.16039999999999999</v>
      </c>
      <c r="AF365" s="23">
        <v>0.1842</v>
      </c>
      <c r="AG365" s="23">
        <v>0.24340000000000001</v>
      </c>
      <c r="AH365" s="23">
        <v>0.16739999999999999</v>
      </c>
      <c r="AI365" s="23">
        <v>6.4000000000000001E-2</v>
      </c>
      <c r="AJ365" s="23">
        <v>5.4100000000000002E-2</v>
      </c>
      <c r="AK365" s="23">
        <v>1.7100000000000001E-2</v>
      </c>
      <c r="AL365" s="23">
        <v>0.38069999999999998</v>
      </c>
      <c r="AM365" s="23">
        <v>1.1540999999999999</v>
      </c>
      <c r="AN365" s="23">
        <v>75.610299999999995</v>
      </c>
    </row>
    <row r="366" spans="1:40" x14ac:dyDescent="0.35">
      <c r="A366" s="24" t="s">
        <v>854</v>
      </c>
      <c r="B366" s="24" t="s">
        <v>853</v>
      </c>
      <c r="C366" s="24" t="s">
        <v>164</v>
      </c>
      <c r="D366" s="24">
        <v>7180</v>
      </c>
      <c r="E366" s="24">
        <v>25130000000000</v>
      </c>
      <c r="F366" s="24">
        <v>7100</v>
      </c>
      <c r="G366" s="24">
        <v>3500000000</v>
      </c>
      <c r="H366" s="24">
        <v>1229</v>
      </c>
      <c r="I366" s="24">
        <v>14030930</v>
      </c>
      <c r="J366" s="24">
        <v>718</v>
      </c>
      <c r="K366" s="24">
        <v>4131158000000</v>
      </c>
      <c r="L366" s="24">
        <v>1176375000000</v>
      </c>
      <c r="M366" s="24">
        <v>2932407000000</v>
      </c>
      <c r="N366" s="24">
        <v>2511334000000</v>
      </c>
      <c r="O366" s="24">
        <v>619004000000</v>
      </c>
      <c r="P366" s="24">
        <v>1547961000000</v>
      </c>
      <c r="Q366" s="24">
        <v>2029484000000</v>
      </c>
      <c r="R366" s="24">
        <v>1621574000000</v>
      </c>
      <c r="S366" s="24" t="s">
        <v>38</v>
      </c>
      <c r="T366" s="24" t="s">
        <v>38</v>
      </c>
      <c r="U366" s="24" t="s">
        <v>38</v>
      </c>
      <c r="V366" s="24">
        <v>0.1009</v>
      </c>
      <c r="W366" s="24">
        <v>6.0830000000000002</v>
      </c>
      <c r="X366" s="24">
        <v>9.8886000000000003</v>
      </c>
      <c r="Y366" s="24" t="s">
        <v>38</v>
      </c>
      <c r="Z366" s="24">
        <v>5.8968999999999996</v>
      </c>
      <c r="AA366" s="24">
        <v>6.7900000000000002E-2</v>
      </c>
      <c r="AB366" s="24">
        <v>0.18609999999999999</v>
      </c>
      <c r="AC366" s="24">
        <v>-0.35060000000000002</v>
      </c>
      <c r="AD366" s="24">
        <v>0.12989999999999999</v>
      </c>
      <c r="AE366" s="24">
        <v>0.59360000000000002</v>
      </c>
      <c r="AF366" s="24">
        <v>0.1062</v>
      </c>
      <c r="AG366" s="24">
        <v>0.39150000000000001</v>
      </c>
      <c r="AH366" s="24">
        <v>0.29289999999999999</v>
      </c>
      <c r="AI366" s="24">
        <v>0.61529999999999996</v>
      </c>
      <c r="AJ366" s="24">
        <v>-0.28170000000000001</v>
      </c>
      <c r="AK366" s="24">
        <v>0.57220000000000004</v>
      </c>
      <c r="AL366" s="24">
        <v>0.28160000000000002</v>
      </c>
      <c r="AM366" s="24">
        <v>0.54330000000000001</v>
      </c>
      <c r="AN366" s="24">
        <v>954.1671</v>
      </c>
    </row>
    <row r="367" spans="1:40" x14ac:dyDescent="0.35">
      <c r="A367" s="23" t="s">
        <v>858</v>
      </c>
      <c r="B367" s="23" t="s">
        <v>857</v>
      </c>
      <c r="C367" s="23" t="s">
        <v>53</v>
      </c>
      <c r="D367" s="23">
        <v>11450</v>
      </c>
      <c r="E367" s="23">
        <v>73109715600000</v>
      </c>
      <c r="F367" s="23">
        <v>11450</v>
      </c>
      <c r="G367" s="23">
        <v>6385128000</v>
      </c>
      <c r="H367" s="23">
        <v>1229</v>
      </c>
      <c r="I367" s="23">
        <v>14030930</v>
      </c>
      <c r="J367" s="23">
        <v>1574</v>
      </c>
      <c r="K367" s="23">
        <v>29433780000000</v>
      </c>
      <c r="L367" s="23">
        <v>7615786000000</v>
      </c>
      <c r="M367" s="23">
        <v>24499342000000</v>
      </c>
      <c r="N367" s="23">
        <v>10052185000000</v>
      </c>
      <c r="O367" s="23">
        <v>1578314000000</v>
      </c>
      <c r="P367" s="23">
        <v>8771414000000</v>
      </c>
      <c r="Q367" s="23">
        <v>8103807000000</v>
      </c>
      <c r="R367" s="23">
        <v>9333605000000</v>
      </c>
      <c r="S367" s="23">
        <v>91996000000</v>
      </c>
      <c r="T367" s="23">
        <v>28110000000</v>
      </c>
      <c r="U367" s="23">
        <v>127504000000</v>
      </c>
      <c r="V367" s="23">
        <v>0.69879999999999998</v>
      </c>
      <c r="W367" s="23">
        <v>2.4839000000000002</v>
      </c>
      <c r="X367" s="23">
        <v>7.2744999999999997</v>
      </c>
      <c r="Y367" s="23" t="s">
        <v>38</v>
      </c>
      <c r="Z367" s="23">
        <v>2.4388000000000001</v>
      </c>
      <c r="AA367" s="23">
        <v>-0.25829999999999997</v>
      </c>
      <c r="AB367" s="23">
        <v>-0.23219999999999999</v>
      </c>
      <c r="AC367" s="23">
        <v>-9.2100000000000001E-2</v>
      </c>
      <c r="AD367" s="23">
        <v>0.1749</v>
      </c>
      <c r="AE367" s="23">
        <v>0.28460000000000002</v>
      </c>
      <c r="AF367" s="23">
        <v>4.3499999999999997E-2</v>
      </c>
      <c r="AG367" s="23">
        <v>0.39389999999999997</v>
      </c>
      <c r="AH367" s="23">
        <v>-4.0300000000000002E-2</v>
      </c>
      <c r="AI367" s="23">
        <v>0.14710000000000001</v>
      </c>
      <c r="AJ367" s="23">
        <v>-5.2600000000000001E-2</v>
      </c>
      <c r="AK367" s="23">
        <v>0.63780000000000003</v>
      </c>
      <c r="AL367" s="23">
        <v>0.51060000000000005</v>
      </c>
      <c r="AM367" s="23">
        <v>0.97109999999999996</v>
      </c>
      <c r="AN367" s="23">
        <v>108.0853</v>
      </c>
    </row>
    <row r="368" spans="1:40" x14ac:dyDescent="0.35">
      <c r="A368" s="24" t="s">
        <v>1597</v>
      </c>
      <c r="B368" s="24" t="s">
        <v>1596</v>
      </c>
      <c r="C368" s="24" t="s">
        <v>45</v>
      </c>
      <c r="D368" s="24">
        <v>7870</v>
      </c>
      <c r="E368" s="24">
        <v>44457630000000</v>
      </c>
      <c r="F368" s="24">
        <v>7870</v>
      </c>
      <c r="G368" s="24">
        <v>5649000000</v>
      </c>
      <c r="H368" s="24">
        <v>1229</v>
      </c>
      <c r="I368" s="24">
        <v>14011229</v>
      </c>
      <c r="J368" s="24">
        <v>1119</v>
      </c>
      <c r="K368" s="24">
        <v>10878739000000</v>
      </c>
      <c r="L368" s="24">
        <v>2414536000000</v>
      </c>
      <c r="M368" s="24">
        <v>10878739000000</v>
      </c>
      <c r="N368" s="24">
        <v>6322724000000</v>
      </c>
      <c r="O368" s="24">
        <v>-1147919000000</v>
      </c>
      <c r="P368" s="24">
        <v>6322724000000</v>
      </c>
      <c r="Q368" s="24">
        <v>-1781399000000</v>
      </c>
      <c r="R368" s="24">
        <v>-1781399000000</v>
      </c>
      <c r="S368" s="24">
        <v>59194000000</v>
      </c>
      <c r="T368" s="24">
        <v>1933216000000</v>
      </c>
      <c r="U368" s="24">
        <v>59194000000</v>
      </c>
      <c r="V368" s="24" t="s">
        <v>38</v>
      </c>
      <c r="W368" s="24">
        <v>4.0867000000000004</v>
      </c>
      <c r="X368" s="24">
        <v>7.0331000000000001</v>
      </c>
      <c r="Y368" s="24" t="s">
        <v>38</v>
      </c>
      <c r="Z368" s="24" t="s">
        <v>38</v>
      </c>
      <c r="AA368" s="24" t="s">
        <v>38</v>
      </c>
      <c r="AB368" s="24" t="s">
        <v>38</v>
      </c>
      <c r="AC368" s="24" t="s">
        <v>38</v>
      </c>
      <c r="AD368" s="24" t="s">
        <v>38</v>
      </c>
      <c r="AE368" s="24" t="s">
        <v>38</v>
      </c>
      <c r="AF368" s="24" t="s">
        <v>38</v>
      </c>
      <c r="AG368" s="24" t="s">
        <v>38</v>
      </c>
      <c r="AH368" s="24" t="s">
        <v>38</v>
      </c>
      <c r="AI368" s="24" t="s">
        <v>38</v>
      </c>
      <c r="AJ368" s="24" t="s">
        <v>38</v>
      </c>
      <c r="AK368" s="24" t="s">
        <v>38</v>
      </c>
      <c r="AL368" s="24">
        <v>1.55E-2</v>
      </c>
      <c r="AM368" s="24">
        <v>0.1658</v>
      </c>
      <c r="AN368" s="24">
        <v>43.290300000000002</v>
      </c>
    </row>
    <row r="369" spans="1:40" x14ac:dyDescent="0.35">
      <c r="A369" s="24" t="s">
        <v>652</v>
      </c>
      <c r="B369" s="24" t="s">
        <v>651</v>
      </c>
      <c r="C369" s="24" t="s">
        <v>164</v>
      </c>
      <c r="D369" s="24">
        <v>4890</v>
      </c>
      <c r="E369" s="24">
        <v>13692000000000</v>
      </c>
      <c r="F369" s="24">
        <v>4860</v>
      </c>
      <c r="G369" s="24">
        <v>2800000000</v>
      </c>
      <c r="H369" s="24">
        <v>1030</v>
      </c>
      <c r="I369" s="24">
        <v>14030730</v>
      </c>
      <c r="J369" s="24">
        <v>242</v>
      </c>
      <c r="K369" s="24">
        <v>3081130000000</v>
      </c>
      <c r="L369" s="24">
        <v>757030000000</v>
      </c>
      <c r="M369" s="24">
        <v>2686896000000</v>
      </c>
      <c r="N369" s="24">
        <v>678810000000</v>
      </c>
      <c r="O369" s="24">
        <v>159671000000</v>
      </c>
      <c r="P369" s="24">
        <v>724809000000</v>
      </c>
      <c r="Q369" s="24">
        <v>1286543000000</v>
      </c>
      <c r="R369" s="24">
        <v>1074255000000</v>
      </c>
      <c r="S369" s="24" t="s">
        <v>38</v>
      </c>
      <c r="T369" s="24" t="s">
        <v>38</v>
      </c>
      <c r="U369" s="24" t="s">
        <v>38</v>
      </c>
      <c r="V369" s="24">
        <v>0.34489999999999998</v>
      </c>
      <c r="W369" s="24">
        <v>4.4438000000000004</v>
      </c>
      <c r="X369" s="24">
        <v>20.082599999999999</v>
      </c>
      <c r="Y369" s="24" t="s">
        <v>38</v>
      </c>
      <c r="Z369" s="24">
        <v>4.2892999999999999</v>
      </c>
      <c r="AA369" s="24">
        <v>9.0800000000000006E-2</v>
      </c>
      <c r="AB369" s="24">
        <v>7.17E-2</v>
      </c>
      <c r="AC369" s="24">
        <v>0.84840000000000004</v>
      </c>
      <c r="AD369" s="24">
        <v>-0.1739</v>
      </c>
      <c r="AE369" s="24">
        <v>0.19869999999999999</v>
      </c>
      <c r="AF369" s="24">
        <v>-1.8800000000000001E-2</v>
      </c>
      <c r="AG369" s="24">
        <v>0.2651</v>
      </c>
      <c r="AH369" s="24">
        <v>6.0900000000000003E-2</v>
      </c>
      <c r="AI369" s="24">
        <v>0.53859999999999997</v>
      </c>
      <c r="AJ369" s="24">
        <v>0.81369999999999998</v>
      </c>
      <c r="AK369" s="24">
        <v>4.5199999999999997E-2</v>
      </c>
      <c r="AL369" s="24">
        <v>0.22939999999999999</v>
      </c>
      <c r="AM369" s="24">
        <v>1.3343</v>
      </c>
      <c r="AN369" s="24">
        <v>591.34649999999999</v>
      </c>
    </row>
    <row r="370" spans="1:40" x14ac:dyDescent="0.35">
      <c r="A370" s="23" t="s">
        <v>1061</v>
      </c>
      <c r="B370" s="23" t="s">
        <v>1060</v>
      </c>
      <c r="C370" s="23" t="s">
        <v>155</v>
      </c>
      <c r="D370" s="23">
        <v>1093</v>
      </c>
      <c r="E370" s="23">
        <v>10930000000000</v>
      </c>
      <c r="F370" s="23">
        <v>1066</v>
      </c>
      <c r="G370" s="23">
        <v>10000000000</v>
      </c>
      <c r="H370" s="23">
        <v>1229</v>
      </c>
      <c r="I370" s="23">
        <v>14030930</v>
      </c>
      <c r="J370" s="23">
        <v>183</v>
      </c>
      <c r="K370" s="23">
        <v>15022117000000</v>
      </c>
      <c r="L370" s="23">
        <v>3380715000000</v>
      </c>
      <c r="M370" s="23">
        <v>13000980000000</v>
      </c>
      <c r="N370" s="23">
        <v>1826688000000</v>
      </c>
      <c r="O370" s="23">
        <v>634163000000</v>
      </c>
      <c r="P370" s="23">
        <v>1034488000000</v>
      </c>
      <c r="Q370" s="23">
        <v>-329893000000</v>
      </c>
      <c r="R370" s="23">
        <v>-2157203000000</v>
      </c>
      <c r="S370" s="23">
        <v>1275935000000</v>
      </c>
      <c r="T370" s="23">
        <v>99722000000</v>
      </c>
      <c r="U370" s="23">
        <v>968344000000</v>
      </c>
      <c r="V370" s="23" t="s">
        <v>38</v>
      </c>
      <c r="W370" s="23">
        <v>0.72760000000000002</v>
      </c>
      <c r="X370" s="23">
        <v>5.8250999999999999</v>
      </c>
      <c r="Y370" s="23" t="s">
        <v>38</v>
      </c>
      <c r="Z370" s="23" t="s">
        <v>38</v>
      </c>
      <c r="AA370" s="23" t="s">
        <v>38</v>
      </c>
      <c r="AB370" s="23" t="s">
        <v>38</v>
      </c>
      <c r="AC370" s="23" t="s">
        <v>38</v>
      </c>
      <c r="AD370" s="23">
        <v>-0.99480000000000002</v>
      </c>
      <c r="AE370" s="23" t="s">
        <v>38</v>
      </c>
      <c r="AF370" s="23">
        <v>-0.3211</v>
      </c>
      <c r="AG370" s="23">
        <v>1.4865999999999999</v>
      </c>
      <c r="AH370" s="23" t="s">
        <v>38</v>
      </c>
      <c r="AI370" s="23" t="s">
        <v>38</v>
      </c>
      <c r="AJ370" s="23">
        <v>0.1242</v>
      </c>
      <c r="AK370" s="23">
        <v>2.2016</v>
      </c>
      <c r="AL370" s="23">
        <v>-5.6399999999999999E-2</v>
      </c>
      <c r="AM370" s="23">
        <v>0.48530000000000001</v>
      </c>
      <c r="AN370" s="23" t="s">
        <v>38</v>
      </c>
    </row>
    <row r="371" spans="1:40" x14ac:dyDescent="0.35">
      <c r="A371" s="24" t="s">
        <v>951</v>
      </c>
      <c r="B371" s="24" t="s">
        <v>950</v>
      </c>
      <c r="C371" s="24" t="s">
        <v>225</v>
      </c>
      <c r="D371" s="24">
        <v>8820</v>
      </c>
      <c r="E371" s="24">
        <v>151537199493960</v>
      </c>
      <c r="F371" s="24">
        <v>8810</v>
      </c>
      <c r="G371" s="24">
        <v>17181088378</v>
      </c>
      <c r="H371" s="24">
        <v>1229</v>
      </c>
      <c r="I371" s="24">
        <v>14030930</v>
      </c>
      <c r="J371" s="24">
        <v>1009</v>
      </c>
      <c r="K371" s="24">
        <v>36461492000000</v>
      </c>
      <c r="L371" s="24">
        <v>10983421000000</v>
      </c>
      <c r="M371" s="24">
        <v>31963613000000</v>
      </c>
      <c r="N371" s="24">
        <v>17333414000000</v>
      </c>
      <c r="O371" s="24">
        <v>5775367000000</v>
      </c>
      <c r="P371" s="24">
        <v>15006859000000</v>
      </c>
      <c r="Q371" s="24">
        <v>14916041000000</v>
      </c>
      <c r="R371" s="24">
        <v>16096941000000</v>
      </c>
      <c r="S371" s="24">
        <v>195179000000</v>
      </c>
      <c r="T371" s="24">
        <v>71363000000</v>
      </c>
      <c r="U371" s="24">
        <v>147369000000</v>
      </c>
      <c r="V371" s="24">
        <v>0.96160000000000001</v>
      </c>
      <c r="W371" s="24">
        <v>4.1561000000000003</v>
      </c>
      <c r="X371" s="24">
        <v>8.7413000000000007</v>
      </c>
      <c r="Y371" s="24" t="s">
        <v>38</v>
      </c>
      <c r="Z371" s="24">
        <v>4.0705999999999998</v>
      </c>
      <c r="AA371" s="24">
        <v>9.0499999999999997E-2</v>
      </c>
      <c r="AB371" s="24">
        <v>0.20649999999999999</v>
      </c>
      <c r="AC371" s="24">
        <v>0.18440000000000001</v>
      </c>
      <c r="AD371" s="24">
        <v>0.3553</v>
      </c>
      <c r="AE371" s="24">
        <v>0.189</v>
      </c>
      <c r="AF371" s="24">
        <v>0.19309999999999999</v>
      </c>
      <c r="AG371" s="24">
        <v>0.2432</v>
      </c>
      <c r="AH371" s="24">
        <v>0.24990000000000001</v>
      </c>
      <c r="AI371" s="24">
        <v>0.3962</v>
      </c>
      <c r="AJ371" s="24">
        <v>0.41310000000000002</v>
      </c>
      <c r="AK371" s="24">
        <v>0.68489999999999995</v>
      </c>
      <c r="AL371" s="24">
        <v>0.60950000000000004</v>
      </c>
      <c r="AM371" s="24">
        <v>1.0660000000000001</v>
      </c>
      <c r="AN371" s="24">
        <v>9.4765999999999995</v>
      </c>
    </row>
    <row r="372" spans="1:40" x14ac:dyDescent="0.35">
      <c r="A372" s="23" t="s">
        <v>1277</v>
      </c>
      <c r="B372" s="23" t="s">
        <v>1276</v>
      </c>
      <c r="C372" s="23" t="s">
        <v>60</v>
      </c>
      <c r="D372" s="23">
        <v>15320</v>
      </c>
      <c r="E372" s="23">
        <v>10447007383440</v>
      </c>
      <c r="F372" s="23">
        <v>15310</v>
      </c>
      <c r="G372" s="23">
        <v>681919542</v>
      </c>
      <c r="H372" s="23">
        <v>331</v>
      </c>
      <c r="I372" s="23">
        <v>14030930</v>
      </c>
      <c r="J372" s="23">
        <v>1681</v>
      </c>
      <c r="K372" s="23">
        <v>12068312000000</v>
      </c>
      <c r="L372" s="23">
        <v>5245517000000</v>
      </c>
      <c r="M372" s="23">
        <v>9142894000000</v>
      </c>
      <c r="N372" s="23">
        <v>1146075000000</v>
      </c>
      <c r="O372" s="23">
        <v>555012000000</v>
      </c>
      <c r="P372" s="23">
        <v>856702000000</v>
      </c>
      <c r="Q372" s="23">
        <v>1756287000000</v>
      </c>
      <c r="R372" s="23">
        <v>1134071000000</v>
      </c>
      <c r="S372" s="23">
        <v>488218000000</v>
      </c>
      <c r="T372" s="23">
        <v>310269000000</v>
      </c>
      <c r="U372" s="23">
        <v>41302000000</v>
      </c>
      <c r="V372" s="23">
        <v>0.10349999999999999</v>
      </c>
      <c r="W372" s="23">
        <v>0.86570000000000003</v>
      </c>
      <c r="X372" s="23">
        <v>9.1076999999999995</v>
      </c>
      <c r="Y372" s="23" t="s">
        <v>38</v>
      </c>
      <c r="Z372" s="23">
        <v>0.80179999999999996</v>
      </c>
      <c r="AA372" s="23">
        <v>0.65269999999999995</v>
      </c>
      <c r="AB372" s="23">
        <v>1.37</v>
      </c>
      <c r="AC372" s="23">
        <v>0.82850000000000001</v>
      </c>
      <c r="AD372" s="23">
        <v>0.1042</v>
      </c>
      <c r="AE372" s="23">
        <v>0.60540000000000005</v>
      </c>
      <c r="AF372" s="23">
        <v>0.94750000000000001</v>
      </c>
      <c r="AG372" s="23">
        <v>0.86370000000000002</v>
      </c>
      <c r="AH372" s="23">
        <v>1.0213000000000001</v>
      </c>
      <c r="AI372" s="23">
        <v>0.82330000000000003</v>
      </c>
      <c r="AJ372" s="23">
        <v>2.5611000000000002</v>
      </c>
      <c r="AK372" s="23">
        <v>1.0579000000000001</v>
      </c>
      <c r="AL372" s="23">
        <v>9.5899999999999999E-2</v>
      </c>
      <c r="AM372" s="23">
        <v>0.15540000000000001</v>
      </c>
      <c r="AN372" s="23">
        <v>156.19069999999999</v>
      </c>
    </row>
    <row r="373" spans="1:40" x14ac:dyDescent="0.35">
      <c r="A373" s="23" t="s">
        <v>371</v>
      </c>
      <c r="B373" s="23" t="s">
        <v>370</v>
      </c>
      <c r="C373" s="23" t="s">
        <v>225</v>
      </c>
      <c r="D373" s="23">
        <v>5068</v>
      </c>
      <c r="E373" s="23">
        <v>28634200000000</v>
      </c>
      <c r="F373" s="23">
        <v>5053</v>
      </c>
      <c r="G373" s="23">
        <v>5650000000</v>
      </c>
      <c r="H373" s="23">
        <v>1229</v>
      </c>
      <c r="I373" s="23">
        <v>14030930</v>
      </c>
      <c r="J373" s="23">
        <v>592</v>
      </c>
      <c r="K373" s="23">
        <v>10987529000000</v>
      </c>
      <c r="L373" s="23">
        <v>2837218000000</v>
      </c>
      <c r="M373" s="23">
        <v>9968183000000</v>
      </c>
      <c r="N373" s="23">
        <v>3344706000000</v>
      </c>
      <c r="O373" s="23">
        <v>894518000000</v>
      </c>
      <c r="P373" s="23">
        <v>2961208000000</v>
      </c>
      <c r="Q373" s="23">
        <v>3178305000000</v>
      </c>
      <c r="R373" s="23">
        <v>3166362000000</v>
      </c>
      <c r="S373" s="23">
        <v>373343000000</v>
      </c>
      <c r="T373" s="23">
        <v>91013000000</v>
      </c>
      <c r="U373" s="23">
        <v>173038000000</v>
      </c>
      <c r="V373" s="23">
        <v>0.96240000000000003</v>
      </c>
      <c r="W373" s="23">
        <v>2.6061000000000001</v>
      </c>
      <c r="X373" s="23">
        <v>8.5404999999999998</v>
      </c>
      <c r="Y373" s="23" t="s">
        <v>38</v>
      </c>
      <c r="Z373" s="23">
        <v>2.5825999999999998</v>
      </c>
      <c r="AA373" s="23">
        <v>0.85209999999999997</v>
      </c>
      <c r="AB373" s="23">
        <v>1.0003</v>
      </c>
      <c r="AC373" s="23">
        <v>6.9099999999999995E-2</v>
      </c>
      <c r="AD373" s="23">
        <v>0.28210000000000002</v>
      </c>
      <c r="AE373" s="23">
        <v>0.1459</v>
      </c>
      <c r="AF373" s="23">
        <v>-6.4000000000000001E-2</v>
      </c>
      <c r="AG373" s="23">
        <v>0.1318</v>
      </c>
      <c r="AH373" s="23">
        <v>0.16239999999999999</v>
      </c>
      <c r="AI373" s="23">
        <v>0.44069999999999998</v>
      </c>
      <c r="AJ373" s="23">
        <v>6.9999999999999999E-4</v>
      </c>
      <c r="AK373" s="23">
        <v>0.4511</v>
      </c>
      <c r="AL373" s="23">
        <v>0.43209999999999998</v>
      </c>
      <c r="AM373" s="23">
        <v>0.84909999999999997</v>
      </c>
      <c r="AN373" s="23">
        <v>18.244</v>
      </c>
    </row>
    <row r="374" spans="1:40" x14ac:dyDescent="0.35">
      <c r="A374" s="23" t="s">
        <v>569</v>
      </c>
      <c r="B374" s="23" t="s">
        <v>568</v>
      </c>
      <c r="C374" s="23" t="s">
        <v>135</v>
      </c>
      <c r="D374" s="23">
        <v>5460</v>
      </c>
      <c r="E374" s="23">
        <v>22358700000000</v>
      </c>
      <c r="F374" s="23">
        <v>5440</v>
      </c>
      <c r="G374" s="23">
        <v>4095000000</v>
      </c>
      <c r="H374" s="23">
        <v>1229</v>
      </c>
      <c r="I374" s="23">
        <v>14030930</v>
      </c>
      <c r="J374" s="23">
        <v>571</v>
      </c>
      <c r="K374" s="23">
        <v>40713038000000</v>
      </c>
      <c r="L374" s="23">
        <v>12740800000000</v>
      </c>
      <c r="M374" s="23">
        <v>40925715000000</v>
      </c>
      <c r="N374" s="23">
        <v>2339366000000</v>
      </c>
      <c r="O374" s="23">
        <v>712160000000</v>
      </c>
      <c r="P374" s="23">
        <v>2658739000000</v>
      </c>
      <c r="Q374" s="23">
        <v>4783878000000</v>
      </c>
      <c r="R374" s="23">
        <v>4450312000000</v>
      </c>
      <c r="S374" s="23">
        <v>2247382000000</v>
      </c>
      <c r="T374" s="23">
        <v>631780000000</v>
      </c>
      <c r="U374" s="23">
        <v>1498308000000</v>
      </c>
      <c r="V374" s="23">
        <v>0.32340000000000002</v>
      </c>
      <c r="W374" s="23">
        <v>0.54920000000000002</v>
      </c>
      <c r="X374" s="23">
        <v>9.5271000000000008</v>
      </c>
      <c r="Y374" s="23" t="s">
        <v>38</v>
      </c>
      <c r="Z374" s="23">
        <v>0.54590000000000005</v>
      </c>
      <c r="AA374" s="23">
        <v>3.0217000000000001</v>
      </c>
      <c r="AB374" s="23">
        <v>4.7523</v>
      </c>
      <c r="AC374" s="23">
        <v>10.432399999999999</v>
      </c>
      <c r="AD374" s="23">
        <v>0.38019999999999998</v>
      </c>
      <c r="AE374" s="23">
        <v>2.12E-2</v>
      </c>
      <c r="AF374" s="23">
        <v>0.46750000000000003</v>
      </c>
      <c r="AG374" s="23">
        <v>0.43009999999999998</v>
      </c>
      <c r="AH374" s="23" t="s">
        <v>38</v>
      </c>
      <c r="AI374" s="23">
        <v>0.90680000000000005</v>
      </c>
      <c r="AJ374" s="23">
        <v>15.777200000000001</v>
      </c>
      <c r="AK374" s="23">
        <v>0.98450000000000004</v>
      </c>
      <c r="AL374" s="23">
        <v>0.192</v>
      </c>
      <c r="AM374" s="23" t="s">
        <v>38</v>
      </c>
      <c r="AN374" s="23">
        <v>74.898700000000005</v>
      </c>
    </row>
    <row r="375" spans="1:40" x14ac:dyDescent="0.35">
      <c r="A375" s="24" t="s">
        <v>1517</v>
      </c>
      <c r="B375" s="24" t="s">
        <v>1516</v>
      </c>
      <c r="C375" s="24" t="s">
        <v>42</v>
      </c>
      <c r="D375" s="24">
        <v>14470</v>
      </c>
      <c r="E375" s="24">
        <v>38138764968440</v>
      </c>
      <c r="F375" s="24">
        <v>14450</v>
      </c>
      <c r="G375" s="24">
        <v>2635712852</v>
      </c>
      <c r="H375" s="24">
        <v>1230</v>
      </c>
      <c r="I375" s="24">
        <v>14030930</v>
      </c>
      <c r="J375" s="24">
        <v>44</v>
      </c>
      <c r="K375" s="24">
        <v>33897041000000</v>
      </c>
      <c r="L375" s="24">
        <v>15681978000000</v>
      </c>
      <c r="M375" s="24">
        <v>46009439000000</v>
      </c>
      <c r="N375" s="24">
        <v>114783000000</v>
      </c>
      <c r="O375" s="24">
        <v>-561929000000</v>
      </c>
      <c r="P375" s="24">
        <v>247970000000</v>
      </c>
      <c r="Q375" s="24">
        <v>-20166839000000</v>
      </c>
      <c r="R375" s="24">
        <v>-20924247000000</v>
      </c>
      <c r="S375" s="24">
        <v>2694660000000</v>
      </c>
      <c r="T375" s="24">
        <v>1824235000000</v>
      </c>
      <c r="U375" s="24">
        <v>2454531000000</v>
      </c>
      <c r="V375" s="24" t="s">
        <v>38</v>
      </c>
      <c r="W375" s="24">
        <v>1.1251</v>
      </c>
      <c r="X375" s="24">
        <v>328.40910000000002</v>
      </c>
      <c r="Y375" s="24" t="s">
        <v>38</v>
      </c>
      <c r="Z375" s="24">
        <v>1.1338999999999999</v>
      </c>
      <c r="AA375" s="24" t="s">
        <v>38</v>
      </c>
      <c r="AB375" s="24" t="s">
        <v>38</v>
      </c>
      <c r="AC375" s="24" t="s">
        <v>38</v>
      </c>
      <c r="AD375" s="24" t="s">
        <v>38</v>
      </c>
      <c r="AE375" s="24">
        <v>-0.28410000000000002</v>
      </c>
      <c r="AF375" s="24">
        <v>3.6930000000000001</v>
      </c>
      <c r="AG375" s="24">
        <v>1.0086999999999999</v>
      </c>
      <c r="AH375" s="24">
        <v>12.035399999999999</v>
      </c>
      <c r="AI375" s="24">
        <v>0.91449999999999998</v>
      </c>
      <c r="AJ375" s="24">
        <v>-1.4333</v>
      </c>
      <c r="AK375" s="24" t="s">
        <v>38</v>
      </c>
      <c r="AL375" s="24">
        <v>-0.13</v>
      </c>
      <c r="AM375" s="24">
        <v>0.93940000000000001</v>
      </c>
      <c r="AN375" s="24">
        <v>84.140100000000004</v>
      </c>
    </row>
    <row r="376" spans="1:40" x14ac:dyDescent="0.35">
      <c r="A376" s="23" t="s">
        <v>1057</v>
      </c>
      <c r="B376" s="23" t="s">
        <v>1056</v>
      </c>
      <c r="C376" s="23" t="s">
        <v>596</v>
      </c>
      <c r="D376" s="23">
        <v>26600</v>
      </c>
      <c r="E376" s="23">
        <v>281630160000000</v>
      </c>
      <c r="F376" s="23">
        <v>26320</v>
      </c>
      <c r="G376" s="23">
        <v>10587600000</v>
      </c>
      <c r="H376" s="23">
        <v>1229</v>
      </c>
      <c r="I376" s="23">
        <v>14030930</v>
      </c>
      <c r="J376" s="23">
        <v>2831</v>
      </c>
      <c r="K376" s="23">
        <v>77859785000000</v>
      </c>
      <c r="L376" s="23">
        <v>25618829000000</v>
      </c>
      <c r="M376" s="23">
        <v>78840300000000</v>
      </c>
      <c r="N376" s="23">
        <v>29973988000000</v>
      </c>
      <c r="O376" s="23">
        <v>13175063000000</v>
      </c>
      <c r="P376" s="23">
        <v>37175795000000</v>
      </c>
      <c r="Q376" s="23">
        <v>87170381000000</v>
      </c>
      <c r="R376" s="23">
        <v>85227146000000</v>
      </c>
      <c r="S376" s="23">
        <v>1570864000000</v>
      </c>
      <c r="T376" s="23">
        <v>489950000000</v>
      </c>
      <c r="U376" s="23">
        <v>344180000000</v>
      </c>
      <c r="V376" s="23">
        <v>0.69920000000000004</v>
      </c>
      <c r="W376" s="23">
        <v>3.6171000000000002</v>
      </c>
      <c r="X376" s="23">
        <v>9.2899999999999991</v>
      </c>
      <c r="Y376" s="23" t="s">
        <v>38</v>
      </c>
      <c r="Z376" s="23">
        <v>3.6703000000000001</v>
      </c>
      <c r="AA376" s="23">
        <v>6.9500000000000006E-2</v>
      </c>
      <c r="AB376" s="23">
        <v>0.55510000000000004</v>
      </c>
      <c r="AC376" s="23">
        <v>0.40910000000000002</v>
      </c>
      <c r="AD376" s="23">
        <v>5.8799999999999998E-2</v>
      </c>
      <c r="AE376" s="23">
        <v>-3.9399999999999998E-2</v>
      </c>
      <c r="AF376" s="23">
        <v>0.35089999999999999</v>
      </c>
      <c r="AG376" s="23">
        <v>5.0599999999999999E-2</v>
      </c>
      <c r="AH376" s="23">
        <v>0.19839999999999999</v>
      </c>
      <c r="AI376" s="23">
        <v>-2.5899999999999999E-2</v>
      </c>
      <c r="AJ376" s="23">
        <v>0.90349999999999997</v>
      </c>
      <c r="AK376" s="23">
        <v>0.1124</v>
      </c>
      <c r="AL376" s="23">
        <v>0.31480000000000002</v>
      </c>
      <c r="AM376" s="23">
        <v>0.97899999999999998</v>
      </c>
      <c r="AN376" s="23">
        <v>328.1823</v>
      </c>
    </row>
    <row r="377" spans="1:40" x14ac:dyDescent="0.35">
      <c r="A377" s="23" t="s">
        <v>782</v>
      </c>
      <c r="B377" s="23" t="s">
        <v>781</v>
      </c>
      <c r="C377" s="23" t="s">
        <v>394</v>
      </c>
      <c r="D377" s="23">
        <v>2266</v>
      </c>
      <c r="E377" s="23">
        <v>4033480000000</v>
      </c>
      <c r="F377" s="23">
        <v>2260</v>
      </c>
      <c r="G377" s="23">
        <v>1780000000</v>
      </c>
      <c r="H377" s="23">
        <v>101</v>
      </c>
      <c r="I377" s="23">
        <v>14030930</v>
      </c>
      <c r="J377" s="23">
        <v>237</v>
      </c>
      <c r="K377" s="23">
        <v>2203970000000</v>
      </c>
      <c r="L377" s="23">
        <v>846736000000</v>
      </c>
      <c r="M377" s="23">
        <v>1364863000000</v>
      </c>
      <c r="N377" s="23">
        <v>415935000000</v>
      </c>
      <c r="O377" s="23">
        <v>26137000000</v>
      </c>
      <c r="P377" s="23">
        <v>351364000000</v>
      </c>
      <c r="Q377" s="23">
        <v>457014000000</v>
      </c>
      <c r="R377" s="23">
        <v>334549000000</v>
      </c>
      <c r="S377" s="23">
        <v>6709000000</v>
      </c>
      <c r="T377" s="23">
        <v>3999000000</v>
      </c>
      <c r="U377" s="23" t="s">
        <v>38</v>
      </c>
      <c r="V377" s="23">
        <v>0.10639999999999999</v>
      </c>
      <c r="W377" s="23">
        <v>1.8301000000000001</v>
      </c>
      <c r="X377" s="23">
        <v>9.5358999999999998</v>
      </c>
      <c r="Y377" s="23" t="s">
        <v>38</v>
      </c>
      <c r="Z377" s="23" t="s">
        <v>38</v>
      </c>
      <c r="AA377" s="23">
        <v>-0.14940000000000001</v>
      </c>
      <c r="AB377" s="23">
        <v>9.6500000000000002E-2</v>
      </c>
      <c r="AC377" s="23">
        <v>-0.86519999999999997</v>
      </c>
      <c r="AD377" s="23">
        <v>-0.86260000000000003</v>
      </c>
      <c r="AE377" s="23" t="s">
        <v>38</v>
      </c>
      <c r="AF377" s="23">
        <v>0.36470000000000002</v>
      </c>
      <c r="AG377" s="23">
        <v>1.8855</v>
      </c>
      <c r="AH377" s="23">
        <v>-0.51659999999999995</v>
      </c>
      <c r="AI377" s="23">
        <v>-0.28389999999999999</v>
      </c>
      <c r="AJ377" s="23">
        <v>-0.81610000000000005</v>
      </c>
      <c r="AK377" s="23">
        <v>-0.60350000000000004</v>
      </c>
      <c r="AL377" s="23">
        <v>9.7100000000000006E-2</v>
      </c>
      <c r="AM377" s="23">
        <v>0.26929999999999998</v>
      </c>
      <c r="AN377" s="23">
        <v>120.47920000000001</v>
      </c>
    </row>
    <row r="378" spans="1:40" x14ac:dyDescent="0.35">
      <c r="A378" s="23" t="s">
        <v>1039</v>
      </c>
      <c r="B378" s="23" t="s">
        <v>1038</v>
      </c>
      <c r="C378" s="23" t="s">
        <v>245</v>
      </c>
      <c r="D378" s="23">
        <v>3348</v>
      </c>
      <c r="E378" s="23">
        <v>9901023660000</v>
      </c>
      <c r="F378" s="23">
        <v>3402</v>
      </c>
      <c r="G378" s="23">
        <v>2957295000</v>
      </c>
      <c r="H378" s="23">
        <v>1229</v>
      </c>
      <c r="I378" s="23">
        <v>14030930</v>
      </c>
      <c r="J378" s="23">
        <v>21</v>
      </c>
      <c r="K378" s="23">
        <v>2724047000000</v>
      </c>
      <c r="L378" s="23">
        <v>877426000000</v>
      </c>
      <c r="M378" s="23">
        <v>3096318000000</v>
      </c>
      <c r="N378" s="23">
        <v>62114000000</v>
      </c>
      <c r="O378" s="23">
        <v>84678000000</v>
      </c>
      <c r="P378" s="23">
        <v>3285000000</v>
      </c>
      <c r="Q378" s="23">
        <v>163538000000</v>
      </c>
      <c r="R378" s="23">
        <v>102988000000</v>
      </c>
      <c r="S378" s="23">
        <v>27572000000</v>
      </c>
      <c r="T378" s="23">
        <v>7373000000</v>
      </c>
      <c r="U378" s="23">
        <v>21263000000</v>
      </c>
      <c r="V378" s="23" t="s">
        <v>38</v>
      </c>
      <c r="W378" s="23">
        <v>3.6347</v>
      </c>
      <c r="X378" s="23">
        <v>162</v>
      </c>
      <c r="Y378" s="23" t="s">
        <v>38</v>
      </c>
      <c r="Z378" s="23">
        <v>3.5358000000000001</v>
      </c>
      <c r="AA378" s="23" t="s">
        <v>38</v>
      </c>
      <c r="AB378" s="23" t="s">
        <v>38</v>
      </c>
      <c r="AC378" s="23">
        <v>6.7900999999999998</v>
      </c>
      <c r="AD378" s="23">
        <v>2.1959</v>
      </c>
      <c r="AE378" s="23">
        <v>-0.1101</v>
      </c>
      <c r="AF378" s="23">
        <v>0.4395</v>
      </c>
      <c r="AG378" s="23">
        <v>0.54669999999999996</v>
      </c>
      <c r="AH378" s="23">
        <v>1.3083</v>
      </c>
      <c r="AI378" s="23">
        <v>2.0236999999999998</v>
      </c>
      <c r="AJ378" s="23">
        <v>10.2141</v>
      </c>
      <c r="AK378" s="23">
        <v>3.9430000000000001</v>
      </c>
      <c r="AL378" s="23">
        <v>7.4000000000000003E-3</v>
      </c>
      <c r="AM378" s="23">
        <v>1.1889000000000001</v>
      </c>
      <c r="AN378" s="23">
        <v>137.69579999999999</v>
      </c>
    </row>
    <row r="379" spans="1:40" x14ac:dyDescent="0.35">
      <c r="A379" s="23" t="s">
        <v>749</v>
      </c>
      <c r="B379" s="23" t="s">
        <v>748</v>
      </c>
      <c r="C379" s="23" t="s">
        <v>194</v>
      </c>
      <c r="D379" s="23">
        <v>32500</v>
      </c>
      <c r="E379" s="23">
        <v>22425000000000</v>
      </c>
      <c r="F379" s="23">
        <v>32450</v>
      </c>
      <c r="G379" s="23">
        <v>690000000</v>
      </c>
      <c r="H379" s="23">
        <v>1229</v>
      </c>
      <c r="I379" s="23">
        <v>14030930</v>
      </c>
      <c r="J379" s="23">
        <v>4062</v>
      </c>
      <c r="K379" s="23">
        <v>10551537000000</v>
      </c>
      <c r="L379" s="23">
        <v>3498133000000</v>
      </c>
      <c r="M379" s="23">
        <v>8771938000000</v>
      </c>
      <c r="N379" s="23">
        <v>2802835000000</v>
      </c>
      <c r="O379" s="23">
        <v>1288054000000</v>
      </c>
      <c r="P379" s="23">
        <v>2442739000000</v>
      </c>
      <c r="Q379" s="23">
        <v>5423223000000</v>
      </c>
      <c r="R379" s="23">
        <v>3970120000000</v>
      </c>
      <c r="S379" s="23">
        <v>103584000000</v>
      </c>
      <c r="T379" s="23">
        <v>23063000000</v>
      </c>
      <c r="U379" s="23">
        <v>29508000000</v>
      </c>
      <c r="V379" s="23">
        <v>0.38700000000000001</v>
      </c>
      <c r="W379" s="23">
        <v>2.1253000000000002</v>
      </c>
      <c r="X379" s="23">
        <v>7.9886999999999997</v>
      </c>
      <c r="Y379" s="23" t="s">
        <v>38</v>
      </c>
      <c r="Z379" s="23">
        <v>2.2968000000000002</v>
      </c>
      <c r="AA379" s="23">
        <v>0.26090000000000002</v>
      </c>
      <c r="AB379" s="23">
        <v>0.52010000000000001</v>
      </c>
      <c r="AC379" s="23">
        <v>0.42699999999999999</v>
      </c>
      <c r="AD379" s="23">
        <v>0.15090000000000001</v>
      </c>
      <c r="AE379" s="23">
        <v>0.26869999999999999</v>
      </c>
      <c r="AF379" s="23">
        <v>0.2898</v>
      </c>
      <c r="AG379" s="23">
        <v>0.44650000000000001</v>
      </c>
      <c r="AH379" s="23">
        <v>0.85670000000000002</v>
      </c>
      <c r="AI379" s="23">
        <v>5.7317</v>
      </c>
      <c r="AJ379" s="23">
        <v>0.84060000000000001</v>
      </c>
      <c r="AK379" s="23">
        <v>0.66479999999999995</v>
      </c>
      <c r="AL379" s="23">
        <v>0.51280000000000003</v>
      </c>
      <c r="AM379" s="23">
        <v>1.7017</v>
      </c>
      <c r="AN379" s="23">
        <v>35.580399999999997</v>
      </c>
    </row>
    <row r="380" spans="1:40" x14ac:dyDescent="0.35">
      <c r="A380" s="24" t="s">
        <v>1144</v>
      </c>
      <c r="B380" s="24" t="s">
        <v>1143</v>
      </c>
      <c r="C380" s="24" t="s">
        <v>127</v>
      </c>
      <c r="D380" s="24">
        <v>6470</v>
      </c>
      <c r="E380" s="24">
        <v>3882000000000</v>
      </c>
      <c r="F380" s="24">
        <v>6450</v>
      </c>
      <c r="G380" s="24">
        <v>600000000</v>
      </c>
      <c r="H380" s="24">
        <v>631</v>
      </c>
      <c r="I380" s="24">
        <v>14030930</v>
      </c>
      <c r="J380" s="24">
        <v>145</v>
      </c>
      <c r="K380" s="24">
        <v>592755000000</v>
      </c>
      <c r="L380" s="24">
        <v>154294000000</v>
      </c>
      <c r="M380" s="24">
        <v>648050000000</v>
      </c>
      <c r="N380" s="24">
        <v>86859000000</v>
      </c>
      <c r="O380" s="24">
        <v>11699000000</v>
      </c>
      <c r="P380" s="24">
        <v>127236000000</v>
      </c>
      <c r="Q380" s="24">
        <v>274473000000</v>
      </c>
      <c r="R380" s="24">
        <v>262774000000</v>
      </c>
      <c r="S380" s="24">
        <v>28667000000</v>
      </c>
      <c r="T380" s="24">
        <v>15093000000</v>
      </c>
      <c r="U380" s="24">
        <v>17054000000</v>
      </c>
      <c r="V380" s="24">
        <v>0.1037</v>
      </c>
      <c r="W380" s="24">
        <v>6.5491000000000001</v>
      </c>
      <c r="X380" s="24">
        <v>44.137900000000002</v>
      </c>
      <c r="Y380" s="24" t="s">
        <v>38</v>
      </c>
      <c r="Z380" s="24">
        <v>6.2462</v>
      </c>
      <c r="AA380" s="24">
        <v>23.4711</v>
      </c>
      <c r="AB380" s="24">
        <v>18.970800000000001</v>
      </c>
      <c r="AC380" s="24">
        <v>7.5923999999999996</v>
      </c>
      <c r="AD380" s="24">
        <v>-0.69479999999999997</v>
      </c>
      <c r="AE380" s="24">
        <v>-0.26379999999999998</v>
      </c>
      <c r="AF380" s="24">
        <v>-0.23119999999999999</v>
      </c>
      <c r="AG380" s="24">
        <v>-0.26379999999999998</v>
      </c>
      <c r="AH380" s="24">
        <v>-0.11459999999999999</v>
      </c>
      <c r="AI380" s="24">
        <v>-0.3125</v>
      </c>
      <c r="AJ380" s="24">
        <v>5.6059000000000001</v>
      </c>
      <c r="AK380" s="24">
        <v>-0.77529999999999999</v>
      </c>
      <c r="AL380" s="24">
        <v>-3.1600000000000003E-2</v>
      </c>
      <c r="AM380" s="24">
        <v>-0.30620000000000003</v>
      </c>
      <c r="AN380" s="24">
        <v>87.484399999999994</v>
      </c>
    </row>
    <row r="381" spans="1:40" x14ac:dyDescent="0.35">
      <c r="A381" s="24" t="s">
        <v>735</v>
      </c>
      <c r="B381" s="24" t="s">
        <v>734</v>
      </c>
      <c r="C381" s="24" t="s">
        <v>50</v>
      </c>
      <c r="D381" s="24">
        <v>2151</v>
      </c>
      <c r="E381" s="24">
        <v>7528500000000</v>
      </c>
      <c r="F381" s="24">
        <v>2161</v>
      </c>
      <c r="G381" s="24">
        <v>3500000000</v>
      </c>
      <c r="H381" s="24">
        <v>431</v>
      </c>
      <c r="I381" s="24">
        <v>14030730</v>
      </c>
      <c r="J381" s="24">
        <v>338</v>
      </c>
      <c r="K381" s="24">
        <v>1307823000000</v>
      </c>
      <c r="L381" s="24">
        <v>264170000000</v>
      </c>
      <c r="M381" s="24">
        <v>1213573000000</v>
      </c>
      <c r="N381" s="24">
        <v>1182694000000</v>
      </c>
      <c r="O381" s="24">
        <v>234889000000</v>
      </c>
      <c r="P381" s="24">
        <v>1095712000000</v>
      </c>
      <c r="Q381" s="24">
        <v>863238000000</v>
      </c>
      <c r="R381" s="24">
        <v>1503349000000</v>
      </c>
      <c r="S381" s="24" t="s">
        <v>38</v>
      </c>
      <c r="T381" s="24" t="s">
        <v>38</v>
      </c>
      <c r="U381" s="24" t="s">
        <v>38</v>
      </c>
      <c r="V381" s="24">
        <v>0.79859999999999998</v>
      </c>
      <c r="W381" s="24">
        <v>5.7565</v>
      </c>
      <c r="X381" s="24">
        <v>6.3963999999999999</v>
      </c>
      <c r="Y381" s="24">
        <v>1.4373</v>
      </c>
      <c r="Z381" s="24" t="s">
        <v>38</v>
      </c>
      <c r="AA381" s="24" t="s">
        <v>38</v>
      </c>
      <c r="AB381" s="24" t="s">
        <v>38</v>
      </c>
      <c r="AC381" s="24">
        <v>-8.4699999999999998E-2</v>
      </c>
      <c r="AD381" s="24">
        <v>2.1499999999999998E-2</v>
      </c>
      <c r="AE381" s="24" t="s">
        <v>38</v>
      </c>
      <c r="AF381" s="24">
        <v>-0.70860000000000001</v>
      </c>
      <c r="AG381" s="24">
        <v>0.55469999999999997</v>
      </c>
      <c r="AH381" s="24" t="s">
        <v>38</v>
      </c>
      <c r="AI381" s="24" t="s">
        <v>38</v>
      </c>
      <c r="AJ381" s="24">
        <v>-0.73329999999999995</v>
      </c>
      <c r="AK381" s="24">
        <v>0.58809999999999996</v>
      </c>
      <c r="AL381" s="24">
        <v>0.1409</v>
      </c>
      <c r="AM381" s="24">
        <v>1.1672</v>
      </c>
      <c r="AN381" s="24">
        <v>62.845300000000002</v>
      </c>
    </row>
    <row r="382" spans="1:40" x14ac:dyDescent="0.35">
      <c r="A382" s="24" t="s">
        <v>771</v>
      </c>
      <c r="B382" s="24" t="s">
        <v>770</v>
      </c>
      <c r="C382" s="24" t="s">
        <v>164</v>
      </c>
      <c r="D382" s="24">
        <v>10720</v>
      </c>
      <c r="E382" s="24">
        <v>22833600000000</v>
      </c>
      <c r="F382" s="24">
        <v>10720</v>
      </c>
      <c r="G382" s="24">
        <v>2130000000</v>
      </c>
      <c r="H382" s="24">
        <v>1229</v>
      </c>
      <c r="I382" s="24">
        <v>14030930</v>
      </c>
      <c r="J382" s="24">
        <v>85</v>
      </c>
      <c r="K382" s="24">
        <v>1575510000000</v>
      </c>
      <c r="L382" s="24">
        <v>379172000000</v>
      </c>
      <c r="M382" s="24">
        <v>1755556000000</v>
      </c>
      <c r="N382" s="24">
        <v>181770000000</v>
      </c>
      <c r="O382" s="24">
        <v>1606000000</v>
      </c>
      <c r="P382" s="24">
        <v>352438000000</v>
      </c>
      <c r="Q382" s="24">
        <v>418134000000</v>
      </c>
      <c r="R382" s="24">
        <v>336297000000</v>
      </c>
      <c r="S382" s="24" t="s">
        <v>38</v>
      </c>
      <c r="T382" s="24" t="s">
        <v>38</v>
      </c>
      <c r="U382" s="24" t="s">
        <v>38</v>
      </c>
      <c r="V382" s="24">
        <v>0.12089999999999999</v>
      </c>
      <c r="W382" s="24">
        <v>14.492800000000001</v>
      </c>
      <c r="X382" s="24">
        <v>126.1176</v>
      </c>
      <c r="Y382" s="24" t="s">
        <v>38</v>
      </c>
      <c r="Z382" s="24">
        <v>14.8598</v>
      </c>
      <c r="AA382" s="24">
        <v>-8.6900000000000005E-2</v>
      </c>
      <c r="AB382" s="24">
        <v>-9.1000000000000004E-3</v>
      </c>
      <c r="AC382" s="24">
        <v>-0.97940000000000005</v>
      </c>
      <c r="AD382" s="24">
        <v>-0.9829</v>
      </c>
      <c r="AE382" s="24">
        <v>-0.1714</v>
      </c>
      <c r="AF382" s="24">
        <v>-0.1154</v>
      </c>
      <c r="AG382" s="24">
        <v>-0.1721</v>
      </c>
      <c r="AH382" s="24">
        <v>-0.27450000000000002</v>
      </c>
      <c r="AI382" s="24">
        <v>-0.34599999999999997</v>
      </c>
      <c r="AJ382" s="24">
        <v>-0.98180000000000001</v>
      </c>
      <c r="AK382" s="24">
        <v>-0.98580000000000001</v>
      </c>
      <c r="AL382" s="24">
        <v>0.71789999999999998</v>
      </c>
      <c r="AM382" s="24">
        <v>1.1221000000000001</v>
      </c>
      <c r="AN382" s="24">
        <v>724.87019999999995</v>
      </c>
    </row>
    <row r="383" spans="1:40" x14ac:dyDescent="0.35">
      <c r="A383" s="23" t="s">
        <v>446</v>
      </c>
      <c r="B383" s="23" t="s">
        <v>445</v>
      </c>
      <c r="C383" s="23" t="s">
        <v>394</v>
      </c>
      <c r="D383" s="23">
        <v>16970</v>
      </c>
      <c r="E383" s="23">
        <v>20464031565640</v>
      </c>
      <c r="F383" s="23">
        <v>17130</v>
      </c>
      <c r="G383" s="23">
        <v>1205894612</v>
      </c>
      <c r="H383" s="23">
        <v>1229</v>
      </c>
      <c r="I383" s="23">
        <v>14030930</v>
      </c>
      <c r="J383" s="23">
        <v>1580</v>
      </c>
      <c r="K383" s="23">
        <v>5043916000000</v>
      </c>
      <c r="L383" s="23">
        <v>1450777000000</v>
      </c>
      <c r="M383" s="23">
        <v>3746220000000</v>
      </c>
      <c r="N383" s="23">
        <v>1904822000000</v>
      </c>
      <c r="O383" s="23">
        <v>900016000000</v>
      </c>
      <c r="P383" s="23">
        <v>2336352000000</v>
      </c>
      <c r="Q383" s="23">
        <v>7468450000000</v>
      </c>
      <c r="R383" s="23">
        <v>5776321000000</v>
      </c>
      <c r="S383" s="23">
        <v>280773000000</v>
      </c>
      <c r="T383" s="23">
        <v>52708000000</v>
      </c>
      <c r="U383" s="23">
        <v>205600000000</v>
      </c>
      <c r="V383" s="23">
        <v>0.1033</v>
      </c>
      <c r="W383" s="23">
        <v>4.0571999999999999</v>
      </c>
      <c r="X383" s="23">
        <v>10.9114</v>
      </c>
      <c r="Y383" s="23" t="s">
        <v>38</v>
      </c>
      <c r="Z383" s="23">
        <v>4.0014000000000003</v>
      </c>
      <c r="AA383" s="23" t="s">
        <v>38</v>
      </c>
      <c r="AB383" s="23" t="s">
        <v>38</v>
      </c>
      <c r="AC383" s="23">
        <v>0.55720000000000003</v>
      </c>
      <c r="AD383" s="23">
        <v>-0.65149999999999997</v>
      </c>
      <c r="AE383" s="23">
        <v>0.46110000000000001</v>
      </c>
      <c r="AF383" s="23">
        <v>-7.6200000000000004E-2</v>
      </c>
      <c r="AG383" s="23">
        <v>0.52580000000000005</v>
      </c>
      <c r="AH383" s="23">
        <v>-7.2400000000000006E-2</v>
      </c>
      <c r="AI383" s="23">
        <v>0.50239999999999996</v>
      </c>
      <c r="AJ383" s="23">
        <v>0.4385</v>
      </c>
      <c r="AK383" s="23">
        <v>-0.46760000000000002</v>
      </c>
      <c r="AL383" s="23">
        <v>0.51229999999999998</v>
      </c>
      <c r="AM383" s="23">
        <v>1.24</v>
      </c>
      <c r="AN383" s="23">
        <v>230.7561</v>
      </c>
    </row>
    <row r="384" spans="1:40" x14ac:dyDescent="0.35">
      <c r="A384" s="23" t="s">
        <v>947</v>
      </c>
      <c r="B384" s="23" t="s">
        <v>946</v>
      </c>
      <c r="C384" s="23" t="s">
        <v>167</v>
      </c>
      <c r="D384" s="23">
        <v>3399</v>
      </c>
      <c r="E384" s="23">
        <v>47586000000000</v>
      </c>
      <c r="F384" s="23">
        <v>3419</v>
      </c>
      <c r="G384" s="23">
        <v>14000000000</v>
      </c>
      <c r="H384" s="23">
        <v>930</v>
      </c>
      <c r="I384" s="23">
        <v>14030631</v>
      </c>
      <c r="J384" s="23">
        <v>307</v>
      </c>
      <c r="K384" s="23">
        <v>28196449000000</v>
      </c>
      <c r="L384" s="23">
        <v>6229120000000</v>
      </c>
      <c r="M384" s="23">
        <v>31453130000000</v>
      </c>
      <c r="N384" s="23">
        <v>4303120000000</v>
      </c>
      <c r="O384" s="23">
        <v>1079634000000</v>
      </c>
      <c r="P384" s="23">
        <v>7328039000000</v>
      </c>
      <c r="Q384" s="23">
        <v>5357069000000</v>
      </c>
      <c r="R384" s="23">
        <v>7618924000000</v>
      </c>
      <c r="S384" s="23">
        <v>5134801000000</v>
      </c>
      <c r="T384" s="23">
        <v>1555113000000</v>
      </c>
      <c r="U384" s="23">
        <v>3944141000000</v>
      </c>
      <c r="V384" s="23">
        <v>0.6482</v>
      </c>
      <c r="W384" s="23">
        <v>1.6877</v>
      </c>
      <c r="X384" s="23">
        <v>11.149800000000001</v>
      </c>
      <c r="Y384" s="23" t="s">
        <v>38</v>
      </c>
      <c r="Z384" s="23" t="s">
        <v>38</v>
      </c>
      <c r="AA384" s="23" t="s">
        <v>38</v>
      </c>
      <c r="AB384" s="23" t="s">
        <v>38</v>
      </c>
      <c r="AC384" s="23">
        <v>-0.15570000000000001</v>
      </c>
      <c r="AD384" s="23">
        <v>-0.51600000000000001</v>
      </c>
      <c r="AE384" s="23">
        <v>-0.27710000000000001</v>
      </c>
      <c r="AF384" s="23">
        <v>-9.2100000000000001E-2</v>
      </c>
      <c r="AG384" s="23">
        <v>-0.33600000000000002</v>
      </c>
      <c r="AH384" s="23">
        <v>-0.11169999999999999</v>
      </c>
      <c r="AI384" s="23">
        <v>-0.48309999999999997</v>
      </c>
      <c r="AJ384" s="23">
        <v>-0.23350000000000001</v>
      </c>
      <c r="AK384" s="23">
        <v>-0.67869999999999997</v>
      </c>
      <c r="AL384" s="23">
        <v>0.40529999999999999</v>
      </c>
      <c r="AM384" s="23">
        <v>1.0451999999999999</v>
      </c>
      <c r="AN384" s="23">
        <v>347.97129999999999</v>
      </c>
    </row>
    <row r="385" spans="1:40" x14ac:dyDescent="0.35">
      <c r="A385" s="24" t="s">
        <v>776</v>
      </c>
      <c r="B385" s="24" t="s">
        <v>775</v>
      </c>
      <c r="C385" s="24" t="s">
        <v>167</v>
      </c>
      <c r="D385" s="24">
        <v>39780</v>
      </c>
      <c r="E385" s="24">
        <v>89505000000000</v>
      </c>
      <c r="F385" s="24">
        <v>39570</v>
      </c>
      <c r="G385" s="24">
        <v>2250000000</v>
      </c>
      <c r="H385" s="24">
        <v>1229</v>
      </c>
      <c r="I385" s="24">
        <v>14030930</v>
      </c>
      <c r="J385" s="24">
        <v>4238</v>
      </c>
      <c r="K385" s="24">
        <v>41363653000000</v>
      </c>
      <c r="L385" s="24">
        <v>11913974000000</v>
      </c>
      <c r="M385" s="24">
        <v>37703882000000</v>
      </c>
      <c r="N385" s="24">
        <v>9535694000000</v>
      </c>
      <c r="O385" s="24">
        <v>3118389000000</v>
      </c>
      <c r="P385" s="24">
        <v>10012191000000</v>
      </c>
      <c r="Q385" s="24">
        <v>12410081000000</v>
      </c>
      <c r="R385" s="24">
        <v>10861141000000</v>
      </c>
      <c r="S385" s="24">
        <v>4457082000000</v>
      </c>
      <c r="T385" s="24">
        <v>1207824000000</v>
      </c>
      <c r="U385" s="24">
        <v>3736428000000</v>
      </c>
      <c r="V385" s="24">
        <v>0.70109999999999995</v>
      </c>
      <c r="W385" s="24">
        <v>2.1644000000000001</v>
      </c>
      <c r="X385" s="24">
        <v>9.3369999999999997</v>
      </c>
      <c r="Y385" s="24" t="s">
        <v>38</v>
      </c>
      <c r="Z385" s="24">
        <v>1.968</v>
      </c>
      <c r="AA385" s="24">
        <v>0.21590000000000001</v>
      </c>
      <c r="AB385" s="24">
        <v>0.74139999999999995</v>
      </c>
      <c r="AC385" s="24">
        <v>0.14230000000000001</v>
      </c>
      <c r="AD385" s="24">
        <v>-1.9E-2</v>
      </c>
      <c r="AE385" s="24">
        <v>0.1069</v>
      </c>
      <c r="AF385" s="24">
        <v>0.12920000000000001</v>
      </c>
      <c r="AG385" s="24">
        <v>3.1399999999999997E-2</v>
      </c>
      <c r="AH385" s="24">
        <v>0.36630000000000001</v>
      </c>
      <c r="AI385" s="24">
        <v>3.8800000000000001E-2</v>
      </c>
      <c r="AJ385" s="24">
        <v>0.28989999999999999</v>
      </c>
      <c r="AK385" s="24">
        <v>1.18E-2</v>
      </c>
      <c r="AL385" s="24">
        <v>0.51629999999999998</v>
      </c>
      <c r="AM385" s="24">
        <v>0.86709999999999998</v>
      </c>
      <c r="AN385" s="24">
        <v>268.55919999999998</v>
      </c>
    </row>
    <row r="386" spans="1:40" x14ac:dyDescent="0.35">
      <c r="A386" s="24" t="s">
        <v>886</v>
      </c>
      <c r="B386" s="24" t="s">
        <v>885</v>
      </c>
      <c r="C386" s="24" t="s">
        <v>230</v>
      </c>
      <c r="D386" s="24">
        <v>6430</v>
      </c>
      <c r="E386" s="24">
        <v>24744504700000</v>
      </c>
      <c r="F386" s="24">
        <v>6410</v>
      </c>
      <c r="G386" s="24">
        <v>3848290000</v>
      </c>
      <c r="H386" s="24">
        <v>1229</v>
      </c>
      <c r="I386" s="24">
        <v>14030930</v>
      </c>
      <c r="J386" s="24">
        <v>881</v>
      </c>
      <c r="K386" s="24">
        <v>15463418000000</v>
      </c>
      <c r="L386" s="24">
        <v>4295650000000</v>
      </c>
      <c r="M386" s="24">
        <v>13130280000000</v>
      </c>
      <c r="N386" s="24">
        <v>3391552000000</v>
      </c>
      <c r="O386" s="24">
        <v>1452334000000</v>
      </c>
      <c r="P386" s="24">
        <v>2841204000000</v>
      </c>
      <c r="Q386" s="24">
        <v>3037771000000</v>
      </c>
      <c r="R386" s="24">
        <v>2917453000000</v>
      </c>
      <c r="S386" s="24">
        <v>585507000000</v>
      </c>
      <c r="T386" s="24">
        <v>182382000000</v>
      </c>
      <c r="U386" s="24">
        <v>259113000000</v>
      </c>
      <c r="V386" s="24">
        <v>0.92420000000000002</v>
      </c>
      <c r="W386" s="24">
        <v>1.6002000000000001</v>
      </c>
      <c r="X386" s="24">
        <v>7.2758000000000003</v>
      </c>
      <c r="Y386" s="24" t="s">
        <v>38</v>
      </c>
      <c r="Z386" s="24">
        <v>1.5464</v>
      </c>
      <c r="AA386" s="24">
        <v>0.53820000000000001</v>
      </c>
      <c r="AB386" s="24">
        <v>0.68030000000000002</v>
      </c>
      <c r="AC386" s="24">
        <v>1.4502999999999999</v>
      </c>
      <c r="AD386" s="24">
        <v>0.2828</v>
      </c>
      <c r="AE386" s="24">
        <v>0.25440000000000002</v>
      </c>
      <c r="AF386" s="24">
        <v>8.3299999999999999E-2</v>
      </c>
      <c r="AG386" s="24">
        <v>0.2331</v>
      </c>
      <c r="AH386" s="24">
        <v>0.65139999999999998</v>
      </c>
      <c r="AI386" s="24">
        <v>0.54730000000000001</v>
      </c>
      <c r="AJ386" s="24">
        <v>1.6543000000000001</v>
      </c>
      <c r="AK386" s="24">
        <v>0.58179999999999998</v>
      </c>
      <c r="AL386" s="24">
        <v>0.4672</v>
      </c>
      <c r="AM386" s="24">
        <v>0.80920000000000003</v>
      </c>
      <c r="AN386" s="24">
        <v>143.9563</v>
      </c>
    </row>
    <row r="387" spans="1:40" x14ac:dyDescent="0.35">
      <c r="A387" s="24" t="s">
        <v>765</v>
      </c>
      <c r="B387" s="24" t="s">
        <v>764</v>
      </c>
      <c r="C387" s="24" t="s">
        <v>394</v>
      </c>
      <c r="D387" s="24">
        <v>6190</v>
      </c>
      <c r="E387" s="24">
        <v>43330000000000</v>
      </c>
      <c r="F387" s="24">
        <v>6230</v>
      </c>
      <c r="G387" s="24">
        <v>7000000000</v>
      </c>
      <c r="H387" s="24">
        <v>1229</v>
      </c>
      <c r="I387" s="24">
        <v>14030930</v>
      </c>
      <c r="J387" s="24">
        <v>1015</v>
      </c>
      <c r="K387" s="24">
        <v>44623474000000</v>
      </c>
      <c r="L387" s="24">
        <v>11880696000000</v>
      </c>
      <c r="M387" s="24">
        <v>33109611000000</v>
      </c>
      <c r="N387" s="24">
        <v>7105002000000</v>
      </c>
      <c r="O387" s="24">
        <v>1685263000000</v>
      </c>
      <c r="P387" s="24">
        <v>4653770000000</v>
      </c>
      <c r="Q387" s="24">
        <v>9428408000000</v>
      </c>
      <c r="R387" s="24">
        <v>6536764000000</v>
      </c>
      <c r="S387" s="24">
        <v>188554000000</v>
      </c>
      <c r="T387" s="24">
        <v>79480000000</v>
      </c>
      <c r="U387" s="24">
        <v>57777000000</v>
      </c>
      <c r="V387" s="24">
        <v>0.376</v>
      </c>
      <c r="W387" s="24">
        <v>0.97099999999999997</v>
      </c>
      <c r="X387" s="24">
        <v>6.1379000000000001</v>
      </c>
      <c r="Y387" s="24" t="s">
        <v>38</v>
      </c>
      <c r="Z387" s="24">
        <v>0.95120000000000005</v>
      </c>
      <c r="AA387" s="24">
        <v>-0.1143</v>
      </c>
      <c r="AB387" s="24">
        <v>-4.8800000000000003E-2</v>
      </c>
      <c r="AC387" s="24">
        <v>-2.5100000000000001E-2</v>
      </c>
      <c r="AD387" s="24">
        <v>-0.22650000000000001</v>
      </c>
      <c r="AE387" s="24">
        <v>0.44190000000000002</v>
      </c>
      <c r="AF387" s="24">
        <v>-4.0500000000000001E-2</v>
      </c>
      <c r="AG387" s="24">
        <v>0.20580000000000001</v>
      </c>
      <c r="AH387" s="24">
        <v>-7.0900000000000005E-2</v>
      </c>
      <c r="AI387" s="24">
        <v>-0.15720000000000001</v>
      </c>
      <c r="AJ387" s="24">
        <v>-6.4600000000000005E-2</v>
      </c>
      <c r="AK387" s="24">
        <v>-6.7400000000000002E-2</v>
      </c>
      <c r="AL387" s="24">
        <v>0.26569999999999999</v>
      </c>
      <c r="AM387" s="24">
        <v>1.3287</v>
      </c>
      <c r="AN387" s="24">
        <v>86.514099999999999</v>
      </c>
    </row>
    <row r="388" spans="1:40" x14ac:dyDescent="0.35">
      <c r="A388" s="24" t="s">
        <v>677</v>
      </c>
      <c r="B388" s="24" t="s">
        <v>676</v>
      </c>
      <c r="C388" s="24" t="s">
        <v>167</v>
      </c>
      <c r="D388" s="24">
        <v>6320</v>
      </c>
      <c r="E388" s="24">
        <v>20249280000000</v>
      </c>
      <c r="F388" s="24">
        <v>6300</v>
      </c>
      <c r="G388" s="24">
        <v>3204000000</v>
      </c>
      <c r="H388" s="24">
        <v>1229</v>
      </c>
      <c r="I388" s="24">
        <v>14030930</v>
      </c>
      <c r="J388" s="24">
        <v>173</v>
      </c>
      <c r="K388" s="24">
        <v>7889633000000</v>
      </c>
      <c r="L388" s="24">
        <v>2380787000000</v>
      </c>
      <c r="M388" s="24">
        <v>6216799000000</v>
      </c>
      <c r="N388" s="24">
        <v>554179000000</v>
      </c>
      <c r="O388" s="24">
        <v>160097000000</v>
      </c>
      <c r="P388" s="24">
        <v>3458000000</v>
      </c>
      <c r="Q388" s="24">
        <v>461646000000</v>
      </c>
      <c r="R388" s="24">
        <v>-248525000000</v>
      </c>
      <c r="S388" s="24">
        <v>598087000000</v>
      </c>
      <c r="T388" s="24">
        <v>173583000000</v>
      </c>
      <c r="U388" s="24">
        <v>726886000000</v>
      </c>
      <c r="V388" s="24" t="s">
        <v>38</v>
      </c>
      <c r="W388" s="24">
        <v>2.5666000000000002</v>
      </c>
      <c r="X388" s="24">
        <v>36.416200000000003</v>
      </c>
      <c r="Y388" s="24" t="s">
        <v>38</v>
      </c>
      <c r="Z388" s="24">
        <v>2.1059999999999999</v>
      </c>
      <c r="AA388" s="24" t="s">
        <v>38</v>
      </c>
      <c r="AB388" s="24" t="s">
        <v>38</v>
      </c>
      <c r="AC388" s="24">
        <v>-0.57230000000000003</v>
      </c>
      <c r="AD388" s="24" t="s">
        <v>38</v>
      </c>
      <c r="AE388" s="24">
        <v>0.32950000000000002</v>
      </c>
      <c r="AF388" s="24">
        <v>-0.19350000000000001</v>
      </c>
      <c r="AG388" s="24">
        <v>0.1087</v>
      </c>
      <c r="AH388" s="24">
        <v>-0.2984</v>
      </c>
      <c r="AI388" s="24">
        <v>1.0347999999999999</v>
      </c>
      <c r="AJ388" s="24">
        <v>-0.65510000000000002</v>
      </c>
      <c r="AK388" s="24" t="s">
        <v>38</v>
      </c>
      <c r="AL388" s="24">
        <v>0.44990000000000002</v>
      </c>
      <c r="AM388" s="24">
        <v>1.1021000000000001</v>
      </c>
      <c r="AN388" s="24">
        <v>251.53200000000001</v>
      </c>
    </row>
    <row r="389" spans="1:40" x14ac:dyDescent="0.35">
      <c r="A389" s="24" t="s">
        <v>786</v>
      </c>
      <c r="B389" s="24" t="s">
        <v>785</v>
      </c>
      <c r="C389" s="24" t="s">
        <v>117</v>
      </c>
      <c r="D389" s="24">
        <v>20030</v>
      </c>
      <c r="E389" s="24">
        <v>50075000000000</v>
      </c>
      <c r="F389" s="24">
        <v>19750</v>
      </c>
      <c r="G389" s="24">
        <v>2500000000</v>
      </c>
      <c r="H389" s="24">
        <v>631</v>
      </c>
      <c r="I389" s="24">
        <v>14030930</v>
      </c>
      <c r="J389" s="24">
        <v>131</v>
      </c>
      <c r="K389" s="24">
        <v>9366039000000</v>
      </c>
      <c r="L389" s="24">
        <v>2546500000000</v>
      </c>
      <c r="M389" s="24">
        <v>9248523000000</v>
      </c>
      <c r="N389" s="24">
        <v>328212000000</v>
      </c>
      <c r="O389" s="24">
        <v>182348000000</v>
      </c>
      <c r="P389" s="24">
        <v>368363000000</v>
      </c>
      <c r="Q389" s="24">
        <v>788571000000</v>
      </c>
      <c r="R389" s="24">
        <v>602651000000</v>
      </c>
      <c r="S389" s="24">
        <v>164317000000</v>
      </c>
      <c r="T389" s="24">
        <v>62506000000</v>
      </c>
      <c r="U389" s="24">
        <v>132575000000</v>
      </c>
      <c r="V389" s="24">
        <v>0.1018</v>
      </c>
      <c r="W389" s="24">
        <v>5.3491</v>
      </c>
      <c r="X389" s="24">
        <v>148.24430000000001</v>
      </c>
      <c r="Y389" s="24" t="s">
        <v>38</v>
      </c>
      <c r="Z389" s="24">
        <v>5.7590000000000003</v>
      </c>
      <c r="AA389" s="24" t="s">
        <v>38</v>
      </c>
      <c r="AB389" s="24" t="s">
        <v>38</v>
      </c>
      <c r="AC389" s="24" t="s">
        <v>38</v>
      </c>
      <c r="AD389" s="24" t="s">
        <v>38</v>
      </c>
      <c r="AE389" s="24">
        <v>0.13450000000000001</v>
      </c>
      <c r="AF389" s="24">
        <v>-0.10059999999999999</v>
      </c>
      <c r="AG389" s="24">
        <v>4.8399999999999999E-2</v>
      </c>
      <c r="AH389" s="24" t="s">
        <v>38</v>
      </c>
      <c r="AI389" s="24">
        <v>0.28939999999999999</v>
      </c>
      <c r="AJ389" s="24" t="s">
        <v>38</v>
      </c>
      <c r="AK389" s="24">
        <v>-0.18049999999999999</v>
      </c>
      <c r="AL389" s="24">
        <v>0.4471</v>
      </c>
      <c r="AM389" s="24">
        <v>0.32690000000000002</v>
      </c>
      <c r="AN389" s="24">
        <v>130.07980000000001</v>
      </c>
    </row>
    <row r="390" spans="1:40" x14ac:dyDescent="0.35">
      <c r="A390" s="23" t="s">
        <v>1065</v>
      </c>
      <c r="B390" s="23" t="s">
        <v>1064</v>
      </c>
      <c r="C390" s="23" t="s">
        <v>164</v>
      </c>
      <c r="D390" s="23">
        <v>5560</v>
      </c>
      <c r="E390" s="23">
        <v>8340000000000</v>
      </c>
      <c r="F390" s="23">
        <v>5510</v>
      </c>
      <c r="G390" s="23">
        <v>1500000000</v>
      </c>
      <c r="H390" s="23">
        <v>930</v>
      </c>
      <c r="I390" s="23">
        <v>14030631</v>
      </c>
      <c r="J390" s="23">
        <v>248</v>
      </c>
      <c r="K390" s="23">
        <v>899327000000</v>
      </c>
      <c r="L390" s="23">
        <v>260874000000</v>
      </c>
      <c r="M390" s="23">
        <v>1270297000000</v>
      </c>
      <c r="N390" s="23">
        <v>371656000000</v>
      </c>
      <c r="O390" s="23">
        <v>101800000000</v>
      </c>
      <c r="P390" s="23">
        <v>1007578000000</v>
      </c>
      <c r="Q390" s="23">
        <v>1460319000000</v>
      </c>
      <c r="R390" s="23">
        <v>1113453000000</v>
      </c>
      <c r="S390" s="23" t="s">
        <v>38</v>
      </c>
      <c r="T390" s="23" t="s">
        <v>38</v>
      </c>
      <c r="U390" s="23" t="s">
        <v>38</v>
      </c>
      <c r="V390" s="23">
        <v>0.30099999999999999</v>
      </c>
      <c r="W390" s="23">
        <v>9.2736000000000001</v>
      </c>
      <c r="X390" s="23">
        <v>22.217700000000001</v>
      </c>
      <c r="Y390" s="23" t="s">
        <v>38</v>
      </c>
      <c r="Z390" s="23" t="s">
        <v>38</v>
      </c>
      <c r="AA390" s="23" t="s">
        <v>38</v>
      </c>
      <c r="AB390" s="23" t="s">
        <v>38</v>
      </c>
      <c r="AC390" s="23">
        <v>5.7599999999999998E-2</v>
      </c>
      <c r="AD390" s="23" t="s">
        <v>38</v>
      </c>
      <c r="AE390" s="23">
        <v>3.4205999999999999</v>
      </c>
      <c r="AF390" s="23">
        <v>-0.1396</v>
      </c>
      <c r="AG390" s="23" t="s">
        <v>38</v>
      </c>
      <c r="AH390" s="23">
        <v>1.4800000000000001E-2</v>
      </c>
      <c r="AI390" s="23" t="s">
        <v>38</v>
      </c>
      <c r="AJ390" s="23">
        <v>-9.01E-2</v>
      </c>
      <c r="AK390" s="23" t="s">
        <v>38</v>
      </c>
      <c r="AL390" s="23">
        <v>0.26869999999999999</v>
      </c>
      <c r="AM390" s="23">
        <v>1.6001000000000001</v>
      </c>
      <c r="AN390" s="23">
        <v>1152.1721</v>
      </c>
    </row>
    <row r="391" spans="1:40" x14ac:dyDescent="0.35">
      <c r="A391" s="23" t="s">
        <v>846</v>
      </c>
      <c r="B391" s="23" t="s">
        <v>845</v>
      </c>
      <c r="C391" s="23" t="s">
        <v>155</v>
      </c>
      <c r="D391" s="23">
        <v>1756</v>
      </c>
      <c r="E391" s="23">
        <v>8780000000000</v>
      </c>
      <c r="F391" s="23">
        <v>1714</v>
      </c>
      <c r="G391" s="23">
        <v>5000000000</v>
      </c>
      <c r="H391" s="23">
        <v>930</v>
      </c>
      <c r="I391" s="23">
        <v>14030930</v>
      </c>
      <c r="J391" s="23">
        <v>212</v>
      </c>
      <c r="K391" s="23" t="s">
        <v>38</v>
      </c>
      <c r="L391" s="23" t="s">
        <v>38</v>
      </c>
      <c r="M391" s="23" t="s">
        <v>38</v>
      </c>
      <c r="N391" s="23">
        <v>1057797000000</v>
      </c>
      <c r="O391" s="23">
        <v>-825170000000</v>
      </c>
      <c r="P391" s="23">
        <v>1057797000000</v>
      </c>
      <c r="Q391" s="23">
        <v>1088124000000</v>
      </c>
      <c r="R391" s="23">
        <v>1088124000000</v>
      </c>
      <c r="S391" s="23">
        <v>87428000000</v>
      </c>
      <c r="T391" s="23">
        <v>24071000000</v>
      </c>
      <c r="U391" s="23">
        <v>87428000000</v>
      </c>
      <c r="V391" s="23">
        <v>0.55930000000000002</v>
      </c>
      <c r="W391" s="23" t="s">
        <v>38</v>
      </c>
      <c r="X391" s="23">
        <v>8.0848999999999993</v>
      </c>
      <c r="Y391" s="23" t="s">
        <v>38</v>
      </c>
      <c r="Z391" s="23">
        <v>0.89570000000000005</v>
      </c>
      <c r="AA391" s="23" t="s">
        <v>38</v>
      </c>
      <c r="AB391" s="23" t="s">
        <v>38</v>
      </c>
      <c r="AC391" s="23" t="s">
        <v>38</v>
      </c>
      <c r="AD391" s="23" t="s">
        <v>38</v>
      </c>
      <c r="AE391" s="23">
        <v>1.5425</v>
      </c>
      <c r="AF391" s="23" t="s">
        <v>38</v>
      </c>
      <c r="AG391" s="23" t="s">
        <v>38</v>
      </c>
      <c r="AH391" s="23" t="s">
        <v>38</v>
      </c>
      <c r="AI391" s="23" t="s">
        <v>38</v>
      </c>
      <c r="AJ391" s="23">
        <v>-1.8219000000000001</v>
      </c>
      <c r="AK391" s="23">
        <v>-10.6966</v>
      </c>
      <c r="AL391" s="23">
        <v>0.1336</v>
      </c>
      <c r="AM391" s="23">
        <v>-1.5966</v>
      </c>
      <c r="AN391" s="23" t="s">
        <v>38</v>
      </c>
    </row>
    <row r="392" spans="1:40" x14ac:dyDescent="0.35">
      <c r="A392" s="23" t="s">
        <v>490</v>
      </c>
      <c r="B392" s="23" t="s">
        <v>489</v>
      </c>
      <c r="C392" s="23" t="s">
        <v>60</v>
      </c>
      <c r="D392" s="23">
        <v>5470</v>
      </c>
      <c r="E392" s="23">
        <v>2188000000000</v>
      </c>
      <c r="F392" s="23">
        <v>5430</v>
      </c>
      <c r="G392" s="23">
        <v>400000000</v>
      </c>
      <c r="H392" s="23">
        <v>1229</v>
      </c>
      <c r="I392" s="23">
        <v>14030930</v>
      </c>
      <c r="J392" s="23">
        <v>-26</v>
      </c>
      <c r="K392" s="23">
        <v>1270000000</v>
      </c>
      <c r="L392" s="23" t="s">
        <v>38</v>
      </c>
      <c r="M392" s="23">
        <v>427226000000</v>
      </c>
      <c r="N392" s="23">
        <v>-10547000000</v>
      </c>
      <c r="O392" s="23">
        <v>-9336000000</v>
      </c>
      <c r="P392" s="23">
        <v>36980000000</v>
      </c>
      <c r="Q392" s="23">
        <v>-20607000000</v>
      </c>
      <c r="R392" s="23">
        <v>-11989000000</v>
      </c>
      <c r="S392" s="23">
        <v>13462000000</v>
      </c>
      <c r="T392" s="23">
        <v>2028000000</v>
      </c>
      <c r="U392" s="23">
        <v>6210000000</v>
      </c>
      <c r="V392" s="23" t="s">
        <v>38</v>
      </c>
      <c r="W392" s="23">
        <v>1722.8345999999999</v>
      </c>
      <c r="X392" s="23" t="s">
        <v>38</v>
      </c>
      <c r="Y392" s="23" t="s">
        <v>38</v>
      </c>
      <c r="Z392" s="23">
        <v>1757.4802999999999</v>
      </c>
      <c r="AA392" s="23" t="s">
        <v>38</v>
      </c>
      <c r="AB392" s="23" t="s">
        <v>38</v>
      </c>
      <c r="AC392" s="23" t="s">
        <v>38</v>
      </c>
      <c r="AD392" s="23" t="s">
        <v>38</v>
      </c>
      <c r="AE392" s="23">
        <v>1.355</v>
      </c>
      <c r="AF392" s="23" t="s">
        <v>38</v>
      </c>
      <c r="AG392" s="23" t="s">
        <v>38</v>
      </c>
      <c r="AH392" s="23" t="s">
        <v>38</v>
      </c>
      <c r="AI392" s="23" t="s">
        <v>38</v>
      </c>
      <c r="AJ392" s="23" t="s">
        <v>38</v>
      </c>
      <c r="AK392" s="23" t="s">
        <v>38</v>
      </c>
      <c r="AL392" s="23">
        <v>-9.9500000000000005E-2</v>
      </c>
      <c r="AM392" s="23">
        <v>-0.21579999999999999</v>
      </c>
      <c r="AN392" s="23">
        <v>11397.5417</v>
      </c>
    </row>
    <row r="393" spans="1:40" x14ac:dyDescent="0.35">
      <c r="A393" s="23" t="s">
        <v>1171</v>
      </c>
      <c r="B393" s="23" t="s">
        <v>1171</v>
      </c>
      <c r="C393" s="23" t="s">
        <v>903</v>
      </c>
      <c r="D393" s="23">
        <v>1623</v>
      </c>
      <c r="E393" s="23">
        <v>17065869345000</v>
      </c>
      <c r="F393" s="23">
        <v>1579</v>
      </c>
      <c r="G393" s="23">
        <v>10515015000</v>
      </c>
      <c r="H393" s="23">
        <v>331</v>
      </c>
      <c r="I393" s="23">
        <v>14030930</v>
      </c>
      <c r="J393" s="23">
        <v>-79</v>
      </c>
      <c r="K393" s="23">
        <v>5736342000000</v>
      </c>
      <c r="L393" s="23">
        <v>1836237000000</v>
      </c>
      <c r="M393" s="23">
        <v>2885474000000</v>
      </c>
      <c r="N393" s="23">
        <v>-828455000000</v>
      </c>
      <c r="O393" s="23">
        <v>9331000000</v>
      </c>
      <c r="P393" s="23">
        <v>-2390173000000</v>
      </c>
      <c r="Q393" s="23">
        <v>-7189435000000</v>
      </c>
      <c r="R393" s="23">
        <v>-7689895000000</v>
      </c>
      <c r="S393" s="23">
        <v>184474000000</v>
      </c>
      <c r="T393" s="23">
        <v>42544000000</v>
      </c>
      <c r="U393" s="23">
        <v>258014000000</v>
      </c>
      <c r="V393" s="23" t="s">
        <v>38</v>
      </c>
      <c r="W393" s="23">
        <v>2.9750000000000001</v>
      </c>
      <c r="X393" s="23" t="s">
        <v>38</v>
      </c>
      <c r="Y393" s="23" t="s">
        <v>38</v>
      </c>
      <c r="Z393" s="23" t="s">
        <v>38</v>
      </c>
      <c r="AA393" s="23" t="s">
        <v>38</v>
      </c>
      <c r="AB393" s="23" t="s">
        <v>38</v>
      </c>
      <c r="AC393" s="23">
        <v>-0.97929999999999995</v>
      </c>
      <c r="AD393" s="23" t="s">
        <v>38</v>
      </c>
      <c r="AE393" s="23" t="s">
        <v>38</v>
      </c>
      <c r="AF393" s="23">
        <v>-8.2199999999999995E-2</v>
      </c>
      <c r="AG393" s="23">
        <v>1.5237000000000001</v>
      </c>
      <c r="AH393" s="23">
        <v>-0.80269999999999997</v>
      </c>
      <c r="AI393" s="23" t="s">
        <v>38</v>
      </c>
      <c r="AJ393" s="23">
        <v>-0.98099999999999998</v>
      </c>
      <c r="AK393" s="23" t="s">
        <v>38</v>
      </c>
      <c r="AL393" s="23">
        <v>-4.53E-2</v>
      </c>
      <c r="AM393" s="23" t="s">
        <v>38</v>
      </c>
      <c r="AN393" s="23">
        <v>286.30119999999999</v>
      </c>
    </row>
    <row r="394" spans="1:40" x14ac:dyDescent="0.35">
      <c r="A394" s="24" t="s">
        <v>1055</v>
      </c>
      <c r="B394" s="24" t="s">
        <v>1054</v>
      </c>
      <c r="C394" s="24" t="s">
        <v>260</v>
      </c>
      <c r="D394" s="24">
        <v>3989</v>
      </c>
      <c r="E394" s="24">
        <v>15956000000000</v>
      </c>
      <c r="F394" s="24">
        <v>3980</v>
      </c>
      <c r="G394" s="24">
        <v>4000000000</v>
      </c>
      <c r="H394" s="24">
        <v>1229</v>
      </c>
      <c r="I394" s="24">
        <v>14030930</v>
      </c>
      <c r="J394" s="24">
        <v>368</v>
      </c>
      <c r="K394" s="24">
        <v>8481303000000</v>
      </c>
      <c r="L394" s="24">
        <v>1734968000000</v>
      </c>
      <c r="M394" s="24">
        <v>8942247000000</v>
      </c>
      <c r="N394" s="24">
        <v>1857197000000</v>
      </c>
      <c r="O394" s="24">
        <v>118420000000</v>
      </c>
      <c r="P394" s="24">
        <v>2471674000000</v>
      </c>
      <c r="Q394" s="24">
        <v>2411693000000</v>
      </c>
      <c r="R394" s="24">
        <v>2620904000000</v>
      </c>
      <c r="S394" s="24">
        <v>502695000000</v>
      </c>
      <c r="T394" s="24">
        <v>131660000000</v>
      </c>
      <c r="U394" s="24">
        <v>476319000000</v>
      </c>
      <c r="V394" s="24">
        <v>0.25290000000000001</v>
      </c>
      <c r="W394" s="24">
        <v>1.8813</v>
      </c>
      <c r="X394" s="24">
        <v>10.815200000000001</v>
      </c>
      <c r="Y394" s="24" t="s">
        <v>38</v>
      </c>
      <c r="Z394" s="24">
        <v>2.0185</v>
      </c>
      <c r="AA394" s="24">
        <v>-0.27900000000000003</v>
      </c>
      <c r="AB394" s="24">
        <v>-0.31680000000000003</v>
      </c>
      <c r="AC394" s="24">
        <v>-0.61280000000000001</v>
      </c>
      <c r="AD394" s="24">
        <v>-0.74729999999999996</v>
      </c>
      <c r="AE394" s="24">
        <v>-0.14910000000000001</v>
      </c>
      <c r="AF394" s="24">
        <v>-6.3E-3</v>
      </c>
      <c r="AG394" s="24">
        <v>-9.5399999999999999E-2</v>
      </c>
      <c r="AH394" s="24">
        <v>-0.1895</v>
      </c>
      <c r="AI394" s="24">
        <v>-0.4471</v>
      </c>
      <c r="AJ394" s="24">
        <v>-0.61529999999999996</v>
      </c>
      <c r="AK394" s="24">
        <v>-0.77139999999999997</v>
      </c>
      <c r="AL394" s="24">
        <v>5.0900000000000001E-2</v>
      </c>
      <c r="AM394" s="24">
        <v>1.0820000000000001</v>
      </c>
      <c r="AN394" s="24">
        <v>87.048299999999998</v>
      </c>
    </row>
    <row r="395" spans="1:40" x14ac:dyDescent="0.35">
      <c r="A395" s="24" t="s">
        <v>925</v>
      </c>
      <c r="B395" s="24" t="s">
        <v>924</v>
      </c>
      <c r="C395" s="24" t="s">
        <v>194</v>
      </c>
      <c r="D395" s="24">
        <v>28450</v>
      </c>
      <c r="E395" s="24">
        <v>17070000000000</v>
      </c>
      <c r="F395" s="24">
        <v>28550</v>
      </c>
      <c r="G395" s="24">
        <v>600000000</v>
      </c>
      <c r="H395" s="24">
        <v>1229</v>
      </c>
      <c r="I395" s="24">
        <v>14030930</v>
      </c>
      <c r="J395" s="24">
        <v>2604</v>
      </c>
      <c r="K395" s="24">
        <v>6423255000000</v>
      </c>
      <c r="L395" s="24">
        <v>1864225000000</v>
      </c>
      <c r="M395" s="24">
        <v>5323913000000</v>
      </c>
      <c r="N395" s="24">
        <v>1562406000000</v>
      </c>
      <c r="O395" s="24">
        <v>605340000000</v>
      </c>
      <c r="P395" s="24">
        <v>1203398000000</v>
      </c>
      <c r="Q395" s="24">
        <v>2272564000000</v>
      </c>
      <c r="R395" s="24">
        <v>1607371000000</v>
      </c>
      <c r="S395" s="24">
        <v>36330000000</v>
      </c>
      <c r="T395" s="24">
        <v>10217000000</v>
      </c>
      <c r="U395" s="24">
        <v>10582000000</v>
      </c>
      <c r="V395" s="24">
        <v>0.49859999999999999</v>
      </c>
      <c r="W395" s="24">
        <v>2.6575000000000002</v>
      </c>
      <c r="X395" s="24">
        <v>10.963900000000001</v>
      </c>
      <c r="Y395" s="24" t="s">
        <v>38</v>
      </c>
      <c r="Z395" s="24">
        <v>2.5909</v>
      </c>
      <c r="AA395" s="24">
        <v>0.28810000000000002</v>
      </c>
      <c r="AB395" s="24">
        <v>0.49419999999999997</v>
      </c>
      <c r="AC395" s="24">
        <v>1.2526999999999999</v>
      </c>
      <c r="AD395" s="24">
        <v>0.44359999999999999</v>
      </c>
      <c r="AE395" s="24">
        <v>0.3488</v>
      </c>
      <c r="AF395" s="24">
        <v>0.2152</v>
      </c>
      <c r="AG395" s="24">
        <v>0.31530000000000002</v>
      </c>
      <c r="AH395" s="24">
        <v>-0.309</v>
      </c>
      <c r="AI395" s="24">
        <v>0.68789999999999996</v>
      </c>
      <c r="AJ395" s="24">
        <v>1.7375</v>
      </c>
      <c r="AK395" s="24">
        <v>0.89880000000000004</v>
      </c>
      <c r="AL395" s="24">
        <v>0.14430000000000001</v>
      </c>
      <c r="AM395" s="24">
        <v>1.2698</v>
      </c>
      <c r="AN395" s="24">
        <v>41.007300000000001</v>
      </c>
    </row>
    <row r="396" spans="1:40" x14ac:dyDescent="0.35">
      <c r="A396" s="23" t="s">
        <v>1195</v>
      </c>
      <c r="B396" s="23" t="s">
        <v>1194</v>
      </c>
      <c r="C396" s="23" t="s">
        <v>230</v>
      </c>
      <c r="D396" s="23">
        <v>9310</v>
      </c>
      <c r="E396" s="23">
        <v>15226235010000</v>
      </c>
      <c r="F396" s="23">
        <v>9280</v>
      </c>
      <c r="G396" s="23">
        <v>1635471000</v>
      </c>
      <c r="H396" s="23">
        <v>1030</v>
      </c>
      <c r="I396" s="23">
        <v>14030730</v>
      </c>
      <c r="J396" s="23">
        <v>1130</v>
      </c>
      <c r="K396" s="23">
        <v>10930740000000</v>
      </c>
      <c r="L396" s="23">
        <v>2686523000000</v>
      </c>
      <c r="M396" s="23">
        <v>10414688000000</v>
      </c>
      <c r="N396" s="23">
        <v>1847755000000</v>
      </c>
      <c r="O396" s="23">
        <v>547768000000</v>
      </c>
      <c r="P396" s="23">
        <v>2570073000000</v>
      </c>
      <c r="Q396" s="23">
        <v>3477057000000</v>
      </c>
      <c r="R396" s="23">
        <v>3744092000000</v>
      </c>
      <c r="S396" s="23">
        <v>162129000000</v>
      </c>
      <c r="T396" s="23">
        <v>37359000000</v>
      </c>
      <c r="U396" s="23">
        <v>59506000000</v>
      </c>
      <c r="V396" s="23">
        <v>0.70640000000000003</v>
      </c>
      <c r="W396" s="23">
        <v>1.393</v>
      </c>
      <c r="X396" s="23">
        <v>8.2124000000000006</v>
      </c>
      <c r="Y396" s="23" t="s">
        <v>38</v>
      </c>
      <c r="Z396" s="23">
        <v>1.181</v>
      </c>
      <c r="AA396" s="23">
        <v>0.25440000000000002</v>
      </c>
      <c r="AB396" s="23">
        <v>0.21709999999999999</v>
      </c>
      <c r="AC396" s="23">
        <v>0.54100000000000004</v>
      </c>
      <c r="AD396" s="23">
        <v>-0.30599999999999999</v>
      </c>
      <c r="AE396" s="23">
        <v>0.14949999999999999</v>
      </c>
      <c r="AF396" s="23">
        <v>-0.19400000000000001</v>
      </c>
      <c r="AG396" s="23">
        <v>-2.3400000000000001E-2</v>
      </c>
      <c r="AH396" s="23">
        <v>-0.42630000000000001</v>
      </c>
      <c r="AI396" s="23">
        <v>-0.43809999999999999</v>
      </c>
      <c r="AJ396" s="23">
        <v>0.24210000000000001</v>
      </c>
      <c r="AK396" s="23">
        <v>-0.32219999999999999</v>
      </c>
      <c r="AL396" s="23">
        <v>0.29249999999999998</v>
      </c>
      <c r="AM396" s="23">
        <v>0.94730000000000003</v>
      </c>
      <c r="AN396" s="23">
        <v>97.936700000000002</v>
      </c>
    </row>
    <row r="397" spans="1:40" x14ac:dyDescent="0.35">
      <c r="A397" s="24" t="s">
        <v>907</v>
      </c>
      <c r="B397" s="24" t="s">
        <v>906</v>
      </c>
      <c r="C397" s="24" t="s">
        <v>50</v>
      </c>
      <c r="D397" s="24">
        <v>2245</v>
      </c>
      <c r="E397" s="24">
        <v>20205000000000</v>
      </c>
      <c r="F397" s="24">
        <v>2230</v>
      </c>
      <c r="G397" s="24">
        <v>9000000000</v>
      </c>
      <c r="H397" s="24">
        <v>1130</v>
      </c>
      <c r="I397" s="24">
        <v>14030830</v>
      </c>
      <c r="J397" s="24">
        <v>663</v>
      </c>
      <c r="K397" s="24">
        <v>6288375000000</v>
      </c>
      <c r="L397" s="24">
        <v>1788391000000</v>
      </c>
      <c r="M397" s="24">
        <v>5267581000000</v>
      </c>
      <c r="N397" s="24">
        <v>5967360000000</v>
      </c>
      <c r="O397" s="24">
        <v>1722534000000</v>
      </c>
      <c r="P397" s="24">
        <v>5040455000000</v>
      </c>
      <c r="Q397" s="24">
        <v>8062892000000</v>
      </c>
      <c r="R397" s="24">
        <v>5191932000000</v>
      </c>
      <c r="S397" s="24">
        <v>17115000000</v>
      </c>
      <c r="T397" s="24">
        <v>2975000000</v>
      </c>
      <c r="U397" s="24">
        <v>15219000000</v>
      </c>
      <c r="V397" s="24">
        <v>0.41070000000000001</v>
      </c>
      <c r="W397" s="24">
        <v>3.2130999999999998</v>
      </c>
      <c r="X397" s="24">
        <v>3.3664999999999998</v>
      </c>
      <c r="Y397" s="24">
        <v>0.73480000000000001</v>
      </c>
      <c r="Z397" s="24" t="s">
        <v>38</v>
      </c>
      <c r="AA397" s="24">
        <v>2.3199999999999998E-2</v>
      </c>
      <c r="AB397" s="24">
        <v>0.2601</v>
      </c>
      <c r="AC397" s="24">
        <v>6.1499999999999999E-2</v>
      </c>
      <c r="AD397" s="24">
        <v>-7.3000000000000001E-3</v>
      </c>
      <c r="AE397" s="24" t="s">
        <v>38</v>
      </c>
      <c r="AF397" s="24">
        <v>-8.8700000000000001E-2</v>
      </c>
      <c r="AG397" s="24">
        <v>0.68910000000000005</v>
      </c>
      <c r="AH397" s="24" t="s">
        <v>38</v>
      </c>
      <c r="AI397" s="24" t="s">
        <v>38</v>
      </c>
      <c r="AJ397" s="24">
        <v>-3.27E-2</v>
      </c>
      <c r="AK397" s="24">
        <v>0.67679999999999996</v>
      </c>
      <c r="AL397" s="24">
        <v>0.2621</v>
      </c>
      <c r="AM397" s="24">
        <v>1.1616</v>
      </c>
      <c r="AN397" s="24">
        <v>43.866300000000003</v>
      </c>
    </row>
    <row r="398" spans="1:40" x14ac:dyDescent="0.35">
      <c r="A398" s="24" t="s">
        <v>1013</v>
      </c>
      <c r="B398" s="24" t="s">
        <v>1012</v>
      </c>
      <c r="C398" s="24" t="s">
        <v>167</v>
      </c>
      <c r="D398" s="24">
        <v>40600</v>
      </c>
      <c r="E398" s="24">
        <v>64960000000000</v>
      </c>
      <c r="F398" s="24">
        <v>40000</v>
      </c>
      <c r="G398" s="24">
        <v>1600000000</v>
      </c>
      <c r="H398" s="24">
        <v>1229</v>
      </c>
      <c r="I398" s="24">
        <v>14030930</v>
      </c>
      <c r="J398" s="24">
        <v>4944</v>
      </c>
      <c r="K398" s="24">
        <v>196048951000000</v>
      </c>
      <c r="L398" s="24">
        <v>59937027000000</v>
      </c>
      <c r="M398" s="24">
        <v>164927162000000</v>
      </c>
      <c r="N398" s="24">
        <v>7910912000000</v>
      </c>
      <c r="O398" s="24">
        <v>2662760000000</v>
      </c>
      <c r="P398" s="24">
        <v>7063227000000</v>
      </c>
      <c r="Q398" s="24">
        <v>9287848000000</v>
      </c>
      <c r="R398" s="24">
        <v>7745333000000</v>
      </c>
      <c r="S398" s="24">
        <v>1334535000000</v>
      </c>
      <c r="T398" s="24">
        <v>293436000000</v>
      </c>
      <c r="U398" s="24">
        <v>1277027000000</v>
      </c>
      <c r="V398" s="24">
        <v>0.70220000000000005</v>
      </c>
      <c r="W398" s="24">
        <v>0.33129999999999998</v>
      </c>
      <c r="X398" s="24">
        <v>8.1107999999999993</v>
      </c>
      <c r="Y398" s="24" t="s">
        <v>38</v>
      </c>
      <c r="Z398" s="24">
        <v>0.32179999999999997</v>
      </c>
      <c r="AA398" s="24">
        <v>5.3100000000000001E-2</v>
      </c>
      <c r="AB398" s="24">
        <v>0.24030000000000001</v>
      </c>
      <c r="AC398" s="24">
        <v>0.13789999999999999</v>
      </c>
      <c r="AD398" s="24">
        <v>-2.69E-2</v>
      </c>
      <c r="AE398" s="24">
        <v>0.28189999999999998</v>
      </c>
      <c r="AF398" s="24">
        <v>0.16</v>
      </c>
      <c r="AG398" s="24">
        <v>0.45179999999999998</v>
      </c>
      <c r="AH398" s="24">
        <v>0.14799999999999999</v>
      </c>
      <c r="AI398" s="24">
        <v>0.33950000000000002</v>
      </c>
      <c r="AJ398" s="24">
        <v>0.31990000000000002</v>
      </c>
      <c r="AK398" s="24">
        <v>0.41270000000000001</v>
      </c>
      <c r="AL398" s="24">
        <v>0.6129</v>
      </c>
      <c r="AM398" s="24">
        <v>0.85040000000000004</v>
      </c>
      <c r="AN398" s="24">
        <v>194.488</v>
      </c>
    </row>
    <row r="399" spans="1:40" x14ac:dyDescent="0.35">
      <c r="A399" s="23" t="s">
        <v>515</v>
      </c>
      <c r="B399" s="23" t="s">
        <v>514</v>
      </c>
      <c r="C399" s="23" t="s">
        <v>365</v>
      </c>
      <c r="D399" s="23">
        <v>5000</v>
      </c>
      <c r="E399" s="23">
        <v>42355000000000</v>
      </c>
      <c r="F399" s="23">
        <v>4990</v>
      </c>
      <c r="G399" s="23">
        <v>8471000000</v>
      </c>
      <c r="H399" s="23">
        <v>930</v>
      </c>
      <c r="I399" s="23">
        <v>14030631</v>
      </c>
      <c r="J399" s="23">
        <v>501</v>
      </c>
      <c r="K399" s="23">
        <v>7560930000000</v>
      </c>
      <c r="L399" s="23">
        <v>2472641000000</v>
      </c>
      <c r="M399" s="23">
        <v>6963033000000</v>
      </c>
      <c r="N399" s="23">
        <v>4245462000000</v>
      </c>
      <c r="O399" s="23">
        <v>1112769000000</v>
      </c>
      <c r="P399" s="23">
        <v>5471328000000</v>
      </c>
      <c r="Q399" s="23">
        <v>7105114000000</v>
      </c>
      <c r="R399" s="23">
        <v>6034533000000</v>
      </c>
      <c r="S399" s="23" t="s">
        <v>38</v>
      </c>
      <c r="T399" s="23" t="s">
        <v>38</v>
      </c>
      <c r="U399" s="23" t="s">
        <v>38</v>
      </c>
      <c r="V399" s="23">
        <v>0.63480000000000003</v>
      </c>
      <c r="W399" s="23">
        <v>5.6017999999999999</v>
      </c>
      <c r="X399" s="23">
        <v>10</v>
      </c>
      <c r="Y399" s="23" t="s">
        <v>38</v>
      </c>
      <c r="Z399" s="23">
        <v>4.7232000000000003</v>
      </c>
      <c r="AA399" s="23">
        <v>-0.19320000000000001</v>
      </c>
      <c r="AB399" s="23">
        <v>-3.1E-2</v>
      </c>
      <c r="AC399" s="23">
        <v>0.11219999999999999</v>
      </c>
      <c r="AD399" s="23">
        <v>-0.32179999999999997</v>
      </c>
      <c r="AE399" s="23">
        <v>0.92169999999999996</v>
      </c>
      <c r="AF399" s="23">
        <v>0.15029999999999999</v>
      </c>
      <c r="AG399" s="23">
        <v>7.5999999999999998E-2</v>
      </c>
      <c r="AH399" s="23">
        <v>0.90139999999999998</v>
      </c>
      <c r="AI399" s="23">
        <v>-0.38279999999999997</v>
      </c>
      <c r="AJ399" s="23">
        <v>0.38969999999999999</v>
      </c>
      <c r="AK399" s="23">
        <v>-0.27010000000000001</v>
      </c>
      <c r="AL399" s="23">
        <v>0.28610000000000002</v>
      </c>
      <c r="AM399" s="23" t="s">
        <v>38</v>
      </c>
      <c r="AN399" s="23">
        <v>577.91030000000001</v>
      </c>
    </row>
    <row r="400" spans="1:40" x14ac:dyDescent="0.35">
      <c r="A400" s="23" t="s">
        <v>844</v>
      </c>
      <c r="B400" s="23" t="s">
        <v>843</v>
      </c>
      <c r="C400" s="23" t="s">
        <v>50</v>
      </c>
      <c r="D400" s="23">
        <v>4175</v>
      </c>
      <c r="E400" s="23">
        <v>27555000000000</v>
      </c>
      <c r="F400" s="23">
        <v>4183</v>
      </c>
      <c r="G400" s="23">
        <v>6600000000</v>
      </c>
      <c r="H400" s="23">
        <v>331</v>
      </c>
      <c r="I400" s="23">
        <v>14030930</v>
      </c>
      <c r="J400" s="23">
        <v>829</v>
      </c>
      <c r="K400" s="23">
        <v>4940598000000</v>
      </c>
      <c r="L400" s="23">
        <v>210000000</v>
      </c>
      <c r="M400" s="23">
        <v>4901788000000</v>
      </c>
      <c r="N400" s="23">
        <v>5472986000000</v>
      </c>
      <c r="O400" s="23">
        <v>66623000000</v>
      </c>
      <c r="P400" s="23">
        <v>5378466000000</v>
      </c>
      <c r="Q400" s="23">
        <v>4298877000000</v>
      </c>
      <c r="R400" s="23">
        <v>5887274000000</v>
      </c>
      <c r="S400" s="23">
        <v>1938000000</v>
      </c>
      <c r="T400" s="23">
        <v>23000000</v>
      </c>
      <c r="U400" s="23">
        <v>3544000000</v>
      </c>
      <c r="V400" s="23">
        <v>0.36809999999999998</v>
      </c>
      <c r="W400" s="23">
        <v>5.5773000000000001</v>
      </c>
      <c r="X400" s="23">
        <v>5.0457999999999998</v>
      </c>
      <c r="Y400" s="23">
        <v>1.7645</v>
      </c>
      <c r="Z400" s="23" t="s">
        <v>38</v>
      </c>
      <c r="AA400" s="23" t="s">
        <v>38</v>
      </c>
      <c r="AB400" s="23">
        <v>5.8800999999999997</v>
      </c>
      <c r="AC400" s="23">
        <v>110.298</v>
      </c>
      <c r="AD400" s="23">
        <v>21.238299999999999</v>
      </c>
      <c r="AE400" s="23" t="s">
        <v>38</v>
      </c>
      <c r="AF400" s="23">
        <v>-0.99819999999999998</v>
      </c>
      <c r="AG400" s="23">
        <v>-0.88600000000000001</v>
      </c>
      <c r="AH400" s="23" t="s">
        <v>38</v>
      </c>
      <c r="AI400" s="23" t="s">
        <v>38</v>
      </c>
      <c r="AJ400" s="23">
        <v>-0.79500000000000004</v>
      </c>
      <c r="AK400" s="23">
        <v>1.5353000000000001</v>
      </c>
      <c r="AL400" s="23">
        <v>3.2800000000000003E-2</v>
      </c>
      <c r="AM400" s="23">
        <v>0.79059999999999997</v>
      </c>
      <c r="AN400" s="23">
        <v>291.42860000000002</v>
      </c>
    </row>
    <row r="401" spans="1:40" x14ac:dyDescent="0.35">
      <c r="A401" s="24" t="s">
        <v>501</v>
      </c>
      <c r="B401" s="24" t="s">
        <v>500</v>
      </c>
      <c r="C401" s="24" t="s">
        <v>225</v>
      </c>
      <c r="D401" s="24">
        <v>23400</v>
      </c>
      <c r="E401" s="24">
        <v>46800000000000</v>
      </c>
      <c r="F401" s="24">
        <v>23220</v>
      </c>
      <c r="G401" s="24">
        <v>2000000000</v>
      </c>
      <c r="H401" s="24">
        <v>1229</v>
      </c>
      <c r="I401" s="24">
        <v>14030930</v>
      </c>
      <c r="J401" s="24">
        <v>1314</v>
      </c>
      <c r="K401" s="24">
        <v>10091766000000</v>
      </c>
      <c r="L401" s="24">
        <v>3443027000000</v>
      </c>
      <c r="M401" s="24">
        <v>9760219000000</v>
      </c>
      <c r="N401" s="24">
        <v>2628510000000</v>
      </c>
      <c r="O401" s="24">
        <v>957283000000</v>
      </c>
      <c r="P401" s="24">
        <v>2356929000000</v>
      </c>
      <c r="Q401" s="24">
        <v>3637891000000</v>
      </c>
      <c r="R401" s="24">
        <v>2416141000000</v>
      </c>
      <c r="S401" s="24">
        <v>122088000000</v>
      </c>
      <c r="T401" s="24">
        <v>39852000000</v>
      </c>
      <c r="U401" s="24">
        <v>79922000000</v>
      </c>
      <c r="V401" s="24">
        <v>0.49220000000000003</v>
      </c>
      <c r="W401" s="24">
        <v>4.6394000000000002</v>
      </c>
      <c r="X401" s="24">
        <v>17.671199999999999</v>
      </c>
      <c r="Y401" s="24" t="s">
        <v>38</v>
      </c>
      <c r="Z401" s="24">
        <v>4.5179999999999998</v>
      </c>
      <c r="AA401" s="24">
        <v>0.54849999999999999</v>
      </c>
      <c r="AB401" s="24">
        <v>0.63529999999999998</v>
      </c>
      <c r="AC401" s="24">
        <v>-0.25600000000000001</v>
      </c>
      <c r="AD401" s="24">
        <v>9.98E-2</v>
      </c>
      <c r="AE401" s="24">
        <v>8.8999999999999996E-2</v>
      </c>
      <c r="AF401" s="24">
        <v>0.41260000000000002</v>
      </c>
      <c r="AG401" s="24">
        <v>0.36470000000000002</v>
      </c>
      <c r="AH401" s="24">
        <v>0.88190000000000002</v>
      </c>
      <c r="AI401" s="24">
        <v>0.39090000000000003</v>
      </c>
      <c r="AJ401" s="24">
        <v>5.11E-2</v>
      </c>
      <c r="AK401" s="24">
        <v>0.50090000000000001</v>
      </c>
      <c r="AL401" s="24">
        <v>0.14499999999999999</v>
      </c>
      <c r="AM401" s="24">
        <v>1.0031000000000001</v>
      </c>
      <c r="AN401" s="24">
        <v>79.618399999999994</v>
      </c>
    </row>
    <row r="402" spans="1:40" x14ac:dyDescent="0.35">
      <c r="A402" s="23" t="s">
        <v>1521</v>
      </c>
      <c r="B402" s="23" t="s">
        <v>1520</v>
      </c>
      <c r="C402" s="23" t="s">
        <v>37</v>
      </c>
      <c r="D402" s="23">
        <v>5280</v>
      </c>
      <c r="E402" s="23">
        <v>21120000000000</v>
      </c>
      <c r="F402" s="23">
        <v>5280</v>
      </c>
      <c r="G402" s="23">
        <v>4000000000</v>
      </c>
      <c r="H402" s="23">
        <v>1229</v>
      </c>
      <c r="I402" s="23">
        <v>14030930</v>
      </c>
      <c r="J402" s="23">
        <v>-62253</v>
      </c>
      <c r="K402" s="23">
        <v>-106203527000000</v>
      </c>
      <c r="L402" s="23">
        <v>-28405108000000</v>
      </c>
      <c r="M402" s="23">
        <v>-111574866000000</v>
      </c>
      <c r="N402" s="23">
        <v>-249010389000000</v>
      </c>
      <c r="O402" s="23">
        <v>-61302719000000</v>
      </c>
      <c r="P402" s="23">
        <v>-170191407000000</v>
      </c>
      <c r="Q402" s="23">
        <v>-722261382000000</v>
      </c>
      <c r="R402" s="23">
        <v>-541413558000000</v>
      </c>
      <c r="S402" s="23">
        <v>111227248000000</v>
      </c>
      <c r="T402" s="23">
        <v>27901761000000</v>
      </c>
      <c r="U402" s="23">
        <v>51272090000000</v>
      </c>
      <c r="V402" s="23" t="s">
        <v>38</v>
      </c>
      <c r="W402" s="23" t="s">
        <v>38</v>
      </c>
      <c r="X402" s="23" t="s">
        <v>38</v>
      </c>
      <c r="Y402" s="23" t="s">
        <v>38</v>
      </c>
      <c r="Z402" s="23" t="s">
        <v>38</v>
      </c>
      <c r="AA402" s="23" t="s">
        <v>38</v>
      </c>
      <c r="AB402" s="23" t="s">
        <v>38</v>
      </c>
      <c r="AC402" s="23" t="s">
        <v>38</v>
      </c>
      <c r="AD402" s="23" t="s">
        <v>38</v>
      </c>
      <c r="AE402" s="23" t="s">
        <v>38</v>
      </c>
      <c r="AF402" s="23" t="s">
        <v>38</v>
      </c>
      <c r="AG402" s="23" t="s">
        <v>38</v>
      </c>
      <c r="AH402" s="23" t="s">
        <v>38</v>
      </c>
      <c r="AI402" s="23" t="s">
        <v>38</v>
      </c>
      <c r="AJ402" s="23" t="s">
        <v>38</v>
      </c>
      <c r="AK402" s="23" t="s">
        <v>38</v>
      </c>
      <c r="AL402" s="23">
        <v>0.66979999999999995</v>
      </c>
      <c r="AM402" s="23">
        <v>0.23200000000000001</v>
      </c>
      <c r="AN402" s="23" t="s">
        <v>38</v>
      </c>
    </row>
    <row r="403" spans="1:40" x14ac:dyDescent="0.35">
      <c r="A403" s="23" t="s">
        <v>870</v>
      </c>
      <c r="B403" s="23" t="s">
        <v>869</v>
      </c>
      <c r="C403" s="23" t="s">
        <v>183</v>
      </c>
      <c r="D403" s="23">
        <v>7120</v>
      </c>
      <c r="E403" s="23">
        <v>18512000000000</v>
      </c>
      <c r="F403" s="23">
        <v>7150</v>
      </c>
      <c r="G403" s="23">
        <v>2600000000</v>
      </c>
      <c r="H403" s="23">
        <v>1229</v>
      </c>
      <c r="I403" s="23">
        <v>14030930</v>
      </c>
      <c r="J403" s="23">
        <v>355</v>
      </c>
      <c r="K403" s="23">
        <v>9975039000000</v>
      </c>
      <c r="L403" s="23">
        <v>2842496000000</v>
      </c>
      <c r="M403" s="23">
        <v>9685857000000</v>
      </c>
      <c r="N403" s="23">
        <v>923214000000</v>
      </c>
      <c r="O403" s="23">
        <v>203596000000</v>
      </c>
      <c r="P403" s="23">
        <v>1064857000000</v>
      </c>
      <c r="Q403" s="23">
        <v>1071076000000</v>
      </c>
      <c r="R403" s="23">
        <v>1045641000000</v>
      </c>
      <c r="S403" s="23">
        <v>262740000000</v>
      </c>
      <c r="T403" s="23">
        <v>66554000000</v>
      </c>
      <c r="U403" s="23">
        <v>248370000000</v>
      </c>
      <c r="V403" s="23">
        <v>0.48830000000000001</v>
      </c>
      <c r="W403" s="23">
        <v>1.8532</v>
      </c>
      <c r="X403" s="23">
        <v>20.140799999999999</v>
      </c>
      <c r="Y403" s="23" t="s">
        <v>38</v>
      </c>
      <c r="Z403" s="23">
        <v>4.6245000000000003</v>
      </c>
      <c r="AA403" s="23">
        <v>-0.156</v>
      </c>
      <c r="AB403" s="23">
        <v>-2.64E-2</v>
      </c>
      <c r="AC403" s="23">
        <v>0.1676</v>
      </c>
      <c r="AD403" s="23">
        <v>0.33019999999999999</v>
      </c>
      <c r="AE403" s="23">
        <v>3.0999999999999999E-3</v>
      </c>
      <c r="AF403" s="23">
        <v>0.48280000000000001</v>
      </c>
      <c r="AG403" s="23">
        <v>0.26379999999999998</v>
      </c>
      <c r="AH403" s="23">
        <v>0.77300000000000002</v>
      </c>
      <c r="AI403" s="23">
        <v>0.56010000000000004</v>
      </c>
      <c r="AJ403" s="23">
        <v>0.73129999999999995</v>
      </c>
      <c r="AK403" s="23">
        <v>0.68110000000000004</v>
      </c>
      <c r="AL403" s="23">
        <v>0.15140000000000001</v>
      </c>
      <c r="AM403" s="23">
        <v>1.4441999999999999</v>
      </c>
      <c r="AN403" s="23">
        <v>110.3467</v>
      </c>
    </row>
    <row r="404" spans="1:40" x14ac:dyDescent="0.35">
      <c r="A404" s="24" t="s">
        <v>1288</v>
      </c>
      <c r="B404" s="24" t="s">
        <v>1287</v>
      </c>
      <c r="C404" s="24" t="s">
        <v>60</v>
      </c>
      <c r="D404" s="24">
        <v>5060</v>
      </c>
      <c r="E404" s="24">
        <v>9047644320000</v>
      </c>
      <c r="F404" s="24">
        <v>5060</v>
      </c>
      <c r="G404" s="24">
        <v>1788072000</v>
      </c>
      <c r="H404" s="24">
        <v>1229</v>
      </c>
      <c r="I404" s="24">
        <v>14030930</v>
      </c>
      <c r="J404" s="24">
        <v>539</v>
      </c>
      <c r="K404" s="24">
        <v>10502144000000</v>
      </c>
      <c r="L404" s="24">
        <v>2684102000000</v>
      </c>
      <c r="M404" s="24">
        <v>9090332000000</v>
      </c>
      <c r="N404" s="24">
        <v>963387000000</v>
      </c>
      <c r="O404" s="24">
        <v>62683000000</v>
      </c>
      <c r="P404" s="24">
        <v>737039000000</v>
      </c>
      <c r="Q404" s="24">
        <v>1399068000000</v>
      </c>
      <c r="R404" s="24">
        <v>798087000000</v>
      </c>
      <c r="S404" s="24">
        <v>140809000000</v>
      </c>
      <c r="T404" s="24">
        <v>30919000000</v>
      </c>
      <c r="U404" s="24">
        <v>136606000000</v>
      </c>
      <c r="V404" s="24">
        <v>0.1019</v>
      </c>
      <c r="W404" s="24">
        <v>0.86150000000000004</v>
      </c>
      <c r="X404" s="24">
        <v>9.3878000000000004</v>
      </c>
      <c r="Y404" s="24" t="s">
        <v>38</v>
      </c>
      <c r="Z404" s="24">
        <v>0.87219999999999998</v>
      </c>
      <c r="AA404" s="24">
        <v>7.2499999999999995E-2</v>
      </c>
      <c r="AB404" s="24">
        <v>0.12239999999999999</v>
      </c>
      <c r="AC404" s="24">
        <v>-0.86619999999999997</v>
      </c>
      <c r="AD404" s="24">
        <v>-0.72199999999999998</v>
      </c>
      <c r="AE404" s="24">
        <v>0.16470000000000001</v>
      </c>
      <c r="AF404" s="24">
        <v>1.12E-2</v>
      </c>
      <c r="AG404" s="24">
        <v>9.3700000000000006E-2</v>
      </c>
      <c r="AH404" s="24">
        <v>-0.74909999999999999</v>
      </c>
      <c r="AI404" s="24">
        <v>-0.65590000000000004</v>
      </c>
      <c r="AJ404" s="24">
        <v>-0.86470000000000002</v>
      </c>
      <c r="AK404" s="24">
        <v>-0.69589999999999996</v>
      </c>
      <c r="AL404" s="24">
        <v>0.1168</v>
      </c>
      <c r="AM404" s="24">
        <v>0.97599999999999998</v>
      </c>
      <c r="AN404" s="24">
        <v>126.9044</v>
      </c>
    </row>
    <row r="405" spans="1:40" x14ac:dyDescent="0.35">
      <c r="A405" s="23" t="s">
        <v>957</v>
      </c>
      <c r="B405" s="23" t="s">
        <v>956</v>
      </c>
      <c r="C405" s="23" t="s">
        <v>164</v>
      </c>
      <c r="D405" s="23">
        <v>3429</v>
      </c>
      <c r="E405" s="23">
        <v>20574000000000</v>
      </c>
      <c r="F405" s="23">
        <v>3363</v>
      </c>
      <c r="G405" s="23">
        <v>6000000000</v>
      </c>
      <c r="H405" s="23">
        <v>930</v>
      </c>
      <c r="I405" s="23">
        <v>14030930</v>
      </c>
      <c r="J405" s="23">
        <v>426</v>
      </c>
      <c r="K405" s="23">
        <v>2683479000000</v>
      </c>
      <c r="L405" s="23">
        <v>938656000000</v>
      </c>
      <c r="M405" s="23">
        <v>2683479000000</v>
      </c>
      <c r="N405" s="23">
        <v>2555603000000</v>
      </c>
      <c r="O405" s="23">
        <v>514345000000</v>
      </c>
      <c r="P405" s="23">
        <v>2555603000000</v>
      </c>
      <c r="Q405" s="23">
        <v>2733696000000</v>
      </c>
      <c r="R405" s="23">
        <v>2733696000000</v>
      </c>
      <c r="S405" s="23" t="s">
        <v>38</v>
      </c>
      <c r="T405" s="23" t="s">
        <v>38</v>
      </c>
      <c r="U405" s="23" t="s">
        <v>38</v>
      </c>
      <c r="V405" s="23">
        <v>0.61980000000000002</v>
      </c>
      <c r="W405" s="23">
        <v>7.6669</v>
      </c>
      <c r="X405" s="23">
        <v>7.8944000000000001</v>
      </c>
      <c r="Y405" s="23" t="s">
        <v>38</v>
      </c>
      <c r="Z405" s="23">
        <v>6.5502000000000002</v>
      </c>
      <c r="AA405" s="23">
        <v>1.0705</v>
      </c>
      <c r="AB405" s="23">
        <v>1.0115000000000001</v>
      </c>
      <c r="AC405" s="23">
        <v>3.7100000000000001E-2</v>
      </c>
      <c r="AD405" s="23">
        <v>17.260100000000001</v>
      </c>
      <c r="AE405" s="23">
        <v>0.67569999999999997</v>
      </c>
      <c r="AF405" s="23">
        <v>0.77029999999999998</v>
      </c>
      <c r="AG405" s="23">
        <v>1.3311999999999999</v>
      </c>
      <c r="AH405" s="23">
        <v>1.3967000000000001</v>
      </c>
      <c r="AI405" s="23" t="s">
        <v>38</v>
      </c>
      <c r="AJ405" s="23">
        <v>0.83589999999999998</v>
      </c>
      <c r="AK405" s="23">
        <v>41.567700000000002</v>
      </c>
      <c r="AL405" s="23">
        <v>0.25109999999999999</v>
      </c>
      <c r="AM405" s="23">
        <v>0.83109999999999995</v>
      </c>
      <c r="AN405" s="23">
        <v>493.44959999999998</v>
      </c>
    </row>
    <row r="406" spans="1:40" x14ac:dyDescent="0.35">
      <c r="A406" s="23" t="s">
        <v>963</v>
      </c>
      <c r="B406" s="23" t="s">
        <v>962</v>
      </c>
      <c r="C406" s="23" t="s">
        <v>183</v>
      </c>
      <c r="D406" s="23">
        <v>6060</v>
      </c>
      <c r="E406" s="23">
        <v>3030000000000</v>
      </c>
      <c r="F406" s="23">
        <v>6140</v>
      </c>
      <c r="G406" s="23">
        <v>500000000</v>
      </c>
      <c r="H406" s="23">
        <v>531</v>
      </c>
      <c r="I406" s="23">
        <v>14030830</v>
      </c>
      <c r="J406" s="23">
        <v>499</v>
      </c>
      <c r="K406" s="23">
        <v>1790589000000</v>
      </c>
      <c r="L406" s="23">
        <v>583664000000</v>
      </c>
      <c r="M406" s="23">
        <v>1438096000000</v>
      </c>
      <c r="N406" s="23">
        <v>249342000000</v>
      </c>
      <c r="O406" s="23">
        <v>86500000000</v>
      </c>
      <c r="P406" s="23">
        <v>173806000000</v>
      </c>
      <c r="Q406" s="23">
        <v>250630000000</v>
      </c>
      <c r="R406" s="23">
        <v>164130000000</v>
      </c>
      <c r="S406" s="23">
        <v>48018000000</v>
      </c>
      <c r="T406" s="23">
        <v>4566000000</v>
      </c>
      <c r="U406" s="23">
        <v>57250000000</v>
      </c>
      <c r="V406" s="23">
        <v>0.28820000000000001</v>
      </c>
      <c r="W406" s="23">
        <v>1.6921999999999999</v>
      </c>
      <c r="X406" s="23">
        <v>12.304600000000001</v>
      </c>
      <c r="Y406" s="23" t="s">
        <v>38</v>
      </c>
      <c r="Z406" s="23" t="s">
        <v>38</v>
      </c>
      <c r="AA406" s="23">
        <v>1.1032999999999999</v>
      </c>
      <c r="AB406" s="23">
        <v>1.7663</v>
      </c>
      <c r="AC406" s="23">
        <v>0.79930000000000001</v>
      </c>
      <c r="AD406" s="23">
        <v>2.1248</v>
      </c>
      <c r="AE406" s="23">
        <v>1.8499999999999999E-2</v>
      </c>
      <c r="AF406" s="23">
        <v>0.65049999999999997</v>
      </c>
      <c r="AG406" s="23">
        <v>1.5247999999999999</v>
      </c>
      <c r="AH406" s="23">
        <v>0.56230000000000002</v>
      </c>
      <c r="AI406" s="23">
        <v>2.1863000000000001</v>
      </c>
      <c r="AJ406" s="23">
        <v>1.9699</v>
      </c>
      <c r="AK406" s="23">
        <v>6.8895</v>
      </c>
      <c r="AL406" s="23">
        <v>0.12039999999999999</v>
      </c>
      <c r="AM406" s="23">
        <v>0.1986</v>
      </c>
      <c r="AN406" s="23">
        <v>88.696200000000005</v>
      </c>
    </row>
    <row r="407" spans="1:40" x14ac:dyDescent="0.35">
      <c r="A407" s="23" t="s">
        <v>709</v>
      </c>
      <c r="B407" s="23" t="s">
        <v>708</v>
      </c>
      <c r="C407" s="23" t="s">
        <v>45</v>
      </c>
      <c r="D407" s="23">
        <v>12090</v>
      </c>
      <c r="E407" s="23">
        <v>4896450000000</v>
      </c>
      <c r="F407" s="23">
        <v>11920</v>
      </c>
      <c r="G407" s="23">
        <v>405000000</v>
      </c>
      <c r="H407" s="23">
        <v>1229</v>
      </c>
      <c r="I407" s="23">
        <v>14030930</v>
      </c>
      <c r="J407" s="23">
        <v>51</v>
      </c>
      <c r="K407" s="23">
        <v>2840779000000</v>
      </c>
      <c r="L407" s="23">
        <v>745383000000</v>
      </c>
      <c r="M407" s="23">
        <v>2856288000000</v>
      </c>
      <c r="N407" s="23">
        <v>20517000000</v>
      </c>
      <c r="O407" s="23">
        <v>35241000000</v>
      </c>
      <c r="P407" s="23">
        <v>-72377000000</v>
      </c>
      <c r="Q407" s="23">
        <v>-83748000000</v>
      </c>
      <c r="R407" s="23">
        <v>-32794000000</v>
      </c>
      <c r="S407" s="23">
        <v>84953000000</v>
      </c>
      <c r="T407" s="23">
        <v>1424000000</v>
      </c>
      <c r="U407" s="23">
        <v>166141000000</v>
      </c>
      <c r="V407" s="23" t="s">
        <v>38</v>
      </c>
      <c r="W407" s="23">
        <v>1.7236</v>
      </c>
      <c r="X407" s="23">
        <v>233.72550000000001</v>
      </c>
      <c r="Y407" s="23" t="s">
        <v>38</v>
      </c>
      <c r="Z407" s="23">
        <v>1.6706000000000001</v>
      </c>
      <c r="AA407" s="23" t="s">
        <v>38</v>
      </c>
      <c r="AB407" s="23" t="s">
        <v>38</v>
      </c>
      <c r="AC407" s="23" t="s">
        <v>38</v>
      </c>
      <c r="AD407" s="23">
        <v>0.11020000000000001</v>
      </c>
      <c r="AE407" s="23">
        <v>8.0000000000000004E-4</v>
      </c>
      <c r="AF407" s="23">
        <v>6.4100000000000004E-2</v>
      </c>
      <c r="AG407" s="23">
        <v>-9.0499999999999997E-2</v>
      </c>
      <c r="AH407" s="23" t="s">
        <v>38</v>
      </c>
      <c r="AI407" s="23">
        <v>-0.34189999999999998</v>
      </c>
      <c r="AJ407" s="23" t="s">
        <v>38</v>
      </c>
      <c r="AK407" s="23">
        <v>9.7000000000000003E-3</v>
      </c>
      <c r="AL407" s="23">
        <v>-2.8500000000000001E-2</v>
      </c>
      <c r="AM407" s="23">
        <v>-0.1148</v>
      </c>
      <c r="AN407" s="23">
        <v>19.867599999999999</v>
      </c>
    </row>
    <row r="408" spans="1:40" x14ac:dyDescent="0.35">
      <c r="A408" s="24" t="s">
        <v>1127</v>
      </c>
      <c r="B408" s="24" t="s">
        <v>1126</v>
      </c>
      <c r="C408" s="24" t="s">
        <v>167</v>
      </c>
      <c r="D408" s="24">
        <v>12920</v>
      </c>
      <c r="E408" s="24">
        <v>29302560000000</v>
      </c>
      <c r="F408" s="24">
        <v>12920</v>
      </c>
      <c r="G408" s="24">
        <v>2268000000</v>
      </c>
      <c r="H408" s="24">
        <v>930</v>
      </c>
      <c r="I408" s="24">
        <v>14030930</v>
      </c>
      <c r="J408" s="24">
        <v>3551</v>
      </c>
      <c r="K408" s="24">
        <v>12603363000000</v>
      </c>
      <c r="L408" s="24">
        <v>2068037000000</v>
      </c>
      <c r="M408" s="24">
        <v>12603363000000</v>
      </c>
      <c r="N408" s="24">
        <v>8052606000000</v>
      </c>
      <c r="O408" s="24">
        <v>4044145000000</v>
      </c>
      <c r="P408" s="24">
        <v>8052606000000</v>
      </c>
      <c r="Q408" s="24">
        <v>11087198000000</v>
      </c>
      <c r="R408" s="24">
        <v>11087198000000</v>
      </c>
      <c r="S408" s="24">
        <v>1322602000000</v>
      </c>
      <c r="T408" s="24">
        <v>163716000000</v>
      </c>
      <c r="U408" s="24">
        <v>1322602000000</v>
      </c>
      <c r="V408" s="24">
        <v>0.70099999999999996</v>
      </c>
      <c r="W408" s="24">
        <v>2.3250000000000002</v>
      </c>
      <c r="X408" s="24">
        <v>3.6383999999999999</v>
      </c>
      <c r="Y408" s="24" t="s">
        <v>38</v>
      </c>
      <c r="Z408" s="24">
        <v>1.5904</v>
      </c>
      <c r="AA408" s="24" t="s">
        <v>38</v>
      </c>
      <c r="AB408" s="24">
        <v>4.8367000000000004</v>
      </c>
      <c r="AC408" s="24">
        <v>31.988099999999999</v>
      </c>
      <c r="AD408" s="24" t="s">
        <v>38</v>
      </c>
      <c r="AE408" s="24">
        <v>-1.3899999999999999E-2</v>
      </c>
      <c r="AF408" s="24">
        <v>-0.48720000000000002</v>
      </c>
      <c r="AG408" s="24" t="s">
        <v>38</v>
      </c>
      <c r="AH408" s="24">
        <v>-0.98480000000000001</v>
      </c>
      <c r="AI408" s="24" t="s">
        <v>38</v>
      </c>
      <c r="AJ408" s="24">
        <v>15.9153</v>
      </c>
      <c r="AK408" s="24" t="s">
        <v>38</v>
      </c>
      <c r="AL408" s="24">
        <v>0.1963</v>
      </c>
      <c r="AM408" s="24">
        <v>1.1456999999999999</v>
      </c>
      <c r="AN408" s="24">
        <v>478.7364</v>
      </c>
    </row>
    <row r="409" spans="1:40" x14ac:dyDescent="0.35">
      <c r="A409" s="24" t="s">
        <v>102</v>
      </c>
      <c r="B409" s="24" t="s">
        <v>101</v>
      </c>
      <c r="C409" s="24" t="s">
        <v>103</v>
      </c>
      <c r="D409" s="24">
        <v>5190</v>
      </c>
      <c r="E409" s="24">
        <v>10899000000000</v>
      </c>
      <c r="F409" s="24">
        <v>5140</v>
      </c>
      <c r="G409" s="24">
        <v>2100000000</v>
      </c>
      <c r="H409" s="24">
        <v>930</v>
      </c>
      <c r="I409" s="24">
        <v>14030631</v>
      </c>
      <c r="J409" s="24">
        <v>398</v>
      </c>
      <c r="K409" s="24">
        <v>8960022000000</v>
      </c>
      <c r="L409" s="24">
        <v>2263415000000</v>
      </c>
      <c r="M409" s="24">
        <v>7552225000000</v>
      </c>
      <c r="N409" s="24">
        <v>836482000000</v>
      </c>
      <c r="O409" s="24">
        <v>224589000000</v>
      </c>
      <c r="P409" s="24">
        <v>813115000000</v>
      </c>
      <c r="Q409" s="24">
        <v>1680067000000</v>
      </c>
      <c r="R409" s="24">
        <v>1090416000000</v>
      </c>
      <c r="S409" s="24">
        <v>144610000000</v>
      </c>
      <c r="T409" s="24">
        <v>39653000000</v>
      </c>
      <c r="U409" s="24">
        <v>108069000000</v>
      </c>
      <c r="V409" s="24">
        <v>0.10150000000000001</v>
      </c>
      <c r="W409" s="24">
        <v>1.2186999999999999</v>
      </c>
      <c r="X409" s="24">
        <v>12.9146</v>
      </c>
      <c r="Y409" s="24" t="s">
        <v>38</v>
      </c>
      <c r="Z409" s="24">
        <v>1.0924</v>
      </c>
      <c r="AA409" s="24">
        <v>0.43519999999999998</v>
      </c>
      <c r="AB409" s="24">
        <v>0.25769999999999998</v>
      </c>
      <c r="AC409" s="24">
        <v>0.92210000000000003</v>
      </c>
      <c r="AD409" s="24">
        <v>0.18970000000000001</v>
      </c>
      <c r="AE409" s="24">
        <v>0.17319999999999999</v>
      </c>
      <c r="AF409" s="24">
        <v>6.0299999999999999E-2</v>
      </c>
      <c r="AG409" s="24">
        <v>0.39729999999999999</v>
      </c>
      <c r="AH409" s="24">
        <v>7.8100000000000003E-2</v>
      </c>
      <c r="AI409" s="24">
        <v>0.38690000000000002</v>
      </c>
      <c r="AJ409" s="24">
        <v>0.46189999999999998</v>
      </c>
      <c r="AK409" s="24">
        <v>0.66239999999999999</v>
      </c>
      <c r="AL409" s="24">
        <v>0.11020000000000001</v>
      </c>
      <c r="AM409" s="24">
        <v>1.1776</v>
      </c>
      <c r="AN409" s="24">
        <v>94.014700000000005</v>
      </c>
    </row>
    <row r="410" spans="1:40" x14ac:dyDescent="0.35">
      <c r="A410" s="24" t="s">
        <v>450</v>
      </c>
      <c r="B410" s="24" t="s">
        <v>449</v>
      </c>
      <c r="C410" s="24" t="s">
        <v>50</v>
      </c>
      <c r="D410" s="24">
        <v>6490</v>
      </c>
      <c r="E410" s="24">
        <v>45267750000000</v>
      </c>
      <c r="F410" s="24">
        <v>6550</v>
      </c>
      <c r="G410" s="24">
        <v>6975000000</v>
      </c>
      <c r="H410" s="24">
        <v>1230</v>
      </c>
      <c r="I410" s="24">
        <v>14030930</v>
      </c>
      <c r="J410" s="24">
        <v>1102</v>
      </c>
      <c r="K410" s="24">
        <v>5803162000000</v>
      </c>
      <c r="L410" s="24">
        <v>4000000</v>
      </c>
      <c r="M410" s="24">
        <v>5843178000000</v>
      </c>
      <c r="N410" s="24">
        <v>7689169000000</v>
      </c>
      <c r="O410" s="24">
        <v>1578906000000</v>
      </c>
      <c r="P410" s="24">
        <v>7385960000000</v>
      </c>
      <c r="Q410" s="24">
        <v>2282253000000</v>
      </c>
      <c r="R410" s="24">
        <v>6906152000000</v>
      </c>
      <c r="S410" s="24">
        <v>294593000000</v>
      </c>
      <c r="T410" s="24">
        <v>76950000000</v>
      </c>
      <c r="U410" s="24">
        <v>273083000000</v>
      </c>
      <c r="V410" s="24">
        <v>0.57609999999999995</v>
      </c>
      <c r="W410" s="24">
        <v>7.8005000000000004</v>
      </c>
      <c r="X410" s="24">
        <v>5.9890999999999996</v>
      </c>
      <c r="Y410" s="24">
        <v>0.82879999999999998</v>
      </c>
      <c r="Z410" s="24" t="s">
        <v>38</v>
      </c>
      <c r="AA410" s="24" t="s">
        <v>38</v>
      </c>
      <c r="AB410" s="24" t="s">
        <v>38</v>
      </c>
      <c r="AC410" s="24">
        <v>37666.453800000003</v>
      </c>
      <c r="AD410" s="24" t="s">
        <v>38</v>
      </c>
      <c r="AE410" s="24" t="s">
        <v>38</v>
      </c>
      <c r="AF410" s="24">
        <v>-0.99960000000000004</v>
      </c>
      <c r="AG410" s="24" t="s">
        <v>38</v>
      </c>
      <c r="AH410" s="24" t="s">
        <v>38</v>
      </c>
      <c r="AI410" s="24" t="s">
        <v>38</v>
      </c>
      <c r="AJ410" s="24">
        <v>12.5959</v>
      </c>
      <c r="AK410" s="24">
        <v>1.0522</v>
      </c>
      <c r="AL410" s="24">
        <v>0.22720000000000001</v>
      </c>
      <c r="AM410" s="24">
        <v>0.85570000000000002</v>
      </c>
      <c r="AN410" s="24">
        <v>441.00369999999998</v>
      </c>
    </row>
    <row r="411" spans="1:40" x14ac:dyDescent="0.35">
      <c r="A411" s="24" t="s">
        <v>965</v>
      </c>
      <c r="B411" s="24" t="s">
        <v>964</v>
      </c>
      <c r="C411" s="24" t="s">
        <v>37</v>
      </c>
      <c r="D411" s="24">
        <v>4990</v>
      </c>
      <c r="E411" s="24">
        <v>19960000000000</v>
      </c>
      <c r="F411" s="24">
        <v>4920</v>
      </c>
      <c r="G411" s="24">
        <v>4000000000</v>
      </c>
      <c r="H411" s="24">
        <v>1229</v>
      </c>
      <c r="I411" s="24">
        <v>14030930</v>
      </c>
      <c r="J411" s="24">
        <v>-23427</v>
      </c>
      <c r="K411" s="24">
        <v>-19090391000000</v>
      </c>
      <c r="L411" s="24">
        <v>-4265603000000</v>
      </c>
      <c r="M411" s="24">
        <v>-17968240000000</v>
      </c>
      <c r="N411" s="24">
        <v>-93707562000000</v>
      </c>
      <c r="O411" s="24">
        <v>-23089992000000</v>
      </c>
      <c r="P411" s="24">
        <v>-64655538000000</v>
      </c>
      <c r="Q411" s="24">
        <v>-624780260000000</v>
      </c>
      <c r="R411" s="24">
        <v>-549886808000000</v>
      </c>
      <c r="S411" s="24">
        <v>59616099000000</v>
      </c>
      <c r="T411" s="24">
        <v>14727488000000</v>
      </c>
      <c r="U411" s="24">
        <v>56897725000000</v>
      </c>
      <c r="V411" s="24" t="s">
        <v>38</v>
      </c>
      <c r="W411" s="24" t="s">
        <v>38</v>
      </c>
      <c r="X411" s="24" t="s">
        <v>38</v>
      </c>
      <c r="Y411" s="24" t="s">
        <v>38</v>
      </c>
      <c r="Z411" s="24" t="s">
        <v>38</v>
      </c>
      <c r="AA411" s="24" t="s">
        <v>38</v>
      </c>
      <c r="AB411" s="24" t="s">
        <v>38</v>
      </c>
      <c r="AC411" s="24" t="s">
        <v>38</v>
      </c>
      <c r="AD411" s="24" t="s">
        <v>38</v>
      </c>
      <c r="AE411" s="24" t="s">
        <v>38</v>
      </c>
      <c r="AF411" s="24" t="s">
        <v>38</v>
      </c>
      <c r="AG411" s="24" t="s">
        <v>38</v>
      </c>
      <c r="AH411" s="24" t="s">
        <v>38</v>
      </c>
      <c r="AI411" s="24" t="s">
        <v>38</v>
      </c>
      <c r="AJ411" s="24" t="s">
        <v>38</v>
      </c>
      <c r="AK411" s="24" t="s">
        <v>38</v>
      </c>
      <c r="AL411" s="24">
        <v>0.16339999999999999</v>
      </c>
      <c r="AM411" s="24">
        <v>0.47489999999999999</v>
      </c>
      <c r="AN411" s="24" t="s">
        <v>38</v>
      </c>
    </row>
    <row r="412" spans="1:40" x14ac:dyDescent="0.35">
      <c r="A412" s="24" t="s">
        <v>683</v>
      </c>
      <c r="B412" s="24" t="s">
        <v>682</v>
      </c>
      <c r="C412" s="24" t="s">
        <v>230</v>
      </c>
      <c r="D412" s="24">
        <v>3374</v>
      </c>
      <c r="E412" s="24">
        <v>3287589005596</v>
      </c>
      <c r="F412" s="24">
        <v>3447</v>
      </c>
      <c r="G412" s="24">
        <v>974389154</v>
      </c>
      <c r="H412" s="24">
        <v>1230</v>
      </c>
      <c r="I412" s="24">
        <v>14030930</v>
      </c>
      <c r="J412" s="24">
        <v>50</v>
      </c>
      <c r="K412" s="24">
        <v>1085627000000</v>
      </c>
      <c r="L412" s="24">
        <v>297142000000</v>
      </c>
      <c r="M412" s="24">
        <v>659285000000</v>
      </c>
      <c r="N412" s="24">
        <v>48657000000</v>
      </c>
      <c r="O412" s="24">
        <v>-26344000000</v>
      </c>
      <c r="P412" s="24">
        <v>11395000000</v>
      </c>
      <c r="Q412" s="24">
        <v>-230703000000</v>
      </c>
      <c r="R412" s="24">
        <v>-283067000000</v>
      </c>
      <c r="S412" s="24">
        <v>29560000000</v>
      </c>
      <c r="T412" s="24">
        <v>19667000000</v>
      </c>
      <c r="U412" s="24">
        <v>1902000000</v>
      </c>
      <c r="V412" s="24" t="s">
        <v>38</v>
      </c>
      <c r="W412" s="24">
        <v>3.0283000000000002</v>
      </c>
      <c r="X412" s="24">
        <v>68.94</v>
      </c>
      <c r="Y412" s="24" t="s">
        <v>38</v>
      </c>
      <c r="Z412" s="24">
        <v>3.0741000000000001</v>
      </c>
      <c r="AA412" s="24" t="s">
        <v>38</v>
      </c>
      <c r="AB412" s="24" t="s">
        <v>38</v>
      </c>
      <c r="AC412" s="24" t="s">
        <v>38</v>
      </c>
      <c r="AD412" s="24" t="s">
        <v>38</v>
      </c>
      <c r="AE412" s="24">
        <v>0.95040000000000002</v>
      </c>
      <c r="AF412" s="24">
        <v>-5.5999999999999999E-3</v>
      </c>
      <c r="AG412" s="24">
        <v>0.67420000000000002</v>
      </c>
      <c r="AH412" s="24">
        <v>-0.871</v>
      </c>
      <c r="AI412" s="24" t="s">
        <v>38</v>
      </c>
      <c r="AJ412" s="24">
        <v>-1.4573</v>
      </c>
      <c r="AK412" s="24">
        <v>-3.5699000000000001</v>
      </c>
      <c r="AL412" s="24">
        <v>0.17519999999999999</v>
      </c>
      <c r="AM412" s="24" t="s">
        <v>38</v>
      </c>
      <c r="AN412" s="24">
        <v>181.23859999999999</v>
      </c>
    </row>
    <row r="413" spans="1:40" x14ac:dyDescent="0.35">
      <c r="A413" s="23" t="s">
        <v>373</v>
      </c>
      <c r="B413" s="23" t="s">
        <v>372</v>
      </c>
      <c r="C413" s="23" t="s">
        <v>45</v>
      </c>
      <c r="D413" s="23">
        <v>20350</v>
      </c>
      <c r="E413" s="23">
        <v>244200000000000</v>
      </c>
      <c r="F413" s="23">
        <v>19950</v>
      </c>
      <c r="G413" s="23">
        <v>12000000000</v>
      </c>
      <c r="H413" s="23">
        <v>1229</v>
      </c>
      <c r="I413" s="23">
        <v>14030930</v>
      </c>
      <c r="J413" s="23">
        <v>3118</v>
      </c>
      <c r="K413" s="23">
        <v>184604958000000</v>
      </c>
      <c r="L413" s="23">
        <v>60090164000000</v>
      </c>
      <c r="M413" s="23">
        <v>182455037000000</v>
      </c>
      <c r="N413" s="23">
        <v>37418913000000</v>
      </c>
      <c r="O413" s="23">
        <v>16018393000000</v>
      </c>
      <c r="P413" s="23">
        <v>55360880000000</v>
      </c>
      <c r="Q413" s="23">
        <v>54809573000000</v>
      </c>
      <c r="R413" s="23">
        <v>69713025000000</v>
      </c>
      <c r="S413" s="23">
        <v>4752470000000</v>
      </c>
      <c r="T413" s="23">
        <v>1076539000000</v>
      </c>
      <c r="U413" s="23">
        <v>2446430000000</v>
      </c>
      <c r="V413" s="23">
        <v>0.8508</v>
      </c>
      <c r="W413" s="23">
        <v>1.3228</v>
      </c>
      <c r="X413" s="23">
        <v>6.3982999999999999</v>
      </c>
      <c r="Y413" s="23" t="s">
        <v>38</v>
      </c>
      <c r="Z413" s="23">
        <v>1.2959000000000001</v>
      </c>
      <c r="AA413" s="23">
        <v>3.7541000000000002</v>
      </c>
      <c r="AB413" s="23">
        <v>10.3565</v>
      </c>
      <c r="AC413" s="23">
        <v>11.124499999999999</v>
      </c>
      <c r="AD413" s="23">
        <v>4.9799999999999997E-2</v>
      </c>
      <c r="AE413" s="23">
        <v>3.9100000000000003E-2</v>
      </c>
      <c r="AF413" s="23">
        <v>1.5636000000000001</v>
      </c>
      <c r="AG413" s="23">
        <v>0.17599999999999999</v>
      </c>
      <c r="AH413" s="23">
        <v>1.2726</v>
      </c>
      <c r="AI413" s="23">
        <v>0.21310000000000001</v>
      </c>
      <c r="AJ413" s="23">
        <v>30.0824</v>
      </c>
      <c r="AK413" s="23">
        <v>0.2349</v>
      </c>
      <c r="AL413" s="23">
        <v>0.2165</v>
      </c>
      <c r="AM413" s="23">
        <v>0.88849999999999996</v>
      </c>
      <c r="AN413" s="23">
        <v>119.59820000000001</v>
      </c>
    </row>
    <row r="414" spans="1:40" x14ac:dyDescent="0.35">
      <c r="A414" s="23" t="s">
        <v>1081</v>
      </c>
      <c r="B414" s="23" t="s">
        <v>1080</v>
      </c>
      <c r="C414" s="23" t="s">
        <v>100</v>
      </c>
      <c r="D414" s="23">
        <v>55900</v>
      </c>
      <c r="E414" s="23">
        <v>8385000000000</v>
      </c>
      <c r="F414" s="23">
        <v>55900</v>
      </c>
      <c r="G414" s="23">
        <v>150000000</v>
      </c>
      <c r="H414" s="23">
        <v>631</v>
      </c>
      <c r="I414" s="23">
        <v>14030930</v>
      </c>
      <c r="J414" s="23">
        <v>520</v>
      </c>
      <c r="K414" s="23">
        <v>3630552000000</v>
      </c>
      <c r="L414" s="23">
        <v>761371000000</v>
      </c>
      <c r="M414" s="23">
        <v>3823367000000</v>
      </c>
      <c r="N414" s="23">
        <v>77946000000</v>
      </c>
      <c r="O414" s="23">
        <v>6855000000</v>
      </c>
      <c r="P414" s="23">
        <v>74974000000</v>
      </c>
      <c r="Q414" s="23">
        <v>189959000000</v>
      </c>
      <c r="R414" s="23">
        <v>183104000000</v>
      </c>
      <c r="S414" s="23">
        <v>100442000000</v>
      </c>
      <c r="T414" s="23">
        <v>5328000000</v>
      </c>
      <c r="U414" s="23">
        <v>175101000000</v>
      </c>
      <c r="V414" s="23">
        <v>0.1</v>
      </c>
      <c r="W414" s="23">
        <v>2.3096000000000001</v>
      </c>
      <c r="X414" s="23">
        <v>107.5</v>
      </c>
      <c r="Y414" s="23" t="s">
        <v>38</v>
      </c>
      <c r="Z414" s="23">
        <v>197.02879999999999</v>
      </c>
      <c r="AA414" s="23" t="s">
        <v>38</v>
      </c>
      <c r="AB414" s="23" t="s">
        <v>38</v>
      </c>
      <c r="AC414" s="23">
        <v>-0.69230000000000003</v>
      </c>
      <c r="AD414" s="23" t="s">
        <v>38</v>
      </c>
      <c r="AE414" s="23">
        <v>3.85E-2</v>
      </c>
      <c r="AF414" s="23">
        <v>-0.46389999999999998</v>
      </c>
      <c r="AG414" s="23">
        <v>-0.2021</v>
      </c>
      <c r="AH414" s="23">
        <v>-0.36670000000000003</v>
      </c>
      <c r="AI414" s="23">
        <v>0.69750000000000001</v>
      </c>
      <c r="AJ414" s="23">
        <v>-0.83499999999999996</v>
      </c>
      <c r="AK414" s="23">
        <v>0.76539999999999997</v>
      </c>
      <c r="AL414" s="23">
        <v>1.2202</v>
      </c>
      <c r="AM414" s="23">
        <v>1.4393</v>
      </c>
      <c r="AN414" s="23">
        <v>629.4203</v>
      </c>
    </row>
    <row r="415" spans="1:40" x14ac:dyDescent="0.35">
      <c r="A415" s="24" t="s">
        <v>792</v>
      </c>
      <c r="B415" s="24" t="s">
        <v>791</v>
      </c>
      <c r="C415" s="24" t="s">
        <v>50</v>
      </c>
      <c r="D415" s="24">
        <v>5790</v>
      </c>
      <c r="E415" s="24">
        <v>49215000000000</v>
      </c>
      <c r="F415" s="24">
        <v>5780</v>
      </c>
      <c r="G415" s="24">
        <v>8500000000</v>
      </c>
      <c r="H415" s="24">
        <v>1230</v>
      </c>
      <c r="I415" s="24">
        <v>14030930</v>
      </c>
      <c r="J415" s="24">
        <v>1292</v>
      </c>
      <c r="K415" s="24">
        <v>11499445000000</v>
      </c>
      <c r="L415" s="24">
        <v>1357947000000</v>
      </c>
      <c r="M415" s="24">
        <v>8473408000000</v>
      </c>
      <c r="N415" s="24">
        <v>10979357000000</v>
      </c>
      <c r="O415" s="24">
        <v>1294192000000</v>
      </c>
      <c r="P415" s="24">
        <v>8497086000000</v>
      </c>
      <c r="Q415" s="24">
        <v>18663337000000</v>
      </c>
      <c r="R415" s="24">
        <v>14836915000000</v>
      </c>
      <c r="S415" s="24">
        <v>2292000000</v>
      </c>
      <c r="T415" s="24">
        <v>134000000</v>
      </c>
      <c r="U415" s="24">
        <v>2292000000</v>
      </c>
      <c r="V415" s="24">
        <v>0.2001</v>
      </c>
      <c r="W415" s="24">
        <v>4.2797999999999998</v>
      </c>
      <c r="X415" s="24">
        <v>4.4272</v>
      </c>
      <c r="Y415" s="24">
        <v>0.49740000000000001</v>
      </c>
      <c r="Z415" s="24" t="s">
        <v>38</v>
      </c>
      <c r="AA415" s="24">
        <v>-3.39E-2</v>
      </c>
      <c r="AB415" s="24">
        <v>0.65869999999999995</v>
      </c>
      <c r="AC415" s="24">
        <v>8.7400000000000005E-2</v>
      </c>
      <c r="AD415" s="24">
        <v>-9.1999999999999998E-3</v>
      </c>
      <c r="AE415" s="24" t="s">
        <v>38</v>
      </c>
      <c r="AF415" s="24">
        <v>-0.74550000000000005</v>
      </c>
      <c r="AG415" s="24">
        <v>0.88829999999999998</v>
      </c>
      <c r="AH415" s="24" t="s">
        <v>38</v>
      </c>
      <c r="AI415" s="24" t="s">
        <v>38</v>
      </c>
      <c r="AJ415" s="24">
        <v>-0.72330000000000005</v>
      </c>
      <c r="AK415" s="24">
        <v>0.871</v>
      </c>
      <c r="AL415" s="24">
        <v>0.36699999999999999</v>
      </c>
      <c r="AM415" s="24">
        <v>1.1013999999999999</v>
      </c>
      <c r="AN415" s="24">
        <v>127.93170000000001</v>
      </c>
    </row>
    <row r="416" spans="1:40" x14ac:dyDescent="0.35">
      <c r="A416" s="23" t="s">
        <v>1463</v>
      </c>
      <c r="B416" s="23" t="s">
        <v>1462</v>
      </c>
      <c r="C416" s="23" t="s">
        <v>50</v>
      </c>
      <c r="D416" s="23">
        <v>3327</v>
      </c>
      <c r="E416" s="23">
        <v>9981000000000</v>
      </c>
      <c r="F416" s="23">
        <v>3336</v>
      </c>
      <c r="G416" s="23">
        <v>3000000000</v>
      </c>
      <c r="H416" s="23">
        <v>930</v>
      </c>
      <c r="I416" s="23">
        <v>14030930</v>
      </c>
      <c r="J416" s="23">
        <v>868</v>
      </c>
      <c r="K416" s="23">
        <v>2724094000000</v>
      </c>
      <c r="L416" s="23">
        <v>821829000000</v>
      </c>
      <c r="M416" s="23">
        <v>2724094000000</v>
      </c>
      <c r="N416" s="23">
        <v>2605110000000</v>
      </c>
      <c r="O416" s="23">
        <v>789683000000</v>
      </c>
      <c r="P416" s="23">
        <v>2605110000000</v>
      </c>
      <c r="Q416" s="23">
        <v>4468315000000</v>
      </c>
      <c r="R416" s="23">
        <v>4468315000000</v>
      </c>
      <c r="S416" s="23">
        <v>1347000000</v>
      </c>
      <c r="T416" s="23">
        <v>31000000</v>
      </c>
      <c r="U416" s="23">
        <v>276000000</v>
      </c>
      <c r="V416" s="23">
        <v>0.79410000000000003</v>
      </c>
      <c r="W416" s="23">
        <v>3.6640000000000001</v>
      </c>
      <c r="X416" s="23">
        <v>3.8468</v>
      </c>
      <c r="Y416" s="23">
        <v>0.57410000000000005</v>
      </c>
      <c r="Z416" s="23" t="s">
        <v>38</v>
      </c>
      <c r="AA416" s="23">
        <v>5.0999999999999997E-2</v>
      </c>
      <c r="AB416" s="23">
        <v>1.226</v>
      </c>
      <c r="AC416" s="23">
        <v>-1.11E-2</v>
      </c>
      <c r="AD416" s="23">
        <v>0.21679999999999999</v>
      </c>
      <c r="AE416" s="23" t="s">
        <v>38</v>
      </c>
      <c r="AF416" s="23">
        <v>-0.24909999999999999</v>
      </c>
      <c r="AG416" s="23">
        <v>5.2115</v>
      </c>
      <c r="AH416" s="23" t="s">
        <v>38</v>
      </c>
      <c r="AI416" s="23" t="s">
        <v>38</v>
      </c>
      <c r="AJ416" s="23">
        <v>-0.25740000000000002</v>
      </c>
      <c r="AK416" s="23">
        <v>6.5583999999999998</v>
      </c>
      <c r="AL416" s="23">
        <v>0.58740000000000003</v>
      </c>
      <c r="AM416" s="23">
        <v>1.2255</v>
      </c>
      <c r="AN416" s="23">
        <v>75.844800000000006</v>
      </c>
    </row>
    <row r="417" spans="1:40" x14ac:dyDescent="0.35">
      <c r="A417" s="24" t="s">
        <v>812</v>
      </c>
      <c r="B417" s="24" t="s">
        <v>811</v>
      </c>
      <c r="C417" s="24" t="s">
        <v>260</v>
      </c>
      <c r="D417" s="24">
        <v>14650</v>
      </c>
      <c r="E417" s="24">
        <v>17580000000000</v>
      </c>
      <c r="F417" s="24">
        <v>14400</v>
      </c>
      <c r="G417" s="24">
        <v>1200000000</v>
      </c>
      <c r="H417" s="24">
        <v>1229</v>
      </c>
      <c r="I417" s="24">
        <v>14030930</v>
      </c>
      <c r="J417" s="24">
        <v>1672</v>
      </c>
      <c r="K417" s="24">
        <v>5704944000000</v>
      </c>
      <c r="L417" s="24">
        <v>2086375000000</v>
      </c>
      <c r="M417" s="24">
        <v>4734798000000</v>
      </c>
      <c r="N417" s="24">
        <v>2006174000000</v>
      </c>
      <c r="O417" s="24">
        <v>755068000000</v>
      </c>
      <c r="P417" s="24">
        <v>1680430000000</v>
      </c>
      <c r="Q417" s="24">
        <v>2595323000000</v>
      </c>
      <c r="R417" s="24">
        <v>1648880000000</v>
      </c>
      <c r="S417" s="24">
        <v>42570000000</v>
      </c>
      <c r="T417" s="24">
        <v>20667000000</v>
      </c>
      <c r="U417" s="24">
        <v>35158000000</v>
      </c>
      <c r="V417" s="24">
        <v>0.1</v>
      </c>
      <c r="W417" s="24">
        <v>3.0878000000000001</v>
      </c>
      <c r="X417" s="24">
        <v>8.6483000000000008</v>
      </c>
      <c r="Y417" s="24" t="s">
        <v>38</v>
      </c>
      <c r="Z417" s="24">
        <v>2.6560999999999999</v>
      </c>
      <c r="AA417" s="24">
        <v>2.4E-2</v>
      </c>
      <c r="AB417" s="24">
        <v>0.75029999999999997</v>
      </c>
      <c r="AC417" s="24">
        <v>0.16569999999999999</v>
      </c>
      <c r="AD417" s="24">
        <v>-2.93E-2</v>
      </c>
      <c r="AE417" s="24">
        <v>0.64159999999999995</v>
      </c>
      <c r="AF417" s="24">
        <v>1.7442</v>
      </c>
      <c r="AG417" s="24">
        <v>1.1524000000000001</v>
      </c>
      <c r="AH417" s="24">
        <v>1.6921999999999999</v>
      </c>
      <c r="AI417" s="24">
        <v>1.0564</v>
      </c>
      <c r="AJ417" s="24">
        <v>2.1989000000000001</v>
      </c>
      <c r="AK417" s="24">
        <v>1.0893999999999999</v>
      </c>
      <c r="AL417" s="24">
        <v>0.31430000000000002</v>
      </c>
      <c r="AM417" s="24">
        <v>1.2971999999999999</v>
      </c>
      <c r="AN417" s="24">
        <v>142.84800000000001</v>
      </c>
    </row>
    <row r="418" spans="1:40" x14ac:dyDescent="0.35">
      <c r="A418" s="23" t="s">
        <v>723</v>
      </c>
      <c r="B418" s="23" t="s">
        <v>722</v>
      </c>
      <c r="C418" s="23" t="s">
        <v>667</v>
      </c>
      <c r="D418" s="23">
        <v>1551</v>
      </c>
      <c r="E418" s="23">
        <v>59713500000000</v>
      </c>
      <c r="F418" s="23">
        <v>1567</v>
      </c>
      <c r="G418" s="23">
        <v>38500000000</v>
      </c>
      <c r="H418" s="23">
        <v>1229</v>
      </c>
      <c r="I418" s="23">
        <v>14030930</v>
      </c>
      <c r="J418" s="23">
        <v>357</v>
      </c>
      <c r="K418" s="23">
        <v>27371681000000</v>
      </c>
      <c r="L418" s="23">
        <v>11363970000000</v>
      </c>
      <c r="M418" s="23">
        <v>15473666000000</v>
      </c>
      <c r="N418" s="23">
        <v>13753005000000</v>
      </c>
      <c r="O418" s="23">
        <v>3278094000000</v>
      </c>
      <c r="P418" s="23">
        <v>12034836000000</v>
      </c>
      <c r="Q418" s="23">
        <v>13359120000000</v>
      </c>
      <c r="R418" s="23">
        <v>11822789000000</v>
      </c>
      <c r="S418" s="23" t="s">
        <v>38</v>
      </c>
      <c r="T418" s="23" t="s">
        <v>38</v>
      </c>
      <c r="U418" s="23" t="s">
        <v>38</v>
      </c>
      <c r="V418" s="23">
        <v>0.73580000000000001</v>
      </c>
      <c r="W418" s="23">
        <v>2.1816</v>
      </c>
      <c r="X418" s="23">
        <v>4.4089999999999998</v>
      </c>
      <c r="Y418" s="23" t="s">
        <v>38</v>
      </c>
      <c r="Z418" s="23">
        <v>8.8054000000000006</v>
      </c>
      <c r="AA418" s="23">
        <v>-0.2198</v>
      </c>
      <c r="AB418" s="23">
        <v>8.2199999999999995E-2</v>
      </c>
      <c r="AC418" s="23">
        <v>-0.47360000000000002</v>
      </c>
      <c r="AD418" s="23">
        <v>-0.61719999999999997</v>
      </c>
      <c r="AE418" s="23" t="s">
        <v>38</v>
      </c>
      <c r="AF418" s="23">
        <v>0.42620000000000002</v>
      </c>
      <c r="AG418" s="23">
        <v>2.3378999999999999</v>
      </c>
      <c r="AH418" s="23">
        <v>-0.21840000000000001</v>
      </c>
      <c r="AI418" s="23">
        <v>0.30070000000000002</v>
      </c>
      <c r="AJ418" s="23">
        <v>-0.2492</v>
      </c>
      <c r="AK418" s="23">
        <v>0.27779999999999999</v>
      </c>
      <c r="AL418" s="23">
        <v>0.11459999999999999</v>
      </c>
      <c r="AM418" s="23">
        <v>0.69040000000000001</v>
      </c>
      <c r="AN418" s="23">
        <v>49.694600000000001</v>
      </c>
    </row>
    <row r="419" spans="1:40" x14ac:dyDescent="0.35">
      <c r="A419" s="24" t="s">
        <v>1599</v>
      </c>
      <c r="B419" s="24" t="s">
        <v>1598</v>
      </c>
      <c r="C419" s="24" t="s">
        <v>497</v>
      </c>
      <c r="D419" s="24">
        <v>13770</v>
      </c>
      <c r="E419" s="24">
        <v>27540000000000</v>
      </c>
      <c r="F419" s="24">
        <v>13900</v>
      </c>
      <c r="G419" s="24">
        <v>2000000000</v>
      </c>
      <c r="H419" s="24">
        <v>1229</v>
      </c>
      <c r="I419" s="24">
        <v>14030930</v>
      </c>
      <c r="J419" s="24">
        <v>2399</v>
      </c>
      <c r="K419" s="24" t="s">
        <v>38</v>
      </c>
      <c r="L419" s="24" t="s">
        <v>38</v>
      </c>
      <c r="M419" s="24" t="s">
        <v>38</v>
      </c>
      <c r="N419" s="24" t="s">
        <v>38</v>
      </c>
      <c r="O419" s="24" t="s">
        <v>38</v>
      </c>
      <c r="P419" s="24" t="s">
        <v>38</v>
      </c>
      <c r="Q419" s="24" t="s">
        <v>38</v>
      </c>
      <c r="R419" s="24" t="s">
        <v>38</v>
      </c>
      <c r="S419" s="24" t="s">
        <v>38</v>
      </c>
      <c r="T419" s="24" t="s">
        <v>38</v>
      </c>
      <c r="U419" s="24" t="s">
        <v>38</v>
      </c>
      <c r="V419" s="24" t="s">
        <v>38</v>
      </c>
      <c r="W419" s="24">
        <v>1.4798</v>
      </c>
      <c r="X419" s="24">
        <v>5.7941000000000003</v>
      </c>
      <c r="Y419" s="24" t="s">
        <v>38</v>
      </c>
      <c r="Z419" s="24" t="s">
        <v>38</v>
      </c>
      <c r="AA419" s="24">
        <v>0.64480000000000004</v>
      </c>
      <c r="AB419" s="24">
        <v>0.66810000000000003</v>
      </c>
      <c r="AC419" s="24">
        <v>0.49230000000000002</v>
      </c>
      <c r="AD419" s="24">
        <v>1.1458999999999999</v>
      </c>
      <c r="AE419" s="24" t="s">
        <v>38</v>
      </c>
      <c r="AF419" s="24">
        <v>1.0991</v>
      </c>
      <c r="AG419" s="24">
        <v>-3.0700000000000002E-2</v>
      </c>
      <c r="AH419" s="24">
        <v>1.1382000000000001</v>
      </c>
      <c r="AI419" s="24">
        <v>0.71309999999999996</v>
      </c>
      <c r="AJ419" s="24">
        <v>2.1324000000000001</v>
      </c>
      <c r="AK419" s="24">
        <v>1.08</v>
      </c>
      <c r="AL419" s="24" t="s">
        <v>38</v>
      </c>
      <c r="AM419" s="24" t="s">
        <v>38</v>
      </c>
      <c r="AN419" s="24">
        <v>276.0763</v>
      </c>
    </row>
    <row r="420" spans="1:40" x14ac:dyDescent="0.35">
      <c r="A420" s="23" t="s">
        <v>1071</v>
      </c>
      <c r="B420" s="23" t="s">
        <v>1070</v>
      </c>
      <c r="C420" s="23" t="s">
        <v>155</v>
      </c>
      <c r="D420" s="23">
        <v>7190</v>
      </c>
      <c r="E420" s="23">
        <v>86280000000000</v>
      </c>
      <c r="F420" s="23">
        <v>7330</v>
      </c>
      <c r="G420" s="23">
        <v>12000000000</v>
      </c>
      <c r="H420" s="23">
        <v>1229</v>
      </c>
      <c r="I420" s="23">
        <v>14030930</v>
      </c>
      <c r="J420" s="23">
        <v>185</v>
      </c>
      <c r="K420" s="23">
        <v>18884612000000</v>
      </c>
      <c r="L420" s="23">
        <v>4669135000000</v>
      </c>
      <c r="M420" s="23">
        <v>16878290000000</v>
      </c>
      <c r="N420" s="23">
        <v>2220550000000</v>
      </c>
      <c r="O420" s="23">
        <v>265894000000</v>
      </c>
      <c r="P420" s="23">
        <v>1942129000000</v>
      </c>
      <c r="Q420" s="23">
        <v>1624925000000</v>
      </c>
      <c r="R420" s="23">
        <v>7180960000000</v>
      </c>
      <c r="S420" s="23">
        <v>34973000000</v>
      </c>
      <c r="T420" s="23">
        <v>34973000000</v>
      </c>
      <c r="U420" s="23" t="s">
        <v>38</v>
      </c>
      <c r="V420" s="23">
        <v>0.77229999999999999</v>
      </c>
      <c r="W420" s="23">
        <v>4.5624000000000002</v>
      </c>
      <c r="X420" s="23">
        <v>39.621600000000001</v>
      </c>
      <c r="Y420" s="23" t="s">
        <v>38</v>
      </c>
      <c r="Z420" s="23">
        <v>0.73060000000000003</v>
      </c>
      <c r="AA420" s="23">
        <v>-0.13800000000000001</v>
      </c>
      <c r="AB420" s="23">
        <v>-0.17660000000000001</v>
      </c>
      <c r="AC420" s="23">
        <v>-0.88429999999999997</v>
      </c>
      <c r="AD420" s="23">
        <v>-0.96179999999999999</v>
      </c>
      <c r="AE420" s="23">
        <v>1.1355999999999999</v>
      </c>
      <c r="AF420" s="23">
        <v>-0.72340000000000004</v>
      </c>
      <c r="AG420" s="23">
        <v>0.75349999999999995</v>
      </c>
      <c r="AH420" s="23" t="s">
        <v>38</v>
      </c>
      <c r="AI420" s="23" t="s">
        <v>38</v>
      </c>
      <c r="AJ420" s="23">
        <v>-0.62860000000000005</v>
      </c>
      <c r="AK420" s="23">
        <v>8.1767000000000003</v>
      </c>
      <c r="AL420" s="23">
        <v>0.35730000000000001</v>
      </c>
      <c r="AM420" s="23">
        <v>0.55779999999999996</v>
      </c>
      <c r="AN420" s="23" t="s">
        <v>38</v>
      </c>
    </row>
    <row r="421" spans="1:40" x14ac:dyDescent="0.35">
      <c r="A421" s="23" t="s">
        <v>937</v>
      </c>
      <c r="B421" s="23" t="s">
        <v>936</v>
      </c>
      <c r="C421" s="23" t="s">
        <v>306</v>
      </c>
      <c r="D421" s="23">
        <v>23520</v>
      </c>
      <c r="E421" s="23">
        <v>23520000000000</v>
      </c>
      <c r="F421" s="23">
        <v>23540</v>
      </c>
      <c r="G421" s="23">
        <v>1000000000</v>
      </c>
      <c r="H421" s="23">
        <v>1229</v>
      </c>
      <c r="I421" s="23">
        <v>14030930</v>
      </c>
      <c r="J421" s="23">
        <v>1124</v>
      </c>
      <c r="K421" s="23">
        <v>1848096000000</v>
      </c>
      <c r="L421" s="23">
        <v>329153000000</v>
      </c>
      <c r="M421" s="23">
        <v>2195485000000</v>
      </c>
      <c r="N421" s="23">
        <v>1123627000000</v>
      </c>
      <c r="O421" s="23">
        <v>471611000000</v>
      </c>
      <c r="P421" s="23">
        <v>1126606000000</v>
      </c>
      <c r="Q421" s="23">
        <v>1874682000000</v>
      </c>
      <c r="R421" s="23">
        <v>1326914000000</v>
      </c>
      <c r="S421" s="23">
        <v>11068000000</v>
      </c>
      <c r="T421" s="23">
        <v>2080000000</v>
      </c>
      <c r="U421" s="23">
        <v>20717000000</v>
      </c>
      <c r="V421" s="23">
        <v>1.1605000000000001</v>
      </c>
      <c r="W421" s="23">
        <v>12.726599999999999</v>
      </c>
      <c r="X421" s="23">
        <v>20.943100000000001</v>
      </c>
      <c r="Y421" s="23" t="s">
        <v>38</v>
      </c>
      <c r="Z421" s="23">
        <v>12.3706</v>
      </c>
      <c r="AA421" s="23" t="s">
        <v>38</v>
      </c>
      <c r="AB421" s="23" t="s">
        <v>38</v>
      </c>
      <c r="AC421" s="23" t="s">
        <v>38</v>
      </c>
      <c r="AD421" s="23">
        <v>-0.68740000000000001</v>
      </c>
      <c r="AE421" s="23">
        <v>-0.3478</v>
      </c>
      <c r="AF421" s="23">
        <v>9.6212999999999997</v>
      </c>
      <c r="AG421" s="23">
        <v>5.6079999999999997</v>
      </c>
      <c r="AH421" s="23">
        <v>9.8331999999999997</v>
      </c>
      <c r="AI421" s="23">
        <v>3.0522</v>
      </c>
      <c r="AJ421" s="23" t="s">
        <v>38</v>
      </c>
      <c r="AK421" s="23">
        <v>1.0656000000000001</v>
      </c>
      <c r="AL421" s="23">
        <v>6.3700000000000007E-2</v>
      </c>
      <c r="AM421" s="23">
        <v>1.3010999999999999</v>
      </c>
      <c r="AN421" s="23">
        <v>543.73910000000001</v>
      </c>
    </row>
    <row r="422" spans="1:40" x14ac:dyDescent="0.35">
      <c r="A422" s="24" t="s">
        <v>539</v>
      </c>
      <c r="B422" s="24" t="s">
        <v>538</v>
      </c>
      <c r="C422" s="24" t="s">
        <v>65</v>
      </c>
      <c r="D422" s="24">
        <v>17780</v>
      </c>
      <c r="E422" s="24">
        <v>195580000000000</v>
      </c>
      <c r="F422" s="24">
        <v>17760</v>
      </c>
      <c r="G422" s="24">
        <v>11000000000</v>
      </c>
      <c r="H422" s="24">
        <v>1229</v>
      </c>
      <c r="I422" s="24">
        <v>14030930</v>
      </c>
      <c r="J422" s="24">
        <v>2567</v>
      </c>
      <c r="K422" s="24">
        <v>724251257000000</v>
      </c>
      <c r="L422" s="24">
        <v>186224028000000</v>
      </c>
      <c r="M422" s="24">
        <v>584361211000000</v>
      </c>
      <c r="N422" s="24">
        <v>28231571000000</v>
      </c>
      <c r="O422" s="24">
        <v>7744874000000</v>
      </c>
      <c r="P422" s="24">
        <v>33309447000000</v>
      </c>
      <c r="Q422" s="24">
        <v>16898717000000</v>
      </c>
      <c r="R422" s="24">
        <v>33453940000000</v>
      </c>
      <c r="S422" s="24" t="s">
        <v>38</v>
      </c>
      <c r="T422" s="24" t="s">
        <v>38</v>
      </c>
      <c r="U422" s="24" t="s">
        <v>38</v>
      </c>
      <c r="V422" s="24">
        <v>0.59770000000000001</v>
      </c>
      <c r="W422" s="24">
        <v>0.27</v>
      </c>
      <c r="X422" s="24">
        <v>6.9185999999999996</v>
      </c>
      <c r="Y422" s="24" t="s">
        <v>38</v>
      </c>
      <c r="Z422" s="24" t="s">
        <v>38</v>
      </c>
      <c r="AA422" s="24">
        <v>2.8199999999999999E-2</v>
      </c>
      <c r="AB422" s="24">
        <v>6.7199999999999996E-2</v>
      </c>
      <c r="AC422" s="24">
        <v>0.4995</v>
      </c>
      <c r="AD422" s="24">
        <v>-0.2223</v>
      </c>
      <c r="AE422" s="24" t="s">
        <v>38</v>
      </c>
      <c r="AF422" s="24">
        <v>-4.0000000000000001E-3</v>
      </c>
      <c r="AG422" s="24">
        <v>0.1575</v>
      </c>
      <c r="AH422" s="24">
        <v>2.8136000000000001</v>
      </c>
      <c r="AI422" s="24">
        <v>0.30070000000000002</v>
      </c>
      <c r="AJ422" s="24">
        <v>0.49340000000000001</v>
      </c>
      <c r="AK422" s="24">
        <v>-9.9900000000000003E-2</v>
      </c>
      <c r="AL422" s="24">
        <v>0.65210000000000001</v>
      </c>
      <c r="AM422" s="24">
        <v>1.1135999999999999</v>
      </c>
      <c r="AN422" s="24">
        <v>10.4034</v>
      </c>
    </row>
    <row r="423" spans="1:40" x14ac:dyDescent="0.35">
      <c r="A423" s="23" t="s">
        <v>616</v>
      </c>
      <c r="B423" s="23" t="s">
        <v>615</v>
      </c>
      <c r="C423" s="23" t="s">
        <v>122</v>
      </c>
      <c r="D423" s="23">
        <v>10700</v>
      </c>
      <c r="E423" s="23">
        <v>66340000000000</v>
      </c>
      <c r="F423" s="23">
        <v>10600</v>
      </c>
      <c r="G423" s="23">
        <v>6200000000</v>
      </c>
      <c r="H423" s="23">
        <v>1229</v>
      </c>
      <c r="I423" s="23">
        <v>14030930</v>
      </c>
      <c r="J423" s="23">
        <v>1789</v>
      </c>
      <c r="K423" s="23">
        <v>39439815000000</v>
      </c>
      <c r="L423" s="23">
        <v>10552507000000</v>
      </c>
      <c r="M423" s="23">
        <v>27789401000000</v>
      </c>
      <c r="N423" s="23">
        <v>11094537000000</v>
      </c>
      <c r="O423" s="23">
        <v>1679981000000</v>
      </c>
      <c r="P423" s="23">
        <v>7418456000000</v>
      </c>
      <c r="Q423" s="23">
        <v>13289080000000</v>
      </c>
      <c r="R423" s="23">
        <v>9196887000000</v>
      </c>
      <c r="S423" s="23">
        <v>2288109000000</v>
      </c>
      <c r="T423" s="23">
        <v>466140000000</v>
      </c>
      <c r="U423" s="23">
        <v>1888110000000</v>
      </c>
      <c r="V423" s="23">
        <v>0.1003</v>
      </c>
      <c r="W423" s="23">
        <v>1.6820999999999999</v>
      </c>
      <c r="X423" s="23">
        <v>5.9250999999999996</v>
      </c>
      <c r="Y423" s="23" t="s">
        <v>38</v>
      </c>
      <c r="Z423" s="23">
        <v>1.6718999999999999</v>
      </c>
      <c r="AA423" s="23">
        <v>-0.24399999999999999</v>
      </c>
      <c r="AB423" s="23">
        <v>-0.2266</v>
      </c>
      <c r="AC423" s="23">
        <v>0.27610000000000001</v>
      </c>
      <c r="AD423" s="23">
        <v>0.42630000000000001</v>
      </c>
      <c r="AE423" s="23">
        <v>0.56759999999999999</v>
      </c>
      <c r="AF423" s="23">
        <v>0.15629999999999999</v>
      </c>
      <c r="AG423" s="23">
        <v>0.25800000000000001</v>
      </c>
      <c r="AH423" s="23">
        <v>-8.8300000000000003E-2</v>
      </c>
      <c r="AI423" s="23">
        <v>0.2268</v>
      </c>
      <c r="AJ423" s="23">
        <v>0.38619999999999999</v>
      </c>
      <c r="AK423" s="23">
        <v>0.68569999999999998</v>
      </c>
      <c r="AL423" s="23">
        <v>0.1963</v>
      </c>
      <c r="AM423" s="23">
        <v>0.76290000000000002</v>
      </c>
      <c r="AN423" s="23">
        <v>97.676599999999993</v>
      </c>
    </row>
    <row r="424" spans="1:40" x14ac:dyDescent="0.35">
      <c r="A424" s="23" t="s">
        <v>943</v>
      </c>
      <c r="B424" s="23" t="s">
        <v>942</v>
      </c>
      <c r="C424" s="23" t="s">
        <v>117</v>
      </c>
      <c r="D424" s="23">
        <v>5840</v>
      </c>
      <c r="E424" s="23">
        <v>8322000000000</v>
      </c>
      <c r="F424" s="23">
        <v>5760</v>
      </c>
      <c r="G424" s="23">
        <v>1425000000</v>
      </c>
      <c r="H424" s="23">
        <v>1229</v>
      </c>
      <c r="I424" s="23">
        <v>14030930</v>
      </c>
      <c r="J424" s="23">
        <v>128</v>
      </c>
      <c r="K424" s="23">
        <v>5735208000000</v>
      </c>
      <c r="L424" s="23">
        <v>943571000000</v>
      </c>
      <c r="M424" s="23">
        <v>8259153000000</v>
      </c>
      <c r="N424" s="23">
        <v>181730000000</v>
      </c>
      <c r="O424" s="23">
        <v>221035000000</v>
      </c>
      <c r="P424" s="23">
        <v>548648000000</v>
      </c>
      <c r="Q424" s="23">
        <v>1734611000000</v>
      </c>
      <c r="R424" s="23">
        <v>1583873000000</v>
      </c>
      <c r="S424" s="23">
        <v>142536000000</v>
      </c>
      <c r="T424" s="23">
        <v>51751000000</v>
      </c>
      <c r="U424" s="23">
        <v>384000000</v>
      </c>
      <c r="V424" s="23">
        <v>0.3896</v>
      </c>
      <c r="W424" s="23">
        <v>1.4510000000000001</v>
      </c>
      <c r="X424" s="23">
        <v>45</v>
      </c>
      <c r="Y424" s="23" t="s">
        <v>38</v>
      </c>
      <c r="Z424" s="23">
        <v>1.6693</v>
      </c>
      <c r="AA424" s="23" t="s">
        <v>38</v>
      </c>
      <c r="AB424" s="23" t="s">
        <v>38</v>
      </c>
      <c r="AC424" s="23" t="s">
        <v>38</v>
      </c>
      <c r="AD424" s="23">
        <v>2.1920999999999999</v>
      </c>
      <c r="AE424" s="23">
        <v>-0.31490000000000001</v>
      </c>
      <c r="AF424" s="23">
        <v>-0.62250000000000005</v>
      </c>
      <c r="AG424" s="23">
        <v>-0.67520000000000002</v>
      </c>
      <c r="AH424" s="23" t="s">
        <v>38</v>
      </c>
      <c r="AI424" s="23" t="s">
        <v>38</v>
      </c>
      <c r="AJ424" s="23" t="s">
        <v>38</v>
      </c>
      <c r="AK424" s="23">
        <v>3.6900000000000002E-2</v>
      </c>
      <c r="AL424" s="23">
        <v>0.32050000000000001</v>
      </c>
      <c r="AM424" s="23">
        <v>0.92030000000000001</v>
      </c>
      <c r="AN424" s="23">
        <v>161.18680000000001</v>
      </c>
    </row>
    <row r="425" spans="1:40" x14ac:dyDescent="0.35">
      <c r="A425" s="24" t="s">
        <v>802</v>
      </c>
      <c r="B425" s="24" t="s">
        <v>801</v>
      </c>
      <c r="C425" s="24" t="s">
        <v>155</v>
      </c>
      <c r="D425" s="24">
        <v>7770</v>
      </c>
      <c r="E425" s="24">
        <v>18648000000000</v>
      </c>
      <c r="F425" s="24">
        <v>7890</v>
      </c>
      <c r="G425" s="24">
        <v>2400000000</v>
      </c>
      <c r="H425" s="24">
        <v>1229</v>
      </c>
      <c r="I425" s="24">
        <v>14030930</v>
      </c>
      <c r="J425" s="24">
        <v>662</v>
      </c>
      <c r="K425" s="24">
        <v>1415501000000</v>
      </c>
      <c r="L425" s="24">
        <v>525015000000</v>
      </c>
      <c r="M425" s="24">
        <v>956064000000</v>
      </c>
      <c r="N425" s="24">
        <v>1588236000000</v>
      </c>
      <c r="O425" s="24">
        <v>383075000000</v>
      </c>
      <c r="P425" s="24">
        <v>1210457000000</v>
      </c>
      <c r="Q425" s="24">
        <v>2410041000000</v>
      </c>
      <c r="R425" s="24">
        <v>1458818000000</v>
      </c>
      <c r="S425" s="24" t="s">
        <v>38</v>
      </c>
      <c r="T425" s="24" t="s">
        <v>38</v>
      </c>
      <c r="U425" s="24" t="s">
        <v>38</v>
      </c>
      <c r="V425" s="24">
        <v>0.1983</v>
      </c>
      <c r="W425" s="24">
        <v>13.174099999999999</v>
      </c>
      <c r="X425" s="24">
        <v>11.9184</v>
      </c>
      <c r="Y425" s="24" t="s">
        <v>38</v>
      </c>
      <c r="Z425" s="24">
        <v>1.4424999999999999</v>
      </c>
      <c r="AA425" s="24" t="s">
        <v>38</v>
      </c>
      <c r="AB425" s="24">
        <v>0.44469999999999998</v>
      </c>
      <c r="AC425" s="24" t="s">
        <v>38</v>
      </c>
      <c r="AD425" s="24">
        <v>-0.97389999999999999</v>
      </c>
      <c r="AE425" s="24">
        <v>0.26179999999999998</v>
      </c>
      <c r="AF425" s="24">
        <v>-0.45090000000000002</v>
      </c>
      <c r="AG425" s="24">
        <v>7.0060000000000002</v>
      </c>
      <c r="AH425" s="24" t="s">
        <v>38</v>
      </c>
      <c r="AI425" s="24" t="s">
        <v>38</v>
      </c>
      <c r="AJ425" s="24">
        <v>-0.33600000000000002</v>
      </c>
      <c r="AK425" s="24">
        <v>0.36580000000000001</v>
      </c>
      <c r="AL425" s="24">
        <v>0.94810000000000005</v>
      </c>
      <c r="AM425" s="24">
        <v>1.2076</v>
      </c>
      <c r="AN425" s="24" t="s">
        <v>38</v>
      </c>
    </row>
    <row r="426" spans="1:40" x14ac:dyDescent="0.35">
      <c r="A426" s="23" t="s">
        <v>691</v>
      </c>
      <c r="B426" s="23" t="s">
        <v>690</v>
      </c>
      <c r="C426" s="23" t="s">
        <v>50</v>
      </c>
      <c r="D426" s="23">
        <v>6120</v>
      </c>
      <c r="E426" s="23">
        <v>61200000000000</v>
      </c>
      <c r="F426" s="23">
        <v>6030</v>
      </c>
      <c r="G426" s="23">
        <v>10000000000</v>
      </c>
      <c r="H426" s="23">
        <v>1229</v>
      </c>
      <c r="I426" s="23">
        <v>14030930</v>
      </c>
      <c r="J426" s="23">
        <v>780</v>
      </c>
      <c r="K426" s="23">
        <v>8274439000000</v>
      </c>
      <c r="L426" s="23">
        <v>4428000000</v>
      </c>
      <c r="M426" s="23">
        <v>8430235000000</v>
      </c>
      <c r="N426" s="23">
        <v>7800023000000</v>
      </c>
      <c r="O426" s="23">
        <v>-85212000000</v>
      </c>
      <c r="P426" s="23">
        <v>8160199000000</v>
      </c>
      <c r="Q426" s="23">
        <v>1566823000000</v>
      </c>
      <c r="R426" s="23">
        <v>8905177000000</v>
      </c>
      <c r="S426" s="23" t="s">
        <v>38</v>
      </c>
      <c r="T426" s="23" t="s">
        <v>38</v>
      </c>
      <c r="U426" s="23" t="s">
        <v>38</v>
      </c>
      <c r="V426" s="23">
        <v>0.85780000000000001</v>
      </c>
      <c r="W426" s="23">
        <v>7.4084000000000003</v>
      </c>
      <c r="X426" s="23">
        <v>7.7564000000000002</v>
      </c>
      <c r="Y426" s="23">
        <v>0.65690000000000004</v>
      </c>
      <c r="Z426" s="23" t="s">
        <v>38</v>
      </c>
      <c r="AA426" s="23" t="s">
        <v>38</v>
      </c>
      <c r="AB426" s="23" t="s">
        <v>38</v>
      </c>
      <c r="AC426" s="23" t="s">
        <v>38</v>
      </c>
      <c r="AD426" s="23" t="s">
        <v>38</v>
      </c>
      <c r="AE426" s="23" t="s">
        <v>38</v>
      </c>
      <c r="AF426" s="23">
        <v>-0.88790000000000002</v>
      </c>
      <c r="AG426" s="23">
        <v>-0.83540000000000003</v>
      </c>
      <c r="AH426" s="23" t="s">
        <v>38</v>
      </c>
      <c r="AI426" s="23" t="s">
        <v>38</v>
      </c>
      <c r="AJ426" s="23" t="s">
        <v>38</v>
      </c>
      <c r="AK426" s="23" t="s">
        <v>38</v>
      </c>
      <c r="AL426" s="23">
        <v>0.3911</v>
      </c>
      <c r="AM426" s="23">
        <v>1.4298999999999999</v>
      </c>
      <c r="AN426" s="23">
        <v>736.22410000000002</v>
      </c>
    </row>
    <row r="427" spans="1:40" x14ac:dyDescent="0.35">
      <c r="A427" s="23" t="s">
        <v>1531</v>
      </c>
      <c r="B427" s="23" t="s">
        <v>1530</v>
      </c>
      <c r="C427" s="23" t="s">
        <v>50</v>
      </c>
      <c r="D427" s="23">
        <v>1805</v>
      </c>
      <c r="E427" s="23">
        <v>4512500000000</v>
      </c>
      <c r="F427" s="23">
        <v>1759</v>
      </c>
      <c r="G427" s="23">
        <v>2500000000</v>
      </c>
      <c r="H427" s="23">
        <v>1230</v>
      </c>
      <c r="I427" s="23">
        <v>14030930</v>
      </c>
      <c r="J427" s="23">
        <v>151</v>
      </c>
      <c r="K427" s="23">
        <v>508557000000</v>
      </c>
      <c r="L427" s="23">
        <v>99559000000</v>
      </c>
      <c r="M427" s="23">
        <v>420286000000</v>
      </c>
      <c r="N427" s="23">
        <v>377977000000</v>
      </c>
      <c r="O427" s="23">
        <v>68181000000</v>
      </c>
      <c r="P427" s="23">
        <v>318610000000</v>
      </c>
      <c r="Q427" s="23">
        <v>328979000000</v>
      </c>
      <c r="R427" s="23">
        <v>182844000000</v>
      </c>
      <c r="S427" s="23">
        <v>6553000000</v>
      </c>
      <c r="T427" s="23">
        <v>2631000000</v>
      </c>
      <c r="U427" s="23">
        <v>13034000000</v>
      </c>
      <c r="V427" s="23">
        <v>0.4708</v>
      </c>
      <c r="W427" s="23">
        <v>8.8731000000000009</v>
      </c>
      <c r="X427" s="23">
        <v>11.648999999999999</v>
      </c>
      <c r="Y427" s="23">
        <v>0.97119999999999995</v>
      </c>
      <c r="Z427" s="23" t="s">
        <v>38</v>
      </c>
      <c r="AA427" s="23">
        <v>0.12529999999999999</v>
      </c>
      <c r="AB427" s="23">
        <v>1.9458</v>
      </c>
      <c r="AC427" s="23">
        <v>-0.2031</v>
      </c>
      <c r="AD427" s="23">
        <v>-1.44E-2</v>
      </c>
      <c r="AE427" s="23" t="s">
        <v>38</v>
      </c>
      <c r="AF427" s="23">
        <v>-0.60540000000000005</v>
      </c>
      <c r="AG427" s="23">
        <v>0.50700000000000001</v>
      </c>
      <c r="AH427" s="23" t="s">
        <v>38</v>
      </c>
      <c r="AI427" s="23" t="s">
        <v>38</v>
      </c>
      <c r="AJ427" s="23">
        <v>-0.68559999999999999</v>
      </c>
      <c r="AK427" s="23">
        <v>0.48520000000000002</v>
      </c>
      <c r="AL427" s="23">
        <v>0.42599999999999999</v>
      </c>
      <c r="AM427" s="23">
        <v>0.21060000000000001</v>
      </c>
      <c r="AN427" s="23">
        <v>72.578299999999999</v>
      </c>
    </row>
    <row r="428" spans="1:40" x14ac:dyDescent="0.35">
      <c r="A428" s="23" t="s">
        <v>1302</v>
      </c>
      <c r="B428" s="23" t="s">
        <v>1301</v>
      </c>
      <c r="C428" s="23" t="s">
        <v>127</v>
      </c>
      <c r="D428" s="23">
        <v>8830</v>
      </c>
      <c r="E428" s="23">
        <v>8830000000000</v>
      </c>
      <c r="F428" s="23">
        <v>8870</v>
      </c>
      <c r="G428" s="23">
        <v>1000000000</v>
      </c>
      <c r="H428" s="23">
        <v>1229</v>
      </c>
      <c r="I428" s="23">
        <v>14030930</v>
      </c>
      <c r="J428" s="23">
        <v>934</v>
      </c>
      <c r="K428" s="23">
        <v>2986331000000</v>
      </c>
      <c r="L428" s="23">
        <v>877724000000</v>
      </c>
      <c r="M428" s="23">
        <v>2122079000000</v>
      </c>
      <c r="N428" s="23">
        <v>933963000000</v>
      </c>
      <c r="O428" s="23">
        <v>318010000000</v>
      </c>
      <c r="P428" s="23">
        <v>540940000000</v>
      </c>
      <c r="Q428" s="23">
        <v>1114860000000</v>
      </c>
      <c r="R428" s="23">
        <v>537322000000</v>
      </c>
      <c r="S428" s="23">
        <v>21686000000</v>
      </c>
      <c r="T428" s="23">
        <v>6234000000</v>
      </c>
      <c r="U428" s="23">
        <v>17999000000</v>
      </c>
      <c r="V428" s="23">
        <v>0.55459999999999998</v>
      </c>
      <c r="W428" s="23">
        <v>2.9567999999999999</v>
      </c>
      <c r="X428" s="23">
        <v>9.4968000000000004</v>
      </c>
      <c r="Y428" s="23" t="s">
        <v>38</v>
      </c>
      <c r="Z428" s="23">
        <v>2.9331</v>
      </c>
      <c r="AA428" s="23">
        <v>0.8085</v>
      </c>
      <c r="AB428" s="23">
        <v>1.1585000000000001</v>
      </c>
      <c r="AC428" s="23">
        <v>-1.44E-2</v>
      </c>
      <c r="AD428" s="23">
        <v>6.0600000000000001E-2</v>
      </c>
      <c r="AE428" s="23">
        <v>0.52439999999999998</v>
      </c>
      <c r="AF428" s="23">
        <v>-2.0400000000000001E-2</v>
      </c>
      <c r="AG428" s="23">
        <v>0.3805</v>
      </c>
      <c r="AH428" s="23">
        <v>-8.4699999999999998E-2</v>
      </c>
      <c r="AI428" s="23">
        <v>0.5111</v>
      </c>
      <c r="AJ428" s="23">
        <v>-3.4500000000000003E-2</v>
      </c>
      <c r="AK428" s="23">
        <v>0.46410000000000001</v>
      </c>
      <c r="AL428" s="23">
        <v>0.42149999999999999</v>
      </c>
      <c r="AM428" s="23">
        <v>0.94440000000000002</v>
      </c>
      <c r="AN428" s="23">
        <v>77.166300000000007</v>
      </c>
    </row>
    <row r="429" spans="1:40" x14ac:dyDescent="0.35">
      <c r="A429" s="24" t="s">
        <v>836</v>
      </c>
      <c r="B429" s="24" t="s">
        <v>835</v>
      </c>
      <c r="C429" s="24" t="s">
        <v>50</v>
      </c>
      <c r="D429" s="24">
        <v>24740</v>
      </c>
      <c r="E429" s="24">
        <v>1008649800000000</v>
      </c>
      <c r="F429" s="24">
        <v>24710</v>
      </c>
      <c r="G429" s="24">
        <v>40770000000</v>
      </c>
      <c r="H429" s="24">
        <v>1230</v>
      </c>
      <c r="I429" s="24">
        <v>14030930</v>
      </c>
      <c r="J429" s="24">
        <v>2910</v>
      </c>
      <c r="K429" s="24">
        <v>129304117000000</v>
      </c>
      <c r="L429" s="24">
        <v>1279100000000</v>
      </c>
      <c r="M429" s="24">
        <v>135521047000000</v>
      </c>
      <c r="N429" s="24">
        <v>118621934000000</v>
      </c>
      <c r="O429" s="24">
        <v>-1214079000000</v>
      </c>
      <c r="P429" s="24">
        <v>125445419000000</v>
      </c>
      <c r="Q429" s="24">
        <v>51137295000000</v>
      </c>
      <c r="R429" s="24">
        <v>132158998000000</v>
      </c>
      <c r="S429" s="24">
        <v>9158533000000</v>
      </c>
      <c r="T429" s="24">
        <v>2288531000000</v>
      </c>
      <c r="U429" s="24">
        <v>8803843000000</v>
      </c>
      <c r="V429" s="24">
        <v>0.94899999999999995</v>
      </c>
      <c r="W429" s="24">
        <v>7.8006000000000002</v>
      </c>
      <c r="X429" s="24">
        <v>8.4947999999999997</v>
      </c>
      <c r="Y429" s="24">
        <v>0.99709999999999999</v>
      </c>
      <c r="Z429" s="24" t="s">
        <v>38</v>
      </c>
      <c r="AA429" s="24" t="s">
        <v>38</v>
      </c>
      <c r="AB429" s="24" t="s">
        <v>38</v>
      </c>
      <c r="AC429" s="24" t="s">
        <v>38</v>
      </c>
      <c r="AD429" s="24" t="s">
        <v>38</v>
      </c>
      <c r="AE429" s="24" t="s">
        <v>38</v>
      </c>
      <c r="AF429" s="24">
        <v>-0.96299999999999997</v>
      </c>
      <c r="AG429" s="24">
        <v>0.88660000000000005</v>
      </c>
      <c r="AH429" s="24" t="s">
        <v>38</v>
      </c>
      <c r="AI429" s="24" t="s">
        <v>38</v>
      </c>
      <c r="AJ429" s="24">
        <v>-1.038</v>
      </c>
      <c r="AK429" s="24" t="s">
        <v>38</v>
      </c>
      <c r="AL429" s="24">
        <v>0.43719999999999998</v>
      </c>
      <c r="AM429" s="24">
        <v>1.1196999999999999</v>
      </c>
      <c r="AN429" s="24">
        <v>181.62010000000001</v>
      </c>
    </row>
    <row r="430" spans="1:40" x14ac:dyDescent="0.35">
      <c r="A430" s="23" t="s">
        <v>119</v>
      </c>
      <c r="B430" s="23" t="s">
        <v>118</v>
      </c>
      <c r="C430" s="23" t="s">
        <v>60</v>
      </c>
      <c r="D430" s="23">
        <v>5560</v>
      </c>
      <c r="E430" s="23">
        <v>11120000000000</v>
      </c>
      <c r="F430" s="23">
        <v>5490</v>
      </c>
      <c r="G430" s="23">
        <v>2000000000</v>
      </c>
      <c r="H430" s="23">
        <v>930</v>
      </c>
      <c r="I430" s="23">
        <v>14030930</v>
      </c>
      <c r="J430" s="23">
        <v>528</v>
      </c>
      <c r="K430" s="23">
        <v>13906347000000</v>
      </c>
      <c r="L430" s="23">
        <v>4560095000000</v>
      </c>
      <c r="M430" s="23">
        <v>13906347000000</v>
      </c>
      <c r="N430" s="23">
        <v>1056044000000</v>
      </c>
      <c r="O430" s="23">
        <v>446085000000</v>
      </c>
      <c r="P430" s="23">
        <v>1056044000000</v>
      </c>
      <c r="Q430" s="23">
        <v>1235503000000</v>
      </c>
      <c r="R430" s="23">
        <v>1235503000000</v>
      </c>
      <c r="S430" s="23">
        <v>301551000000</v>
      </c>
      <c r="T430" s="23">
        <v>77062000000</v>
      </c>
      <c r="U430" s="23">
        <v>301551000000</v>
      </c>
      <c r="V430" s="23">
        <v>0.499</v>
      </c>
      <c r="W430" s="23">
        <v>0.79959999999999998</v>
      </c>
      <c r="X430" s="23">
        <v>10.3977</v>
      </c>
      <c r="Y430" s="23" t="s">
        <v>38</v>
      </c>
      <c r="Z430" s="23">
        <v>0.76119999999999999</v>
      </c>
      <c r="AA430" s="23">
        <v>0.74570000000000003</v>
      </c>
      <c r="AB430" s="23">
        <v>0.88519999999999999</v>
      </c>
      <c r="AC430" s="23">
        <v>-0.15310000000000001</v>
      </c>
      <c r="AD430" s="23" t="s">
        <v>38</v>
      </c>
      <c r="AE430" s="23">
        <v>1.1092</v>
      </c>
      <c r="AF430" s="23">
        <v>0.38979999999999998</v>
      </c>
      <c r="AG430" s="23">
        <v>2.0577000000000001</v>
      </c>
      <c r="AH430" s="23">
        <v>0.19800000000000001</v>
      </c>
      <c r="AI430" s="23">
        <v>2.093</v>
      </c>
      <c r="AJ430" s="23">
        <v>0.17699999999999999</v>
      </c>
      <c r="AK430" s="23" t="s">
        <v>38</v>
      </c>
      <c r="AL430" s="23">
        <v>0.60150000000000003</v>
      </c>
      <c r="AM430" s="23" t="s">
        <v>38</v>
      </c>
      <c r="AN430" s="23">
        <v>28.275099999999998</v>
      </c>
    </row>
    <row r="431" spans="1:40" x14ac:dyDescent="0.35">
      <c r="A431" s="23" t="s">
        <v>1035</v>
      </c>
      <c r="B431" s="23" t="s">
        <v>1034</v>
      </c>
      <c r="C431" s="23" t="s">
        <v>167</v>
      </c>
      <c r="D431" s="23">
        <v>9590</v>
      </c>
      <c r="E431" s="23">
        <v>20139000000000</v>
      </c>
      <c r="F431" s="23">
        <v>9510</v>
      </c>
      <c r="G431" s="23">
        <v>2100000000</v>
      </c>
      <c r="H431" s="23">
        <v>1229</v>
      </c>
      <c r="I431" s="23">
        <v>14030930</v>
      </c>
      <c r="J431" s="23">
        <v>139</v>
      </c>
      <c r="K431" s="23">
        <v>11636719000000</v>
      </c>
      <c r="L431" s="23">
        <v>3441919000000</v>
      </c>
      <c r="M431" s="23">
        <v>10645714000000</v>
      </c>
      <c r="N431" s="23">
        <v>292051000000</v>
      </c>
      <c r="O431" s="23">
        <v>100486000000</v>
      </c>
      <c r="P431" s="23">
        <v>217978000000</v>
      </c>
      <c r="Q431" s="23">
        <v>613807000000</v>
      </c>
      <c r="R431" s="23">
        <v>580027000000</v>
      </c>
      <c r="S431" s="23">
        <v>1952283000000</v>
      </c>
      <c r="T431" s="23">
        <v>850125000000</v>
      </c>
      <c r="U431" s="23">
        <v>1460269000000</v>
      </c>
      <c r="V431" s="23">
        <v>1.3776999999999999</v>
      </c>
      <c r="W431" s="23">
        <v>1.7305999999999999</v>
      </c>
      <c r="X431" s="23">
        <v>68.417299999999997</v>
      </c>
      <c r="Y431" s="23" t="s">
        <v>38</v>
      </c>
      <c r="Z431" s="23">
        <v>1.3005</v>
      </c>
      <c r="AA431" s="23" t="s">
        <v>38</v>
      </c>
      <c r="AB431" s="23" t="s">
        <v>38</v>
      </c>
      <c r="AC431" s="23">
        <v>8.4544999999999995</v>
      </c>
      <c r="AD431" s="23">
        <v>-0.60129999999999995</v>
      </c>
      <c r="AE431" s="23">
        <v>1E-3</v>
      </c>
      <c r="AF431" s="23">
        <v>0.40510000000000002</v>
      </c>
      <c r="AG431" s="23">
        <v>0.1217</v>
      </c>
      <c r="AH431" s="23">
        <v>-0.45739999999999997</v>
      </c>
      <c r="AI431" s="23">
        <v>-0.52300000000000002</v>
      </c>
      <c r="AJ431" s="23">
        <v>12.284800000000001</v>
      </c>
      <c r="AK431" s="23">
        <v>-0.55279999999999996</v>
      </c>
      <c r="AL431" s="23">
        <v>0.10340000000000001</v>
      </c>
      <c r="AM431" s="23">
        <v>0.8589</v>
      </c>
      <c r="AN431" s="23">
        <v>541.15039999999999</v>
      </c>
    </row>
    <row r="432" spans="1:40" x14ac:dyDescent="0.35">
      <c r="A432" s="23" t="s">
        <v>549</v>
      </c>
      <c r="B432" s="23" t="s">
        <v>548</v>
      </c>
      <c r="C432" s="23" t="s">
        <v>50</v>
      </c>
      <c r="D432" s="23">
        <v>5880</v>
      </c>
      <c r="E432" s="23">
        <v>147000000000000</v>
      </c>
      <c r="F432" s="23">
        <v>5880</v>
      </c>
      <c r="G432" s="23">
        <v>25000000000</v>
      </c>
      <c r="H432" s="23">
        <v>1230</v>
      </c>
      <c r="I432" s="23">
        <v>14030930</v>
      </c>
      <c r="J432" s="23">
        <v>355</v>
      </c>
      <c r="K432" s="23">
        <v>9517967000000</v>
      </c>
      <c r="L432" s="23">
        <v>121765000000</v>
      </c>
      <c r="M432" s="23">
        <v>12146087000000</v>
      </c>
      <c r="N432" s="23">
        <v>8879610000000</v>
      </c>
      <c r="O432" s="23">
        <v>-18125000000</v>
      </c>
      <c r="P432" s="23">
        <v>11865209000000</v>
      </c>
      <c r="Q432" s="23">
        <v>5431815000000</v>
      </c>
      <c r="R432" s="23">
        <v>5789020000000</v>
      </c>
      <c r="S432" s="23">
        <v>156235000000</v>
      </c>
      <c r="T432" s="23">
        <v>131676000000</v>
      </c>
      <c r="U432" s="23" t="s">
        <v>38</v>
      </c>
      <c r="V432" s="23">
        <v>0.4425</v>
      </c>
      <c r="W432" s="23">
        <v>15.4445</v>
      </c>
      <c r="X432" s="23">
        <v>16.563400000000001</v>
      </c>
      <c r="Y432" s="23">
        <v>1.0290999999999999</v>
      </c>
      <c r="Z432" s="23" t="s">
        <v>38</v>
      </c>
      <c r="AA432" s="23" t="s">
        <v>38</v>
      </c>
      <c r="AB432" s="23" t="s">
        <v>38</v>
      </c>
      <c r="AC432" s="23" t="s">
        <v>38</v>
      </c>
      <c r="AD432" s="23" t="s">
        <v>38</v>
      </c>
      <c r="AE432" s="23" t="s">
        <v>38</v>
      </c>
      <c r="AF432" s="23">
        <v>-0.96719999999999995</v>
      </c>
      <c r="AG432" s="23">
        <v>-0.97650000000000003</v>
      </c>
      <c r="AH432" s="23" t="s">
        <v>38</v>
      </c>
      <c r="AI432" s="23" t="s">
        <v>38</v>
      </c>
      <c r="AJ432" s="23">
        <v>-1.0053000000000001</v>
      </c>
      <c r="AK432" s="23">
        <v>-1.0035000000000001</v>
      </c>
      <c r="AL432" s="23">
        <v>0.61890000000000001</v>
      </c>
      <c r="AM432" s="23">
        <v>1.3164</v>
      </c>
      <c r="AN432" s="23">
        <v>613.37850000000003</v>
      </c>
    </row>
    <row r="433" spans="1:40" x14ac:dyDescent="0.35">
      <c r="A433" s="24" t="s">
        <v>729</v>
      </c>
      <c r="B433" s="24" t="s">
        <v>728</v>
      </c>
      <c r="C433" s="24" t="s">
        <v>596</v>
      </c>
      <c r="D433" s="24">
        <v>11980</v>
      </c>
      <c r="E433" s="24">
        <v>23960000000000</v>
      </c>
      <c r="F433" s="24">
        <v>11870</v>
      </c>
      <c r="G433" s="24">
        <v>2000000000</v>
      </c>
      <c r="H433" s="24">
        <v>1229</v>
      </c>
      <c r="I433" s="24">
        <v>14030930</v>
      </c>
      <c r="J433" s="24">
        <v>705</v>
      </c>
      <c r="K433" s="24">
        <v>17509624000000</v>
      </c>
      <c r="L433" s="24">
        <v>2493871000000</v>
      </c>
      <c r="M433" s="24">
        <v>18255070000000</v>
      </c>
      <c r="N433" s="24">
        <v>1409263000000</v>
      </c>
      <c r="O433" s="24">
        <v>406744000000</v>
      </c>
      <c r="P433" s="24">
        <v>2554731000000</v>
      </c>
      <c r="Q433" s="24">
        <v>2061531000000</v>
      </c>
      <c r="R433" s="24">
        <v>2554269000000</v>
      </c>
      <c r="S433" s="24">
        <v>1181394000000</v>
      </c>
      <c r="T433" s="24">
        <v>120527000000</v>
      </c>
      <c r="U433" s="24">
        <v>1000711000000</v>
      </c>
      <c r="V433" s="24">
        <v>0.58709999999999996</v>
      </c>
      <c r="W433" s="24">
        <v>1.3684000000000001</v>
      </c>
      <c r="X433" s="24">
        <v>16.851099999999999</v>
      </c>
      <c r="Y433" s="24" t="s">
        <v>38</v>
      </c>
      <c r="Z433" s="24">
        <v>1.2970999999999999</v>
      </c>
      <c r="AA433" s="24" t="s">
        <v>38</v>
      </c>
      <c r="AB433" s="24" t="s">
        <v>38</v>
      </c>
      <c r="AC433" s="24" t="s">
        <v>38</v>
      </c>
      <c r="AD433" s="24">
        <v>0.38159999999999999</v>
      </c>
      <c r="AE433" s="24">
        <v>8.3999999999999995E-3</v>
      </c>
      <c r="AF433" s="24">
        <v>-0.16619999999999999</v>
      </c>
      <c r="AG433" s="24">
        <v>0.1082</v>
      </c>
      <c r="AH433" s="24">
        <v>1.1216999999999999</v>
      </c>
      <c r="AI433" s="24">
        <v>0.77559999999999996</v>
      </c>
      <c r="AJ433" s="24" t="s">
        <v>38</v>
      </c>
      <c r="AK433" s="24">
        <v>0.53110000000000002</v>
      </c>
      <c r="AL433" s="24">
        <v>0.29239999999999999</v>
      </c>
      <c r="AM433" s="24">
        <v>1.5427</v>
      </c>
      <c r="AN433" s="24">
        <v>154.3503</v>
      </c>
    </row>
    <row r="434" spans="1:40" x14ac:dyDescent="0.35">
      <c r="A434" s="24" t="s">
        <v>1059</v>
      </c>
      <c r="B434" s="24" t="s">
        <v>1058</v>
      </c>
      <c r="C434" s="24" t="s">
        <v>172</v>
      </c>
      <c r="D434" s="24">
        <v>13300</v>
      </c>
      <c r="E434" s="24">
        <v>17290000000000</v>
      </c>
      <c r="F434" s="24">
        <v>12990</v>
      </c>
      <c r="G434" s="24">
        <v>1300000000</v>
      </c>
      <c r="H434" s="24">
        <v>1229</v>
      </c>
      <c r="I434" s="24">
        <v>14030930</v>
      </c>
      <c r="J434" s="24">
        <v>1382</v>
      </c>
      <c r="K434" s="24">
        <v>2382950000000</v>
      </c>
      <c r="L434" s="24">
        <v>235000000</v>
      </c>
      <c r="M434" s="24">
        <v>2378415000000</v>
      </c>
      <c r="N434" s="24">
        <v>1795974000000</v>
      </c>
      <c r="O434" s="24">
        <v>-14288000000</v>
      </c>
      <c r="P434" s="24">
        <v>1792235000000</v>
      </c>
      <c r="Q434" s="24">
        <v>2485049000000</v>
      </c>
      <c r="R434" s="24">
        <v>2748012000000</v>
      </c>
      <c r="S434" s="24" t="s">
        <v>38</v>
      </c>
      <c r="T434" s="24" t="s">
        <v>38</v>
      </c>
      <c r="U434" s="24" t="s">
        <v>38</v>
      </c>
      <c r="V434" s="24">
        <v>0.1</v>
      </c>
      <c r="W434" s="24">
        <v>7.2721</v>
      </c>
      <c r="X434" s="24">
        <v>9.4067000000000007</v>
      </c>
      <c r="Y434" s="24" t="s">
        <v>38</v>
      </c>
      <c r="Z434" s="24" t="s">
        <v>38</v>
      </c>
      <c r="AA434" s="24" t="s">
        <v>38</v>
      </c>
      <c r="AB434" s="24" t="s">
        <v>38</v>
      </c>
      <c r="AC434" s="24" t="s">
        <v>38</v>
      </c>
      <c r="AD434" s="24" t="s">
        <v>38</v>
      </c>
      <c r="AE434" s="24" t="s">
        <v>38</v>
      </c>
      <c r="AF434" s="24">
        <v>-0.94530000000000003</v>
      </c>
      <c r="AG434" s="24" t="s">
        <v>38</v>
      </c>
      <c r="AH434" s="24">
        <v>-0.94530000000000003</v>
      </c>
      <c r="AI434" s="24" t="s">
        <v>38</v>
      </c>
      <c r="AJ434" s="24" t="s">
        <v>38</v>
      </c>
      <c r="AK434" s="24" t="s">
        <v>38</v>
      </c>
      <c r="AL434" s="24">
        <v>1.2500000000000001E-2</v>
      </c>
      <c r="AM434" s="24">
        <v>1.1143000000000001</v>
      </c>
      <c r="AN434" s="24">
        <v>250.63990000000001</v>
      </c>
    </row>
    <row r="435" spans="1:40" x14ac:dyDescent="0.35">
      <c r="A435" s="23" t="s">
        <v>1095</v>
      </c>
      <c r="B435" s="23" t="s">
        <v>1094</v>
      </c>
      <c r="C435" s="23" t="s">
        <v>155</v>
      </c>
      <c r="D435" s="23">
        <v>1068</v>
      </c>
      <c r="E435" s="23">
        <v>3204000000000</v>
      </c>
      <c r="F435" s="23">
        <v>1097</v>
      </c>
      <c r="G435" s="23">
        <v>3000000000</v>
      </c>
      <c r="H435" s="23">
        <v>1229</v>
      </c>
      <c r="I435" s="23">
        <v>14030930</v>
      </c>
      <c r="J435" s="23">
        <v>20</v>
      </c>
      <c r="K435" s="23" t="s">
        <v>38</v>
      </c>
      <c r="L435" s="23" t="s">
        <v>38</v>
      </c>
      <c r="M435" s="23" t="s">
        <v>38</v>
      </c>
      <c r="N435" s="23">
        <v>59454000000</v>
      </c>
      <c r="O435" s="23">
        <v>23309000000</v>
      </c>
      <c r="P435" s="23">
        <v>99379000000</v>
      </c>
      <c r="Q435" s="23">
        <v>66196000000</v>
      </c>
      <c r="R435" s="23">
        <v>67861000000</v>
      </c>
      <c r="S435" s="23" t="s">
        <v>38</v>
      </c>
      <c r="T435" s="23" t="s">
        <v>38</v>
      </c>
      <c r="U435" s="23" t="s">
        <v>38</v>
      </c>
      <c r="V435" s="23">
        <v>0.3019</v>
      </c>
      <c r="W435" s="23" t="s">
        <v>38</v>
      </c>
      <c r="X435" s="23">
        <v>54.85</v>
      </c>
      <c r="Y435" s="23" t="s">
        <v>38</v>
      </c>
      <c r="Z435" s="23" t="s">
        <v>38</v>
      </c>
      <c r="AA435" s="23" t="s">
        <v>38</v>
      </c>
      <c r="AB435" s="23" t="s">
        <v>38</v>
      </c>
      <c r="AC435" s="23" t="s">
        <v>38</v>
      </c>
      <c r="AD435" s="23" t="s">
        <v>38</v>
      </c>
      <c r="AE435" s="23" t="s">
        <v>38</v>
      </c>
      <c r="AF435" s="23" t="s">
        <v>38</v>
      </c>
      <c r="AG435" s="23" t="s">
        <v>38</v>
      </c>
      <c r="AH435" s="23" t="s">
        <v>38</v>
      </c>
      <c r="AI435" s="23" t="s">
        <v>38</v>
      </c>
      <c r="AJ435" s="23">
        <v>0.78190000000000004</v>
      </c>
      <c r="AK435" s="23">
        <v>-0.60880000000000001</v>
      </c>
      <c r="AL435" s="23">
        <v>3.8800000000000001E-2</v>
      </c>
      <c r="AM435" s="23" t="s">
        <v>38</v>
      </c>
      <c r="AN435" s="23" t="s">
        <v>38</v>
      </c>
    </row>
    <row r="436" spans="1:40" x14ac:dyDescent="0.35">
      <c r="A436" s="23" t="s">
        <v>1133</v>
      </c>
      <c r="B436" s="23" t="s">
        <v>1132</v>
      </c>
      <c r="C436" s="23" t="s">
        <v>263</v>
      </c>
      <c r="D436" s="23">
        <v>6800</v>
      </c>
      <c r="E436" s="23">
        <v>7582000000000</v>
      </c>
      <c r="F436" s="23">
        <v>6760</v>
      </c>
      <c r="G436" s="23">
        <v>1115000000</v>
      </c>
      <c r="H436" s="23">
        <v>930</v>
      </c>
      <c r="I436" s="23">
        <v>14030930</v>
      </c>
      <c r="J436" s="23">
        <v>492</v>
      </c>
      <c r="K436" s="23">
        <v>15112354000000</v>
      </c>
      <c r="L436" s="23">
        <v>3084458000000</v>
      </c>
      <c r="M436" s="23">
        <v>15112354000000</v>
      </c>
      <c r="N436" s="23">
        <v>548512000000</v>
      </c>
      <c r="O436" s="23">
        <v>229389000000</v>
      </c>
      <c r="P436" s="23">
        <v>548512000000</v>
      </c>
      <c r="Q436" s="23">
        <v>521096000000</v>
      </c>
      <c r="R436" s="23">
        <v>521096000000</v>
      </c>
      <c r="S436" s="23">
        <v>252455000000</v>
      </c>
      <c r="T436" s="23">
        <v>26259000000</v>
      </c>
      <c r="U436" s="23">
        <v>252455000000</v>
      </c>
      <c r="V436" s="23">
        <v>0.44259999999999999</v>
      </c>
      <c r="W436" s="23">
        <v>0.50170000000000003</v>
      </c>
      <c r="X436" s="23">
        <v>13.678900000000001</v>
      </c>
      <c r="Y436" s="23" t="s">
        <v>38</v>
      </c>
      <c r="Z436" s="23" t="s">
        <v>38</v>
      </c>
      <c r="AA436" s="23">
        <v>0.54800000000000004</v>
      </c>
      <c r="AB436" s="23">
        <v>0.36809999999999998</v>
      </c>
      <c r="AC436" s="23">
        <v>1.3714</v>
      </c>
      <c r="AD436" s="23">
        <v>-0.49619999999999997</v>
      </c>
      <c r="AE436" s="23">
        <v>0.49640000000000001</v>
      </c>
      <c r="AF436" s="23">
        <v>-0.24560000000000001</v>
      </c>
      <c r="AG436" s="23">
        <v>1.7258</v>
      </c>
      <c r="AH436" s="23">
        <v>0.40899999999999997</v>
      </c>
      <c r="AI436" s="23">
        <v>1.5799000000000001</v>
      </c>
      <c r="AJ436" s="23">
        <v>0.78890000000000005</v>
      </c>
      <c r="AK436" s="23">
        <v>0.37309999999999999</v>
      </c>
      <c r="AL436" s="23">
        <v>0.1124</v>
      </c>
      <c r="AM436" s="23">
        <v>1.5316000000000001</v>
      </c>
      <c r="AN436" s="23">
        <v>50.401899999999998</v>
      </c>
    </row>
    <row r="437" spans="1:40" x14ac:dyDescent="0.35">
      <c r="A437" s="24" t="s">
        <v>743</v>
      </c>
      <c r="B437" s="24" t="s">
        <v>742</v>
      </c>
      <c r="C437" s="24" t="s">
        <v>103</v>
      </c>
      <c r="D437" s="24">
        <v>7720</v>
      </c>
      <c r="E437" s="24">
        <v>20072000000000</v>
      </c>
      <c r="F437" s="24">
        <v>7630</v>
      </c>
      <c r="G437" s="24">
        <v>2600000000</v>
      </c>
      <c r="H437" s="24">
        <v>930</v>
      </c>
      <c r="I437" s="24">
        <v>14030631</v>
      </c>
      <c r="J437" s="24">
        <v>623</v>
      </c>
      <c r="K437" s="24">
        <v>18341103000000</v>
      </c>
      <c r="L437" s="24">
        <v>4965337000000</v>
      </c>
      <c r="M437" s="24">
        <v>18304685000000</v>
      </c>
      <c r="N437" s="24">
        <v>1620722000000</v>
      </c>
      <c r="O437" s="24">
        <v>715730000000</v>
      </c>
      <c r="P437" s="24">
        <v>1522749000000</v>
      </c>
      <c r="Q437" s="24">
        <v>2040307000000</v>
      </c>
      <c r="R437" s="24">
        <v>1675404000000</v>
      </c>
      <c r="S437" s="24">
        <v>1337215000000</v>
      </c>
      <c r="T437" s="24">
        <v>255111000000</v>
      </c>
      <c r="U437" s="24">
        <v>956672000000</v>
      </c>
      <c r="V437" s="24">
        <v>0.68300000000000005</v>
      </c>
      <c r="W437" s="24">
        <v>1.0944</v>
      </c>
      <c r="X437" s="24">
        <v>12.247199999999999</v>
      </c>
      <c r="Y437" s="24" t="s">
        <v>38</v>
      </c>
      <c r="Z437" s="24">
        <v>0.80759999999999998</v>
      </c>
      <c r="AA437" s="24">
        <v>0.64370000000000005</v>
      </c>
      <c r="AB437" s="24">
        <v>0.72399999999999998</v>
      </c>
      <c r="AC437" s="24">
        <v>1.2653000000000001</v>
      </c>
      <c r="AD437" s="24">
        <v>0.43559999999999999</v>
      </c>
      <c r="AE437" s="24">
        <v>0.8417</v>
      </c>
      <c r="AF437" s="24">
        <v>0.14299999999999999</v>
      </c>
      <c r="AG437" s="24">
        <v>2.06E-2</v>
      </c>
      <c r="AH437" s="24">
        <v>0.28160000000000002</v>
      </c>
      <c r="AI437" s="24">
        <v>0.15989999999999999</v>
      </c>
      <c r="AJ437" s="24">
        <v>1.5891999999999999</v>
      </c>
      <c r="AK437" s="24">
        <v>0.4652</v>
      </c>
      <c r="AL437" s="24">
        <v>0.75600000000000001</v>
      </c>
      <c r="AM437" s="24">
        <v>1.2210000000000001</v>
      </c>
      <c r="AN437" s="24">
        <v>113.4888</v>
      </c>
    </row>
    <row r="438" spans="1:40" x14ac:dyDescent="0.35">
      <c r="A438" s="24" t="s">
        <v>1229</v>
      </c>
      <c r="B438" s="24" t="s">
        <v>1228</v>
      </c>
      <c r="C438" s="24" t="s">
        <v>394</v>
      </c>
      <c r="D438" s="24">
        <v>7450</v>
      </c>
      <c r="E438" s="24">
        <v>14155000000000</v>
      </c>
      <c r="F438" s="24">
        <v>7500</v>
      </c>
      <c r="G438" s="24">
        <v>1900000000</v>
      </c>
      <c r="H438" s="24">
        <v>631</v>
      </c>
      <c r="I438" s="24">
        <v>14030930</v>
      </c>
      <c r="J438" s="24">
        <v>1084</v>
      </c>
      <c r="K438" s="24">
        <v>10166504000000</v>
      </c>
      <c r="L438" s="24">
        <v>3164773000000</v>
      </c>
      <c r="M438" s="24">
        <v>8806404000000</v>
      </c>
      <c r="N438" s="24">
        <v>2060204000000</v>
      </c>
      <c r="O438" s="24">
        <v>607581000000</v>
      </c>
      <c r="P438" s="24">
        <v>1932032000000</v>
      </c>
      <c r="Q438" s="24">
        <v>1247044000000</v>
      </c>
      <c r="R438" s="24">
        <v>2457763000000</v>
      </c>
      <c r="S438" s="24" t="s">
        <v>38</v>
      </c>
      <c r="T438" s="24" t="s">
        <v>38</v>
      </c>
      <c r="U438" s="24" t="s">
        <v>38</v>
      </c>
      <c r="V438" s="24">
        <v>0.94110000000000005</v>
      </c>
      <c r="W438" s="24">
        <v>1.3923000000000001</v>
      </c>
      <c r="X438" s="24">
        <v>6.9096000000000002</v>
      </c>
      <c r="Y438" s="24" t="s">
        <v>38</v>
      </c>
      <c r="Z438" s="24">
        <v>1.3061</v>
      </c>
      <c r="AA438" s="24">
        <v>8.0000000000000004E-4</v>
      </c>
      <c r="AB438" s="24">
        <v>0.2235</v>
      </c>
      <c r="AC438" s="24">
        <v>-0.1699</v>
      </c>
      <c r="AD438" s="24">
        <v>-0.27729999999999999</v>
      </c>
      <c r="AE438" s="24">
        <v>0.87219999999999998</v>
      </c>
      <c r="AF438" s="24">
        <v>9.2600000000000002E-2</v>
      </c>
      <c r="AG438" s="24">
        <v>0.75370000000000004</v>
      </c>
      <c r="AH438" s="24">
        <v>-7.2700000000000001E-2</v>
      </c>
      <c r="AI438" s="24">
        <v>0.46160000000000001</v>
      </c>
      <c r="AJ438" s="24">
        <v>-9.2999999999999999E-2</v>
      </c>
      <c r="AK438" s="24">
        <v>0.27239999999999998</v>
      </c>
      <c r="AL438" s="24">
        <v>0.2581</v>
      </c>
      <c r="AM438" s="24">
        <v>0.92020000000000002</v>
      </c>
      <c r="AN438" s="24">
        <v>107.3901</v>
      </c>
    </row>
    <row r="439" spans="1:40" x14ac:dyDescent="0.35">
      <c r="A439" s="24" t="s">
        <v>1308</v>
      </c>
      <c r="B439" s="24" t="s">
        <v>1307</v>
      </c>
      <c r="C439" s="24" t="s">
        <v>155</v>
      </c>
      <c r="D439" s="24">
        <v>4525</v>
      </c>
      <c r="E439" s="24">
        <v>13575000000000</v>
      </c>
      <c r="F439" s="24">
        <v>4434</v>
      </c>
      <c r="G439" s="24">
        <v>3000000000</v>
      </c>
      <c r="H439" s="24">
        <v>1229</v>
      </c>
      <c r="I439" s="24">
        <v>14030930</v>
      </c>
      <c r="J439" s="24">
        <v>138</v>
      </c>
      <c r="K439" s="24">
        <v>2878485000000</v>
      </c>
      <c r="L439" s="24">
        <v>722525000000</v>
      </c>
      <c r="M439" s="24">
        <v>3280230000000</v>
      </c>
      <c r="N439" s="24">
        <v>413788000000</v>
      </c>
      <c r="O439" s="24">
        <v>21820000000</v>
      </c>
      <c r="P439" s="24">
        <v>315688000000</v>
      </c>
      <c r="Q439" s="24">
        <v>13613000000</v>
      </c>
      <c r="R439" s="24">
        <v>-153333000000</v>
      </c>
      <c r="S439" s="24">
        <v>268437000000</v>
      </c>
      <c r="T439" s="24">
        <v>181780000000</v>
      </c>
      <c r="U439" s="24">
        <v>74361000000</v>
      </c>
      <c r="V439" s="24" t="s">
        <v>38</v>
      </c>
      <c r="W439" s="24">
        <v>4.7160000000000002</v>
      </c>
      <c r="X439" s="24">
        <v>32.130400000000002</v>
      </c>
      <c r="Y439" s="24" t="s">
        <v>38</v>
      </c>
      <c r="Z439" s="24" t="s">
        <v>38</v>
      </c>
      <c r="AA439" s="24" t="s">
        <v>38</v>
      </c>
      <c r="AB439" s="24">
        <v>-0.28289999999999998</v>
      </c>
      <c r="AC439" s="24" t="s">
        <v>38</v>
      </c>
      <c r="AD439" s="24" t="s">
        <v>38</v>
      </c>
      <c r="AE439" s="24" t="s">
        <v>38</v>
      </c>
      <c r="AF439" s="24">
        <v>4.1999999999999997E-3</v>
      </c>
      <c r="AG439" s="24">
        <v>-0.35730000000000001</v>
      </c>
      <c r="AH439" s="24" t="s">
        <v>38</v>
      </c>
      <c r="AI439" s="24" t="s">
        <v>38</v>
      </c>
      <c r="AJ439" s="24">
        <v>-0.77410000000000001</v>
      </c>
      <c r="AK439" s="24">
        <v>1.4655</v>
      </c>
      <c r="AL439" s="24">
        <v>-2.98E-2</v>
      </c>
      <c r="AM439" s="24">
        <v>0.45629999999999998</v>
      </c>
      <c r="AN439" s="24" t="s">
        <v>38</v>
      </c>
    </row>
    <row r="440" spans="1:40" x14ac:dyDescent="0.35">
      <c r="A440" s="24" t="s">
        <v>1005</v>
      </c>
      <c r="B440" s="24" t="s">
        <v>1004</v>
      </c>
      <c r="C440" s="24" t="s">
        <v>167</v>
      </c>
      <c r="D440" s="24">
        <v>22680</v>
      </c>
      <c r="E440" s="24">
        <v>20412000000000</v>
      </c>
      <c r="F440" s="24">
        <v>22670</v>
      </c>
      <c r="G440" s="24">
        <v>900000000</v>
      </c>
      <c r="H440" s="24">
        <v>1229</v>
      </c>
      <c r="I440" s="24">
        <v>14030930</v>
      </c>
      <c r="J440" s="24">
        <v>1384</v>
      </c>
      <c r="K440" s="24">
        <v>10668746000000</v>
      </c>
      <c r="L440" s="24">
        <v>3275594000000</v>
      </c>
      <c r="M440" s="24">
        <v>14059735000000</v>
      </c>
      <c r="N440" s="24">
        <v>1245872000000</v>
      </c>
      <c r="O440" s="24">
        <v>493961000000</v>
      </c>
      <c r="P440" s="24">
        <v>3779927000000</v>
      </c>
      <c r="Q440" s="24">
        <v>2377786000000</v>
      </c>
      <c r="R440" s="24">
        <v>4040512000000</v>
      </c>
      <c r="S440" s="24">
        <v>343150000000</v>
      </c>
      <c r="T440" s="24">
        <v>72739000000</v>
      </c>
      <c r="U440" s="24">
        <v>469574000000</v>
      </c>
      <c r="V440" s="24">
        <v>0.70240000000000002</v>
      </c>
      <c r="W440" s="24">
        <v>1.9133</v>
      </c>
      <c r="X440" s="24">
        <v>16.3584</v>
      </c>
      <c r="Y440" s="24" t="s">
        <v>38</v>
      </c>
      <c r="Z440" s="24">
        <v>1.9883999999999999</v>
      </c>
      <c r="AA440" s="24" t="s">
        <v>38</v>
      </c>
      <c r="AB440" s="24" t="s">
        <v>38</v>
      </c>
      <c r="AC440" s="24" t="s">
        <v>38</v>
      </c>
      <c r="AD440" s="24">
        <v>-0.54959999999999998</v>
      </c>
      <c r="AE440" s="24">
        <v>-0.31719999999999998</v>
      </c>
      <c r="AF440" s="24">
        <v>0.24479999999999999</v>
      </c>
      <c r="AG440" s="24">
        <v>-0.20269999999999999</v>
      </c>
      <c r="AH440" s="24">
        <v>-4.0500000000000001E-2</v>
      </c>
      <c r="AI440" s="24">
        <v>-0.72450000000000003</v>
      </c>
      <c r="AJ440" s="24" t="s">
        <v>38</v>
      </c>
      <c r="AK440" s="24">
        <v>-0.64090000000000003</v>
      </c>
      <c r="AL440" s="24">
        <v>0.17319999999999999</v>
      </c>
      <c r="AM440" s="24">
        <v>1.1425000000000001</v>
      </c>
      <c r="AN440" s="24">
        <v>237.32089999999999</v>
      </c>
    </row>
    <row r="441" spans="1:40" x14ac:dyDescent="0.35">
      <c r="A441" s="24" t="s">
        <v>1259</v>
      </c>
      <c r="B441" s="24" t="s">
        <v>1258</v>
      </c>
      <c r="C441" s="24" t="s">
        <v>183</v>
      </c>
      <c r="D441" s="24">
        <v>8250</v>
      </c>
      <c r="E441" s="24">
        <v>16500000000000</v>
      </c>
      <c r="F441" s="24">
        <v>8180</v>
      </c>
      <c r="G441" s="24">
        <v>2000000000</v>
      </c>
      <c r="H441" s="24">
        <v>1229</v>
      </c>
      <c r="I441" s="24">
        <v>14030930</v>
      </c>
      <c r="J441" s="24">
        <v>-352</v>
      </c>
      <c r="K441" s="24">
        <v>10728589000000</v>
      </c>
      <c r="L441" s="24">
        <v>1782661000000</v>
      </c>
      <c r="M441" s="24">
        <v>10532021000000</v>
      </c>
      <c r="N441" s="24">
        <v>-704257000000</v>
      </c>
      <c r="O441" s="24">
        <v>-837674000000</v>
      </c>
      <c r="P441" s="24">
        <v>598748000000</v>
      </c>
      <c r="Q441" s="24">
        <v>-784953000000</v>
      </c>
      <c r="R441" s="24">
        <v>710577000000</v>
      </c>
      <c r="S441" s="24">
        <v>933575000000</v>
      </c>
      <c r="T441" s="24">
        <v>346374000000</v>
      </c>
      <c r="U441" s="24">
        <v>541466000000</v>
      </c>
      <c r="V441" s="24">
        <v>1.0689</v>
      </c>
      <c r="W441" s="24">
        <v>1.5398000000000001</v>
      </c>
      <c r="X441" s="24" t="s">
        <v>38</v>
      </c>
      <c r="Y441" s="24" t="s">
        <v>38</v>
      </c>
      <c r="Z441" s="24">
        <v>1.8743000000000001</v>
      </c>
      <c r="AA441" s="24" t="s">
        <v>38</v>
      </c>
      <c r="AB441" s="24" t="s">
        <v>38</v>
      </c>
      <c r="AC441" s="24" t="s">
        <v>38</v>
      </c>
      <c r="AD441" s="24" t="s">
        <v>38</v>
      </c>
      <c r="AE441" s="24">
        <v>4.0000000000000001E-3</v>
      </c>
      <c r="AF441" s="24">
        <v>-0.25190000000000001</v>
      </c>
      <c r="AG441" s="24">
        <v>-0.39710000000000001</v>
      </c>
      <c r="AH441" s="24">
        <v>-0.78779999999999994</v>
      </c>
      <c r="AI441" s="24">
        <v>-0.86270000000000002</v>
      </c>
      <c r="AJ441" s="24" t="s">
        <v>38</v>
      </c>
      <c r="AK441" s="24">
        <v>-9.2329000000000008</v>
      </c>
      <c r="AL441" s="24">
        <v>3.5400000000000001E-2</v>
      </c>
      <c r="AM441" s="24">
        <v>1.4221999999999999</v>
      </c>
      <c r="AN441" s="24">
        <v>88.923199999999994</v>
      </c>
    </row>
    <row r="442" spans="1:40" x14ac:dyDescent="0.35">
      <c r="A442" s="23" t="s">
        <v>1037</v>
      </c>
      <c r="B442" s="23" t="s">
        <v>1036</v>
      </c>
      <c r="C442" s="23" t="s">
        <v>148</v>
      </c>
      <c r="D442" s="23">
        <v>22040</v>
      </c>
      <c r="E442" s="23">
        <v>22971145920000</v>
      </c>
      <c r="F442" s="23">
        <v>22200</v>
      </c>
      <c r="G442" s="23">
        <v>1042248000</v>
      </c>
      <c r="H442" s="23">
        <v>631</v>
      </c>
      <c r="I442" s="23">
        <v>14030930</v>
      </c>
      <c r="J442" s="23">
        <v>1930</v>
      </c>
      <c r="K442" s="23">
        <v>15569620000000</v>
      </c>
      <c r="L442" s="23">
        <v>8588613000000</v>
      </c>
      <c r="M442" s="23">
        <v>13420214000000</v>
      </c>
      <c r="N442" s="23">
        <v>2011786000000</v>
      </c>
      <c r="O442" s="23">
        <v>1474216000000</v>
      </c>
      <c r="P442" s="23">
        <v>1663308000000</v>
      </c>
      <c r="Q442" s="23">
        <v>4051253000000</v>
      </c>
      <c r="R442" s="23">
        <v>2577037000000</v>
      </c>
      <c r="S442" s="23">
        <v>335063000000</v>
      </c>
      <c r="T442" s="23">
        <v>100775000000</v>
      </c>
      <c r="U442" s="23">
        <v>313571000000</v>
      </c>
      <c r="V442" s="23">
        <v>0.75190000000000001</v>
      </c>
      <c r="W442" s="23">
        <v>1.4754</v>
      </c>
      <c r="X442" s="23">
        <v>11.5078</v>
      </c>
      <c r="Y442" s="23" t="s">
        <v>38</v>
      </c>
      <c r="Z442" s="23">
        <v>1.4359999999999999</v>
      </c>
      <c r="AA442" s="23" t="s">
        <v>38</v>
      </c>
      <c r="AB442" s="23" t="s">
        <v>38</v>
      </c>
      <c r="AC442" s="23" t="s">
        <v>38</v>
      </c>
      <c r="AD442" s="23">
        <v>-1.8200000000000001E-2</v>
      </c>
      <c r="AE442" s="23">
        <v>0.25729999999999997</v>
      </c>
      <c r="AF442" s="23">
        <v>18.0428</v>
      </c>
      <c r="AG442" s="23">
        <v>0.33379999999999999</v>
      </c>
      <c r="AH442" s="23" t="s">
        <v>38</v>
      </c>
      <c r="AI442" s="23">
        <v>0.31919999999999998</v>
      </c>
      <c r="AJ442" s="23" t="s">
        <v>38</v>
      </c>
      <c r="AK442" s="23">
        <v>0.30959999999999999</v>
      </c>
      <c r="AL442" s="23">
        <v>0.8246</v>
      </c>
      <c r="AM442" s="23">
        <v>0.89359999999999995</v>
      </c>
      <c r="AN442" s="23">
        <v>35.113500000000002</v>
      </c>
    </row>
    <row r="443" spans="1:40" x14ac:dyDescent="0.35">
      <c r="A443" s="23" t="s">
        <v>761</v>
      </c>
      <c r="B443" s="23" t="s">
        <v>760</v>
      </c>
      <c r="C443" s="23" t="s">
        <v>667</v>
      </c>
      <c r="D443" s="23">
        <v>2968</v>
      </c>
      <c r="E443" s="23">
        <v>74200000000000</v>
      </c>
      <c r="F443" s="23">
        <v>2928</v>
      </c>
      <c r="G443" s="23">
        <v>25000000000</v>
      </c>
      <c r="H443" s="23">
        <v>631</v>
      </c>
      <c r="I443" s="23">
        <v>14030930</v>
      </c>
      <c r="J443" s="23">
        <v>431</v>
      </c>
      <c r="K443" s="23">
        <v>31424356000000</v>
      </c>
      <c r="L443" s="23">
        <v>6607570000000</v>
      </c>
      <c r="M443" s="23">
        <v>28841540000000</v>
      </c>
      <c r="N443" s="23">
        <v>10779149000000</v>
      </c>
      <c r="O443" s="23">
        <v>3155626000000</v>
      </c>
      <c r="P443" s="23">
        <v>8146222000000</v>
      </c>
      <c r="Q443" s="23">
        <v>11802518000000</v>
      </c>
      <c r="R443" s="23">
        <v>8804673000000</v>
      </c>
      <c r="S443" s="23" t="s">
        <v>38</v>
      </c>
      <c r="T443" s="23" t="s">
        <v>38</v>
      </c>
      <c r="U443" s="23" t="s">
        <v>38</v>
      </c>
      <c r="V443" s="23">
        <v>0.98209999999999997</v>
      </c>
      <c r="W443" s="23">
        <v>2.3612000000000002</v>
      </c>
      <c r="X443" s="23">
        <v>6.7911999999999999</v>
      </c>
      <c r="Y443" s="23" t="s">
        <v>38</v>
      </c>
      <c r="Z443" s="23">
        <v>14.5281</v>
      </c>
      <c r="AA443" s="23">
        <v>0.24340000000000001</v>
      </c>
      <c r="AB443" s="23">
        <v>0.54079999999999995</v>
      </c>
      <c r="AC443" s="23">
        <v>0.59970000000000001</v>
      </c>
      <c r="AD443" s="23">
        <v>2.6772999999999998</v>
      </c>
      <c r="AE443" s="23" t="s">
        <v>38</v>
      </c>
      <c r="AF443" s="23">
        <v>-0.55840000000000001</v>
      </c>
      <c r="AG443" s="23">
        <v>0.64170000000000005</v>
      </c>
      <c r="AH443" s="23">
        <v>-0.53990000000000005</v>
      </c>
      <c r="AI443" s="23">
        <v>4.2430000000000003</v>
      </c>
      <c r="AJ443" s="23">
        <v>-0.29360000000000003</v>
      </c>
      <c r="AK443" s="23">
        <v>5.0372000000000003</v>
      </c>
      <c r="AL443" s="23">
        <v>0.1477</v>
      </c>
      <c r="AM443" s="23">
        <v>0.18709999999999999</v>
      </c>
      <c r="AN443" s="23">
        <v>42.185699999999997</v>
      </c>
    </row>
    <row r="444" spans="1:40" x14ac:dyDescent="0.35">
      <c r="A444" s="23" t="s">
        <v>1213</v>
      </c>
      <c r="B444" s="23" t="s">
        <v>1212</v>
      </c>
      <c r="C444" s="23" t="s">
        <v>225</v>
      </c>
      <c r="D444" s="23">
        <v>58200</v>
      </c>
      <c r="E444" s="23">
        <v>83808000000000</v>
      </c>
      <c r="F444" s="23">
        <v>58510</v>
      </c>
      <c r="G444" s="23">
        <v>1440000000</v>
      </c>
      <c r="H444" s="23">
        <v>930</v>
      </c>
      <c r="I444" s="23">
        <v>14030930</v>
      </c>
      <c r="J444" s="23">
        <v>5695</v>
      </c>
      <c r="K444" s="23">
        <v>15622826000000</v>
      </c>
      <c r="L444" s="23">
        <v>4974518000000</v>
      </c>
      <c r="M444" s="23">
        <v>15622826000000</v>
      </c>
      <c r="N444" s="23">
        <v>8200839000000</v>
      </c>
      <c r="O444" s="23">
        <v>3058453000000</v>
      </c>
      <c r="P444" s="23">
        <v>8200839000000</v>
      </c>
      <c r="Q444" s="23">
        <v>8960091000000</v>
      </c>
      <c r="R444" s="23">
        <v>8960091000000</v>
      </c>
      <c r="S444" s="23">
        <v>269647000000</v>
      </c>
      <c r="T444" s="23">
        <v>84348000000</v>
      </c>
      <c r="U444" s="23">
        <v>269647000000</v>
      </c>
      <c r="V444" s="23">
        <v>0.90110000000000001</v>
      </c>
      <c r="W444" s="23">
        <v>5.3644999999999996</v>
      </c>
      <c r="X444" s="23">
        <v>10.273899999999999</v>
      </c>
      <c r="Y444" s="23" t="s">
        <v>38</v>
      </c>
      <c r="Z444" s="23">
        <v>5.0218999999999996</v>
      </c>
      <c r="AA444" s="23">
        <v>0.187</v>
      </c>
      <c r="AB444" s="23">
        <v>0.64339999999999997</v>
      </c>
      <c r="AC444" s="23">
        <v>7.2599999999999998E-2</v>
      </c>
      <c r="AD444" s="23">
        <v>0.68720000000000003</v>
      </c>
      <c r="AE444" s="23">
        <v>1.2547999999999999</v>
      </c>
      <c r="AF444" s="23">
        <v>1.9800000000000002E-2</v>
      </c>
      <c r="AG444" s="23">
        <v>0.40439999999999998</v>
      </c>
      <c r="AH444" s="23">
        <v>-0.27079999999999999</v>
      </c>
      <c r="AI444" s="23">
        <v>0.70699999999999996</v>
      </c>
      <c r="AJ444" s="23">
        <v>9.3899999999999997E-2</v>
      </c>
      <c r="AK444" s="23">
        <v>1.3694</v>
      </c>
      <c r="AL444" s="23">
        <v>0.82930000000000004</v>
      </c>
      <c r="AM444" s="23">
        <v>1.1649</v>
      </c>
      <c r="AN444" s="23">
        <v>1.6998</v>
      </c>
    </row>
    <row r="445" spans="1:40" x14ac:dyDescent="0.35">
      <c r="A445" s="24" t="s">
        <v>763</v>
      </c>
      <c r="B445" s="24" t="s">
        <v>762</v>
      </c>
      <c r="C445" s="24" t="s">
        <v>183</v>
      </c>
      <c r="D445" s="24">
        <v>20150</v>
      </c>
      <c r="E445" s="24">
        <v>22525543950000</v>
      </c>
      <c r="F445" s="24">
        <v>20050</v>
      </c>
      <c r="G445" s="24">
        <v>1117893000</v>
      </c>
      <c r="H445" s="24">
        <v>1230</v>
      </c>
      <c r="I445" s="24">
        <v>14030631</v>
      </c>
      <c r="J445" s="24">
        <v>2269</v>
      </c>
      <c r="K445" s="24">
        <v>4912143000000</v>
      </c>
      <c r="L445" s="24">
        <v>1331731000000</v>
      </c>
      <c r="M445" s="24">
        <v>3885761000000</v>
      </c>
      <c r="N445" s="24">
        <v>2536821000000</v>
      </c>
      <c r="O445" s="24">
        <v>517185000000</v>
      </c>
      <c r="P445" s="24">
        <v>2196667000000</v>
      </c>
      <c r="Q445" s="24">
        <v>1833053000000</v>
      </c>
      <c r="R445" s="24">
        <v>2287841000000</v>
      </c>
      <c r="S445" s="24">
        <v>68203000000</v>
      </c>
      <c r="T445" s="24">
        <v>16967000000</v>
      </c>
      <c r="U445" s="24">
        <v>69319000000</v>
      </c>
      <c r="V445" s="24">
        <v>0.76339999999999997</v>
      </c>
      <c r="W445" s="24">
        <v>4.5857000000000001</v>
      </c>
      <c r="X445" s="24">
        <v>8.8364999999999991</v>
      </c>
      <c r="Y445" s="24" t="s">
        <v>38</v>
      </c>
      <c r="Z445" s="24" t="s">
        <v>38</v>
      </c>
      <c r="AA445" s="24">
        <v>-0.127</v>
      </c>
      <c r="AB445" s="24">
        <v>-8.3299999999999999E-2</v>
      </c>
      <c r="AC445" s="24">
        <v>-0.2407</v>
      </c>
      <c r="AD445" s="24">
        <v>-0.40810000000000002</v>
      </c>
      <c r="AE445" s="24" t="s">
        <v>38</v>
      </c>
      <c r="AF445" s="24">
        <v>-3.3599999999999998E-2</v>
      </c>
      <c r="AG445" s="24">
        <v>0.36890000000000001</v>
      </c>
      <c r="AH445" s="24">
        <v>-8.4400000000000003E-2</v>
      </c>
      <c r="AI445" s="24">
        <v>4.2500000000000003E-2</v>
      </c>
      <c r="AJ445" s="24">
        <v>-0.26629999999999998</v>
      </c>
      <c r="AK445" s="24">
        <v>-0.1988</v>
      </c>
      <c r="AL445" s="24">
        <v>0.35039999999999999</v>
      </c>
      <c r="AM445" s="24">
        <v>0.1062</v>
      </c>
      <c r="AN445" s="24">
        <v>75.2136</v>
      </c>
    </row>
    <row r="446" spans="1:40" x14ac:dyDescent="0.35">
      <c r="A446" s="23" t="s">
        <v>1166</v>
      </c>
      <c r="B446" s="23" t="s">
        <v>1165</v>
      </c>
      <c r="C446" s="23" t="s">
        <v>53</v>
      </c>
      <c r="D446" s="23">
        <v>17370</v>
      </c>
      <c r="E446" s="23">
        <v>34740000000000</v>
      </c>
      <c r="F446" s="23">
        <v>17250</v>
      </c>
      <c r="G446" s="23">
        <v>2000000000</v>
      </c>
      <c r="H446" s="23">
        <v>1229</v>
      </c>
      <c r="I446" s="23">
        <v>14030930</v>
      </c>
      <c r="J446" s="23">
        <v>1813</v>
      </c>
      <c r="K446" s="23">
        <v>29126278000000</v>
      </c>
      <c r="L446" s="23">
        <v>7265761000000</v>
      </c>
      <c r="M446" s="23">
        <v>21150425000000</v>
      </c>
      <c r="N446" s="23">
        <v>3626852000000</v>
      </c>
      <c r="O446" s="23">
        <v>764354000000</v>
      </c>
      <c r="P446" s="23">
        <v>2930463000000</v>
      </c>
      <c r="Q446" s="23">
        <v>2721920000000</v>
      </c>
      <c r="R446" s="23">
        <v>4314419000000</v>
      </c>
      <c r="S446" s="23">
        <v>1329976000000</v>
      </c>
      <c r="T446" s="23">
        <v>269755000000</v>
      </c>
      <c r="U446" s="23">
        <v>1084783000000</v>
      </c>
      <c r="V446" s="23">
        <v>0.98960000000000004</v>
      </c>
      <c r="W446" s="23">
        <v>1.1934</v>
      </c>
      <c r="X446" s="23">
        <v>9.5200999999999993</v>
      </c>
      <c r="Y446" s="23" t="s">
        <v>38</v>
      </c>
      <c r="Z446" s="23">
        <v>1.1778</v>
      </c>
      <c r="AA446" s="23">
        <v>-7.0000000000000001E-3</v>
      </c>
      <c r="AB446" s="23">
        <v>6.7900000000000002E-2</v>
      </c>
      <c r="AC446" s="23">
        <v>0.25419999999999998</v>
      </c>
      <c r="AD446" s="23">
        <v>-8.4199999999999997E-2</v>
      </c>
      <c r="AE446" s="23">
        <v>0.48399999999999999</v>
      </c>
      <c r="AF446" s="23">
        <v>-2.4E-2</v>
      </c>
      <c r="AG446" s="23">
        <v>0.37480000000000002</v>
      </c>
      <c r="AH446" s="23">
        <v>8.8800000000000004E-2</v>
      </c>
      <c r="AI446" s="23">
        <v>0.22359999999999999</v>
      </c>
      <c r="AJ446" s="23">
        <v>0.22409999999999999</v>
      </c>
      <c r="AK446" s="23">
        <v>0.2591</v>
      </c>
      <c r="AL446" s="23">
        <v>0.39079999999999998</v>
      </c>
      <c r="AM446" s="23">
        <v>1.1595</v>
      </c>
      <c r="AN446" s="23">
        <v>58.721800000000002</v>
      </c>
    </row>
    <row r="447" spans="1:40" x14ac:dyDescent="0.35">
      <c r="A447" s="23" t="s">
        <v>806</v>
      </c>
      <c r="B447" s="23" t="s">
        <v>805</v>
      </c>
      <c r="C447" s="23" t="s">
        <v>148</v>
      </c>
      <c r="D447" s="23">
        <v>9190</v>
      </c>
      <c r="E447" s="23">
        <v>7157832356640</v>
      </c>
      <c r="F447" s="23">
        <v>9130</v>
      </c>
      <c r="G447" s="23">
        <v>778871856</v>
      </c>
      <c r="H447" s="23">
        <v>1229</v>
      </c>
      <c r="I447" s="23">
        <v>14030930</v>
      </c>
      <c r="J447" s="23">
        <v>588</v>
      </c>
      <c r="K447" s="23">
        <v>9836676000000</v>
      </c>
      <c r="L447" s="23">
        <v>2905865000000</v>
      </c>
      <c r="M447" s="23">
        <v>9313748000000</v>
      </c>
      <c r="N447" s="23">
        <v>458239000000</v>
      </c>
      <c r="O447" s="23">
        <v>417161000000</v>
      </c>
      <c r="P447" s="23">
        <v>96473000000</v>
      </c>
      <c r="Q447" s="23">
        <v>-475485000000</v>
      </c>
      <c r="R447" s="23">
        <v>-1079259000000</v>
      </c>
      <c r="S447" s="23">
        <v>74081000000</v>
      </c>
      <c r="T447" s="23">
        <v>21921000000</v>
      </c>
      <c r="U447" s="23">
        <v>131571000000</v>
      </c>
      <c r="V447" s="23" t="s">
        <v>38</v>
      </c>
      <c r="W447" s="23">
        <v>0.72770000000000001</v>
      </c>
      <c r="X447" s="23">
        <v>15.527200000000001</v>
      </c>
      <c r="Y447" s="23" t="s">
        <v>38</v>
      </c>
      <c r="Z447" s="23">
        <v>0.69169999999999998</v>
      </c>
      <c r="AA447" s="23" t="s">
        <v>38</v>
      </c>
      <c r="AB447" s="23" t="s">
        <v>38</v>
      </c>
      <c r="AC447" s="23">
        <v>1.1516</v>
      </c>
      <c r="AD447" s="23">
        <v>1.113</v>
      </c>
      <c r="AE447" s="23">
        <v>0.1983</v>
      </c>
      <c r="AF447" s="23">
        <v>-0.40150000000000002</v>
      </c>
      <c r="AG447" s="23">
        <v>-0.52790000000000004</v>
      </c>
      <c r="AH447" s="23">
        <v>0.68069999999999997</v>
      </c>
      <c r="AI447" s="23">
        <v>0.61350000000000005</v>
      </c>
      <c r="AJ447" s="23">
        <v>0.2878</v>
      </c>
      <c r="AK447" s="23">
        <v>-2.3999999999999998E-3</v>
      </c>
      <c r="AL447" s="23">
        <v>0.32319999999999999</v>
      </c>
      <c r="AM447" s="23">
        <v>1.2123999999999999</v>
      </c>
      <c r="AN447" s="23">
        <v>20.941800000000001</v>
      </c>
    </row>
    <row r="448" spans="1:40" x14ac:dyDescent="0.35">
      <c r="A448" s="24" t="s">
        <v>1505</v>
      </c>
      <c r="B448" s="24" t="s">
        <v>1504</v>
      </c>
      <c r="C448" s="24" t="s">
        <v>172</v>
      </c>
      <c r="D448" s="24">
        <v>3624</v>
      </c>
      <c r="E448" s="24">
        <v>4350561264000</v>
      </c>
      <c r="F448" s="24">
        <v>3625</v>
      </c>
      <c r="G448" s="24">
        <v>1200486000</v>
      </c>
      <c r="H448" s="24">
        <v>331</v>
      </c>
      <c r="I448" s="24">
        <v>14030930</v>
      </c>
      <c r="J448" s="24">
        <v>-37</v>
      </c>
      <c r="K448" s="24">
        <v>59804000000</v>
      </c>
      <c r="L448" s="24">
        <v>4379000000</v>
      </c>
      <c r="M448" s="24">
        <v>68158000000</v>
      </c>
      <c r="N448" s="24">
        <v>-44982000000</v>
      </c>
      <c r="O448" s="24">
        <v>-51447000000</v>
      </c>
      <c r="P448" s="24">
        <v>20240000000</v>
      </c>
      <c r="Q448" s="24">
        <v>1819911000000</v>
      </c>
      <c r="R448" s="24">
        <v>1880990000000</v>
      </c>
      <c r="S448" s="24">
        <v>58028000000</v>
      </c>
      <c r="T448" s="24">
        <v>36277000000</v>
      </c>
      <c r="U448" s="24">
        <v>22066000000</v>
      </c>
      <c r="V448" s="24">
        <v>0.1056</v>
      </c>
      <c r="W448" s="24">
        <v>72.747</v>
      </c>
      <c r="X448" s="24" t="s">
        <v>38</v>
      </c>
      <c r="Y448" s="24">
        <v>0.56140000000000001</v>
      </c>
      <c r="Z448" s="24" t="s">
        <v>38</v>
      </c>
      <c r="AA448" s="24" t="s">
        <v>38</v>
      </c>
      <c r="AB448" s="24" t="s">
        <v>38</v>
      </c>
      <c r="AC448" s="24" t="s">
        <v>38</v>
      </c>
      <c r="AD448" s="24" t="s">
        <v>38</v>
      </c>
      <c r="AE448" s="24" t="s">
        <v>38</v>
      </c>
      <c r="AF448" s="24">
        <v>1.2104999999999999</v>
      </c>
      <c r="AG448" s="24">
        <v>0.73980000000000001</v>
      </c>
      <c r="AH448" s="24" t="s">
        <v>38</v>
      </c>
      <c r="AI448" s="24" t="s">
        <v>38</v>
      </c>
      <c r="AJ448" s="24" t="s">
        <v>38</v>
      </c>
      <c r="AK448" s="24" t="s">
        <v>38</v>
      </c>
      <c r="AL448" s="24">
        <v>4.9799999999999997E-2</v>
      </c>
      <c r="AM448" s="24">
        <v>0.31690000000000002</v>
      </c>
      <c r="AN448" s="24">
        <v>6800.5668999999998</v>
      </c>
    </row>
    <row r="449" spans="1:40" x14ac:dyDescent="0.35">
      <c r="A449" s="23" t="s">
        <v>1089</v>
      </c>
      <c r="B449" s="23" t="s">
        <v>1088</v>
      </c>
      <c r="C449" s="23" t="s">
        <v>122</v>
      </c>
      <c r="D449" s="23">
        <v>5440</v>
      </c>
      <c r="E449" s="23">
        <v>3808000000000</v>
      </c>
      <c r="F449" s="23">
        <v>5390</v>
      </c>
      <c r="G449" s="23">
        <v>700000000</v>
      </c>
      <c r="H449" s="23">
        <v>1229</v>
      </c>
      <c r="I449" s="23">
        <v>14030930</v>
      </c>
      <c r="J449" s="23">
        <v>350</v>
      </c>
      <c r="K449" s="23">
        <v>1319388000000</v>
      </c>
      <c r="L449" s="23">
        <v>335065000000</v>
      </c>
      <c r="M449" s="23">
        <v>1365276000000</v>
      </c>
      <c r="N449" s="23">
        <v>244804000000</v>
      </c>
      <c r="O449" s="23">
        <v>26565000000</v>
      </c>
      <c r="P449" s="23">
        <v>343335000000</v>
      </c>
      <c r="Q449" s="23">
        <v>367708000000</v>
      </c>
      <c r="R449" s="23">
        <v>343506000000</v>
      </c>
      <c r="S449" s="23">
        <v>11175000000</v>
      </c>
      <c r="T449" s="23">
        <v>2498000000</v>
      </c>
      <c r="U449" s="23">
        <v>7201000000</v>
      </c>
      <c r="V449" s="23">
        <v>0.30580000000000002</v>
      </c>
      <c r="W449" s="23">
        <v>2.8862000000000001</v>
      </c>
      <c r="X449" s="23">
        <v>15.428599999999999</v>
      </c>
      <c r="Y449" s="23" t="s">
        <v>38</v>
      </c>
      <c r="Z449" s="23">
        <v>2.7740999999999998</v>
      </c>
      <c r="AA449" s="23">
        <v>-9.6299999999999997E-2</v>
      </c>
      <c r="AB449" s="23">
        <v>-0.14849999999999999</v>
      </c>
      <c r="AC449" s="23">
        <v>-0.65839999999999999</v>
      </c>
      <c r="AD449" s="23">
        <v>-0.51859999999999995</v>
      </c>
      <c r="AE449" s="23">
        <v>1.43E-2</v>
      </c>
      <c r="AF449" s="23">
        <v>0.1915</v>
      </c>
      <c r="AG449" s="23">
        <v>0.36730000000000002</v>
      </c>
      <c r="AH449" s="23">
        <v>-0.41</v>
      </c>
      <c r="AI449" s="23">
        <v>-0.23480000000000001</v>
      </c>
      <c r="AJ449" s="23">
        <v>-0.59289999999999998</v>
      </c>
      <c r="AK449" s="23">
        <v>-0.3417</v>
      </c>
      <c r="AL449" s="23">
        <v>9.5299999999999996E-2</v>
      </c>
      <c r="AM449" s="23">
        <v>1.1395</v>
      </c>
      <c r="AN449" s="23">
        <v>85.8994</v>
      </c>
    </row>
    <row r="450" spans="1:40" x14ac:dyDescent="0.35">
      <c r="A450" s="24" t="s">
        <v>1031</v>
      </c>
      <c r="B450" s="24" t="s">
        <v>1030</v>
      </c>
      <c r="C450" s="24" t="s">
        <v>45</v>
      </c>
      <c r="D450" s="24">
        <v>53540</v>
      </c>
      <c r="E450" s="24">
        <v>214160000000000</v>
      </c>
      <c r="F450" s="24">
        <v>53180</v>
      </c>
      <c r="G450" s="24">
        <v>4000000000</v>
      </c>
      <c r="H450" s="24">
        <v>930</v>
      </c>
      <c r="I450" s="24">
        <v>14030930</v>
      </c>
      <c r="J450" s="24">
        <v>10008</v>
      </c>
      <c r="K450" s="24">
        <v>98972186000000</v>
      </c>
      <c r="L450" s="24">
        <v>28878346000000</v>
      </c>
      <c r="M450" s="24">
        <v>98972186000000</v>
      </c>
      <c r="N450" s="24">
        <v>40030393000000</v>
      </c>
      <c r="O450" s="24">
        <v>12490366000000</v>
      </c>
      <c r="P450" s="24">
        <v>40030393000000</v>
      </c>
      <c r="Q450" s="24">
        <v>50516225000000</v>
      </c>
      <c r="R450" s="24">
        <v>50516225000000</v>
      </c>
      <c r="S450" s="24">
        <v>372359000000</v>
      </c>
      <c r="T450" s="24">
        <v>372359000000</v>
      </c>
      <c r="U450" s="24">
        <v>372359000000</v>
      </c>
      <c r="V450" s="24">
        <v>0.9</v>
      </c>
      <c r="W450" s="24">
        <v>2.1638000000000002</v>
      </c>
      <c r="X450" s="24">
        <v>5.3147000000000002</v>
      </c>
      <c r="Y450" s="24" t="s">
        <v>38</v>
      </c>
      <c r="Z450" s="24">
        <v>2.0943000000000001</v>
      </c>
      <c r="AA450" s="24">
        <v>7.2999999999999995E-2</v>
      </c>
      <c r="AB450" s="24">
        <v>0.41749999999999998</v>
      </c>
      <c r="AC450" s="24">
        <v>0.45679999999999998</v>
      </c>
      <c r="AD450" s="24">
        <v>0.15790000000000001</v>
      </c>
      <c r="AE450" s="24">
        <v>0.67849999999999999</v>
      </c>
      <c r="AF450" s="24">
        <v>0.45550000000000002</v>
      </c>
      <c r="AG450" s="24">
        <v>3.5000000000000001E-3</v>
      </c>
      <c r="AH450" s="24">
        <v>1.2376</v>
      </c>
      <c r="AI450" s="24">
        <v>0.26729999999999998</v>
      </c>
      <c r="AJ450" s="24">
        <v>1.1204000000000001</v>
      </c>
      <c r="AK450" s="24">
        <v>0.16189999999999999</v>
      </c>
      <c r="AL450" s="24">
        <v>0.39939999999999998</v>
      </c>
      <c r="AM450" s="24">
        <v>0.61009999999999998</v>
      </c>
      <c r="AN450" s="24">
        <v>66.915999999999997</v>
      </c>
    </row>
    <row r="451" spans="1:40" x14ac:dyDescent="0.35">
      <c r="A451" s="23" t="s">
        <v>840</v>
      </c>
      <c r="B451" s="23" t="s">
        <v>839</v>
      </c>
      <c r="C451" s="23" t="s">
        <v>135</v>
      </c>
      <c r="D451" s="23">
        <v>10480</v>
      </c>
      <c r="E451" s="23">
        <v>5142536000000</v>
      </c>
      <c r="F451" s="23">
        <v>10560</v>
      </c>
      <c r="G451" s="23">
        <v>490700000</v>
      </c>
      <c r="H451" s="23">
        <v>631</v>
      </c>
      <c r="I451" s="23">
        <v>14030930</v>
      </c>
      <c r="J451" s="23">
        <v>645</v>
      </c>
      <c r="K451" s="23">
        <v>1919411000000</v>
      </c>
      <c r="L451" s="23">
        <v>290327000000</v>
      </c>
      <c r="M451" s="23">
        <v>2019361000000</v>
      </c>
      <c r="N451" s="23">
        <v>316709000000</v>
      </c>
      <c r="O451" s="23">
        <v>17375000000</v>
      </c>
      <c r="P451" s="23">
        <v>319087000000</v>
      </c>
      <c r="Q451" s="23">
        <v>576196000000</v>
      </c>
      <c r="R451" s="23">
        <v>558821000000</v>
      </c>
      <c r="S451" s="23">
        <v>1143000000</v>
      </c>
      <c r="T451" s="23">
        <v>405000000</v>
      </c>
      <c r="U451" s="23">
        <v>1116000000</v>
      </c>
      <c r="V451" s="23">
        <v>0.1017</v>
      </c>
      <c r="W451" s="23">
        <v>2.6791999999999998</v>
      </c>
      <c r="X451" s="23">
        <v>16.3721</v>
      </c>
      <c r="Y451" s="23" t="s">
        <v>38</v>
      </c>
      <c r="Z451" s="23">
        <v>2.9565000000000001</v>
      </c>
      <c r="AA451" s="23">
        <v>0.74139999999999995</v>
      </c>
      <c r="AB451" s="23">
        <v>1.6392</v>
      </c>
      <c r="AC451" s="23">
        <v>-0.82340000000000002</v>
      </c>
      <c r="AD451" s="23">
        <v>0.18240000000000001</v>
      </c>
      <c r="AE451" s="23">
        <v>-0.4501</v>
      </c>
      <c r="AF451" s="23">
        <v>-0.51</v>
      </c>
      <c r="AG451" s="23">
        <v>-0.25609999999999999</v>
      </c>
      <c r="AH451" s="23">
        <v>-0.80379999999999996</v>
      </c>
      <c r="AI451" s="23">
        <v>-1.2999999999999999E-3</v>
      </c>
      <c r="AJ451" s="23">
        <v>-0.91349999999999998</v>
      </c>
      <c r="AK451" s="23">
        <v>-0.12039999999999999</v>
      </c>
      <c r="AL451" s="23">
        <v>0.1452</v>
      </c>
      <c r="AM451" s="23">
        <v>1.3775999999999999</v>
      </c>
      <c r="AN451" s="23">
        <v>84.929199999999994</v>
      </c>
    </row>
    <row r="452" spans="1:40" x14ac:dyDescent="0.35">
      <c r="A452" s="24" t="s">
        <v>842</v>
      </c>
      <c r="B452" s="24" t="s">
        <v>841</v>
      </c>
      <c r="C452" s="24" t="s">
        <v>155</v>
      </c>
      <c r="D452" s="24">
        <v>8060</v>
      </c>
      <c r="E452" s="24">
        <v>76570000000000</v>
      </c>
      <c r="F452" s="24">
        <v>8170</v>
      </c>
      <c r="G452" s="24">
        <v>9500000000</v>
      </c>
      <c r="H452" s="24">
        <v>1229</v>
      </c>
      <c r="I452" s="24">
        <v>14030930</v>
      </c>
      <c r="J452" s="24">
        <v>1244</v>
      </c>
      <c r="K452" s="24">
        <v>44468869000000</v>
      </c>
      <c r="L452" s="24">
        <v>4777654000000</v>
      </c>
      <c r="M452" s="24">
        <v>41138051000000</v>
      </c>
      <c r="N452" s="24">
        <v>11822693000000</v>
      </c>
      <c r="O452" s="24">
        <v>3431700000000</v>
      </c>
      <c r="P452" s="24">
        <v>8005334000000</v>
      </c>
      <c r="Q452" s="24">
        <v>10256016000000</v>
      </c>
      <c r="R452" s="24">
        <v>5549823000000</v>
      </c>
      <c r="S452" s="24" t="s">
        <v>38</v>
      </c>
      <c r="T452" s="24" t="s">
        <v>38</v>
      </c>
      <c r="U452" s="24" t="s">
        <v>38</v>
      </c>
      <c r="V452" s="24">
        <v>0.64080000000000004</v>
      </c>
      <c r="W452" s="24">
        <v>1.7219</v>
      </c>
      <c r="X452" s="24">
        <v>6.5113000000000003</v>
      </c>
      <c r="Y452" s="24" t="s">
        <v>38</v>
      </c>
      <c r="Z452" s="24">
        <v>0.24560000000000001</v>
      </c>
      <c r="AA452" s="24">
        <v>0.18940000000000001</v>
      </c>
      <c r="AB452" s="24">
        <v>4.5151000000000003</v>
      </c>
      <c r="AC452" s="24">
        <v>1.5739000000000001</v>
      </c>
      <c r="AD452" s="24">
        <v>-0.89229999999999998</v>
      </c>
      <c r="AE452" s="24">
        <v>0.85770000000000002</v>
      </c>
      <c r="AF452" s="24">
        <v>-0.88390000000000002</v>
      </c>
      <c r="AG452" s="24">
        <v>2.3020999999999998</v>
      </c>
      <c r="AH452" s="24" t="s">
        <v>38</v>
      </c>
      <c r="AI452" s="24" t="s">
        <v>38</v>
      </c>
      <c r="AJ452" s="24">
        <v>-0.20580000000000001</v>
      </c>
      <c r="AK452" s="24">
        <v>0.85729999999999995</v>
      </c>
      <c r="AL452" s="24">
        <v>0.12659999999999999</v>
      </c>
      <c r="AM452" s="24">
        <v>0.97450000000000003</v>
      </c>
      <c r="AN452" s="24" t="s">
        <v>38</v>
      </c>
    </row>
    <row r="453" spans="1:40" x14ac:dyDescent="0.35">
      <c r="A453" s="24" t="s">
        <v>856</v>
      </c>
      <c r="B453" s="24" t="s">
        <v>855</v>
      </c>
      <c r="C453" s="24" t="s">
        <v>260</v>
      </c>
      <c r="D453" s="24">
        <v>16230</v>
      </c>
      <c r="E453" s="24">
        <v>16230000000000</v>
      </c>
      <c r="F453" s="24">
        <v>16030</v>
      </c>
      <c r="G453" s="24">
        <v>1000000000</v>
      </c>
      <c r="H453" s="24">
        <v>1229</v>
      </c>
      <c r="I453" s="24">
        <v>14030930</v>
      </c>
      <c r="J453" s="24">
        <v>725</v>
      </c>
      <c r="K453" s="24">
        <v>46580730000000</v>
      </c>
      <c r="L453" s="24">
        <v>13149873000000</v>
      </c>
      <c r="M453" s="24">
        <v>43484930000000</v>
      </c>
      <c r="N453" s="24">
        <v>724577000000</v>
      </c>
      <c r="O453" s="24">
        <v>203282000000</v>
      </c>
      <c r="P453" s="24">
        <v>1401295000000</v>
      </c>
      <c r="Q453" s="24">
        <v>2124940000000</v>
      </c>
      <c r="R453" s="24">
        <v>2234045000000</v>
      </c>
      <c r="S453" s="24">
        <v>1307387000000</v>
      </c>
      <c r="T453" s="24">
        <v>383507000000</v>
      </c>
      <c r="U453" s="24">
        <v>1010641000000</v>
      </c>
      <c r="V453" s="24">
        <v>0.13750000000000001</v>
      </c>
      <c r="W453" s="24">
        <v>0.34860000000000002</v>
      </c>
      <c r="X453" s="24">
        <v>22.110299999999999</v>
      </c>
      <c r="Y453" s="24" t="s">
        <v>38</v>
      </c>
      <c r="Z453" s="24">
        <v>0.30940000000000001</v>
      </c>
      <c r="AA453" s="24" t="s">
        <v>38</v>
      </c>
      <c r="AB453" s="24" t="s">
        <v>38</v>
      </c>
      <c r="AC453" s="24">
        <v>5.8999999999999997E-2</v>
      </c>
      <c r="AD453" s="24">
        <v>-0.38550000000000001</v>
      </c>
      <c r="AE453" s="24">
        <v>0.13020000000000001</v>
      </c>
      <c r="AF453" s="24">
        <v>0.27329999999999999</v>
      </c>
      <c r="AG453" s="24">
        <v>0.15140000000000001</v>
      </c>
      <c r="AH453" s="24">
        <v>-0.1022</v>
      </c>
      <c r="AI453" s="24">
        <v>0.20660000000000001</v>
      </c>
      <c r="AJ453" s="24">
        <v>0.34839999999999999</v>
      </c>
      <c r="AK453" s="24">
        <v>-0.29049999999999998</v>
      </c>
      <c r="AL453" s="24">
        <v>0.49259999999999998</v>
      </c>
      <c r="AM453" s="24">
        <v>1.1833</v>
      </c>
      <c r="AN453" s="24">
        <v>45.9208</v>
      </c>
    </row>
    <row r="454" spans="1:40" x14ac:dyDescent="0.35">
      <c r="A454" s="23" t="s">
        <v>701</v>
      </c>
      <c r="B454" s="23" t="s">
        <v>700</v>
      </c>
      <c r="C454" s="23" t="s">
        <v>53</v>
      </c>
      <c r="D454" s="23">
        <v>16090</v>
      </c>
      <c r="E454" s="23">
        <v>16090000000000</v>
      </c>
      <c r="F454" s="23">
        <v>16220</v>
      </c>
      <c r="G454" s="23">
        <v>1000000000</v>
      </c>
      <c r="H454" s="23">
        <v>1229</v>
      </c>
      <c r="I454" s="23">
        <v>14030930</v>
      </c>
      <c r="J454" s="23">
        <v>285</v>
      </c>
      <c r="K454" s="23">
        <v>2313659000000</v>
      </c>
      <c r="L454" s="23">
        <v>602841000000</v>
      </c>
      <c r="M454" s="23">
        <v>3077464000000</v>
      </c>
      <c r="N454" s="23">
        <v>285240000000</v>
      </c>
      <c r="O454" s="23">
        <v>-17812000000</v>
      </c>
      <c r="P454" s="23">
        <v>586212000000</v>
      </c>
      <c r="Q454" s="23">
        <v>774250000000</v>
      </c>
      <c r="R454" s="23">
        <v>817296000000</v>
      </c>
      <c r="S454" s="23">
        <v>23650000000</v>
      </c>
      <c r="T454" s="23">
        <v>28000000</v>
      </c>
      <c r="U454" s="23">
        <v>26273000000</v>
      </c>
      <c r="V454" s="23">
        <v>0.1024</v>
      </c>
      <c r="W454" s="23">
        <v>6.95</v>
      </c>
      <c r="X454" s="23">
        <v>56.912300000000002</v>
      </c>
      <c r="Y454" s="23" t="s">
        <v>38</v>
      </c>
      <c r="Z454" s="23">
        <v>7.3380999999999998</v>
      </c>
      <c r="AA454" s="23" t="s">
        <v>38</v>
      </c>
      <c r="AB454" s="23" t="s">
        <v>38</v>
      </c>
      <c r="AC454" s="23" t="s">
        <v>38</v>
      </c>
      <c r="AD454" s="23" t="s">
        <v>38</v>
      </c>
      <c r="AE454" s="23">
        <v>-0.45960000000000001</v>
      </c>
      <c r="AF454" s="23">
        <v>2.3098000000000001</v>
      </c>
      <c r="AG454" s="23">
        <v>-2.06E-2</v>
      </c>
      <c r="AH454" s="23">
        <v>-0.51649999999999996</v>
      </c>
      <c r="AI454" s="23">
        <v>-0.435</v>
      </c>
      <c r="AJ454" s="23">
        <v>-1.1641999999999999</v>
      </c>
      <c r="AK454" s="23">
        <v>-1.2184999999999999</v>
      </c>
      <c r="AL454" s="23">
        <v>-0.29320000000000002</v>
      </c>
      <c r="AM454" s="23">
        <v>0.4249</v>
      </c>
      <c r="AN454" s="23">
        <v>253.2989</v>
      </c>
    </row>
    <row r="455" spans="1:40" x14ac:dyDescent="0.35">
      <c r="A455" s="24" t="s">
        <v>1237</v>
      </c>
      <c r="B455" s="24" t="s">
        <v>1236</v>
      </c>
      <c r="C455" s="24" t="s">
        <v>183</v>
      </c>
      <c r="D455" s="24">
        <v>5595</v>
      </c>
      <c r="E455" s="24">
        <v>11190000000000</v>
      </c>
      <c r="F455" s="24">
        <v>5595</v>
      </c>
      <c r="G455" s="24">
        <v>2000000000</v>
      </c>
      <c r="H455" s="24">
        <v>1230</v>
      </c>
      <c r="I455" s="24">
        <v>14030930</v>
      </c>
      <c r="J455" s="24">
        <v>383</v>
      </c>
      <c r="K455" s="24">
        <v>6375000000000</v>
      </c>
      <c r="L455" s="24">
        <v>1734952000000</v>
      </c>
      <c r="M455" s="24">
        <v>5382457000000</v>
      </c>
      <c r="N455" s="24">
        <v>765396000000</v>
      </c>
      <c r="O455" s="24">
        <v>269291000000</v>
      </c>
      <c r="P455" s="24">
        <v>799309000000</v>
      </c>
      <c r="Q455" s="24">
        <v>1307400000000</v>
      </c>
      <c r="R455" s="24">
        <v>1012726000000</v>
      </c>
      <c r="S455" s="24">
        <v>513926000000</v>
      </c>
      <c r="T455" s="24">
        <v>150197000000</v>
      </c>
      <c r="U455" s="24">
        <v>200753000000</v>
      </c>
      <c r="V455" s="24">
        <v>0.98480000000000001</v>
      </c>
      <c r="W455" s="24">
        <v>1.7553000000000001</v>
      </c>
      <c r="X455" s="24">
        <v>14.6084</v>
      </c>
      <c r="Y455" s="24" t="s">
        <v>38</v>
      </c>
      <c r="Z455" s="24" t="s">
        <v>38</v>
      </c>
      <c r="AA455" s="24">
        <v>0.1729</v>
      </c>
      <c r="AB455" s="24">
        <v>0.22789999999999999</v>
      </c>
      <c r="AC455" s="24">
        <v>0.3639</v>
      </c>
      <c r="AD455" s="24">
        <v>-0.30599999999999999</v>
      </c>
      <c r="AE455" s="24" t="s">
        <v>38</v>
      </c>
      <c r="AF455" s="24">
        <v>0.32190000000000002</v>
      </c>
      <c r="AG455" s="24">
        <v>9.9299999999999999E-2</v>
      </c>
      <c r="AH455" s="24">
        <v>0.33510000000000001</v>
      </c>
      <c r="AI455" s="24">
        <v>-0.1116</v>
      </c>
      <c r="AJ455" s="24">
        <v>0.80289999999999995</v>
      </c>
      <c r="AK455" s="24">
        <v>-0.23710000000000001</v>
      </c>
      <c r="AL455" s="24">
        <v>0.43169999999999997</v>
      </c>
      <c r="AM455" s="24">
        <v>-0.81599999999999995</v>
      </c>
      <c r="AN455" s="24">
        <v>110.0735</v>
      </c>
    </row>
    <row r="456" spans="1:40" x14ac:dyDescent="0.35">
      <c r="A456" s="24" t="s">
        <v>1368</v>
      </c>
      <c r="B456" s="24" t="s">
        <v>1367</v>
      </c>
      <c r="C456" s="24" t="s">
        <v>50</v>
      </c>
      <c r="D456" s="24">
        <v>15940</v>
      </c>
      <c r="E456" s="24">
        <v>6208072100000</v>
      </c>
      <c r="F456" s="24">
        <v>15940</v>
      </c>
      <c r="G456" s="24">
        <v>389465000</v>
      </c>
      <c r="H456" s="24">
        <v>930</v>
      </c>
      <c r="I456" s="24">
        <v>14030631</v>
      </c>
      <c r="J456" s="24">
        <v>-94</v>
      </c>
      <c r="K456" s="24">
        <v>4899000000</v>
      </c>
      <c r="L456" s="24" t="s">
        <v>38</v>
      </c>
      <c r="M456" s="24">
        <v>27987000000</v>
      </c>
      <c r="N456" s="24">
        <v>-36673000000</v>
      </c>
      <c r="O456" s="24">
        <v>-435000000</v>
      </c>
      <c r="P456" s="24">
        <v>-48303000000</v>
      </c>
      <c r="Q456" s="24">
        <v>541950000000</v>
      </c>
      <c r="R456" s="24">
        <v>550897000000</v>
      </c>
      <c r="S456" s="24" t="s">
        <v>38</v>
      </c>
      <c r="T456" s="24" t="s">
        <v>38</v>
      </c>
      <c r="U456" s="24" t="s">
        <v>38</v>
      </c>
      <c r="V456" s="24" t="s">
        <v>38</v>
      </c>
      <c r="W456" s="24">
        <v>1267.2121</v>
      </c>
      <c r="X456" s="24" t="s">
        <v>38</v>
      </c>
      <c r="Y456" s="24">
        <v>6.2602000000000002</v>
      </c>
      <c r="Z456" s="24" t="s">
        <v>38</v>
      </c>
      <c r="AA456" s="24" t="s">
        <v>38</v>
      </c>
      <c r="AB456" s="24" t="s">
        <v>38</v>
      </c>
      <c r="AC456" s="24" t="s">
        <v>38</v>
      </c>
      <c r="AD456" s="24" t="s">
        <v>38</v>
      </c>
      <c r="AE456" s="24" t="s">
        <v>38</v>
      </c>
      <c r="AF456" s="24" t="s">
        <v>38</v>
      </c>
      <c r="AG456" s="24">
        <v>-1</v>
      </c>
      <c r="AH456" s="24" t="s">
        <v>38</v>
      </c>
      <c r="AI456" s="24" t="s">
        <v>38</v>
      </c>
      <c r="AJ456" s="24" t="s">
        <v>38</v>
      </c>
      <c r="AK456" s="24" t="s">
        <v>38</v>
      </c>
      <c r="AL456" s="24">
        <v>0.36709999999999998</v>
      </c>
      <c r="AM456" s="24">
        <v>0.46410000000000001</v>
      </c>
      <c r="AN456" s="24">
        <v>363395.46029999998</v>
      </c>
    </row>
    <row r="457" spans="1:40" x14ac:dyDescent="0.35">
      <c r="A457" s="23" t="s">
        <v>614</v>
      </c>
      <c r="B457" s="23" t="s">
        <v>613</v>
      </c>
      <c r="C457" s="23" t="s">
        <v>50</v>
      </c>
      <c r="D457" s="23">
        <v>5030</v>
      </c>
      <c r="E457" s="23">
        <v>6639600000000</v>
      </c>
      <c r="F457" s="23">
        <v>5000</v>
      </c>
      <c r="G457" s="23">
        <v>1320000000</v>
      </c>
      <c r="H457" s="23">
        <v>1229</v>
      </c>
      <c r="I457" s="23">
        <v>14030930</v>
      </c>
      <c r="J457" s="23">
        <v>338</v>
      </c>
      <c r="K457" s="23">
        <v>589244000000</v>
      </c>
      <c r="L457" s="23">
        <v>322135000000</v>
      </c>
      <c r="M457" s="23">
        <v>1064663000000</v>
      </c>
      <c r="N457" s="23">
        <v>445933000000</v>
      </c>
      <c r="O457" s="23">
        <v>276149000000</v>
      </c>
      <c r="P457" s="23">
        <v>932938000000</v>
      </c>
      <c r="Q457" s="23">
        <v>2427403000000</v>
      </c>
      <c r="R457" s="23">
        <v>2769065000000</v>
      </c>
      <c r="S457" s="23">
        <v>10387000000</v>
      </c>
      <c r="T457" s="23">
        <v>3023000000</v>
      </c>
      <c r="U457" s="23">
        <v>26200000000</v>
      </c>
      <c r="V457" s="23">
        <v>0.42449999999999999</v>
      </c>
      <c r="W457" s="23">
        <v>11.268000000000001</v>
      </c>
      <c r="X457" s="23">
        <v>14.792899999999999</v>
      </c>
      <c r="Y457" s="23">
        <v>1.5925</v>
      </c>
      <c r="Z457" s="23" t="s">
        <v>38</v>
      </c>
      <c r="AA457" s="23" t="s">
        <v>38</v>
      </c>
      <c r="AB457" s="23" t="s">
        <v>38</v>
      </c>
      <c r="AC457" s="23">
        <v>0.1174</v>
      </c>
      <c r="AD457" s="23">
        <v>0.65780000000000005</v>
      </c>
      <c r="AE457" s="23" t="s">
        <v>38</v>
      </c>
      <c r="AF457" s="23">
        <v>1.1816</v>
      </c>
      <c r="AG457" s="23">
        <v>6.8787000000000003</v>
      </c>
      <c r="AH457" s="23" t="s">
        <v>38</v>
      </c>
      <c r="AI457" s="23" t="s">
        <v>38</v>
      </c>
      <c r="AJ457" s="23">
        <v>1.4376</v>
      </c>
      <c r="AK457" s="23">
        <v>23.7712</v>
      </c>
      <c r="AL457" s="23">
        <v>0.25979999999999998</v>
      </c>
      <c r="AM457" s="23">
        <v>1.1916</v>
      </c>
      <c r="AN457" s="23">
        <v>143.5033</v>
      </c>
    </row>
    <row r="458" spans="1:40" x14ac:dyDescent="0.35">
      <c r="A458" s="24" t="s">
        <v>822</v>
      </c>
      <c r="B458" s="24" t="s">
        <v>821</v>
      </c>
      <c r="C458" s="24" t="s">
        <v>183</v>
      </c>
      <c r="D458" s="24">
        <v>5020</v>
      </c>
      <c r="E458" s="24">
        <v>5522000000000</v>
      </c>
      <c r="F458" s="24">
        <v>5040</v>
      </c>
      <c r="G458" s="24">
        <v>1100000000</v>
      </c>
      <c r="H458" s="24">
        <v>930</v>
      </c>
      <c r="I458" s="24">
        <v>14030930</v>
      </c>
      <c r="J458" s="24">
        <v>274</v>
      </c>
      <c r="K458" s="24">
        <v>1233834000000</v>
      </c>
      <c r="L458" s="24">
        <v>306737000000</v>
      </c>
      <c r="M458" s="24">
        <v>1233834000000</v>
      </c>
      <c r="N458" s="24">
        <v>301699000000</v>
      </c>
      <c r="O458" s="24">
        <v>42384000000</v>
      </c>
      <c r="P458" s="24">
        <v>301699000000</v>
      </c>
      <c r="Q458" s="24">
        <v>336606000000</v>
      </c>
      <c r="R458" s="24">
        <v>336606000000</v>
      </c>
      <c r="S458" s="24" t="s">
        <v>38</v>
      </c>
      <c r="T458" s="24" t="s">
        <v>38</v>
      </c>
      <c r="U458" s="24" t="s">
        <v>38</v>
      </c>
      <c r="V458" s="24">
        <v>0.92510000000000003</v>
      </c>
      <c r="W458" s="24">
        <v>4.4755000000000003</v>
      </c>
      <c r="X458" s="24">
        <v>18.394200000000001</v>
      </c>
      <c r="Y458" s="24" t="s">
        <v>38</v>
      </c>
      <c r="Z458" s="24">
        <v>4.3434999999999997</v>
      </c>
      <c r="AA458" s="24">
        <v>0.15359999999999999</v>
      </c>
      <c r="AB458" s="24">
        <v>0.28489999999999999</v>
      </c>
      <c r="AC458" s="24">
        <v>-0.30730000000000002</v>
      </c>
      <c r="AD458" s="24">
        <v>-0.50729999999999997</v>
      </c>
      <c r="AE458" s="24">
        <v>0.2999</v>
      </c>
      <c r="AF458" s="24">
        <v>8.3999999999999995E-3</v>
      </c>
      <c r="AG458" s="24">
        <v>0.29299999999999998</v>
      </c>
      <c r="AH458" s="24">
        <v>-0.1464</v>
      </c>
      <c r="AI458" s="24">
        <v>3.2300000000000002E-2</v>
      </c>
      <c r="AJ458" s="24">
        <v>-0.30149999999999999</v>
      </c>
      <c r="AK458" s="24">
        <v>-0.3629</v>
      </c>
      <c r="AL458" s="24">
        <v>0.1009</v>
      </c>
      <c r="AM458" s="24">
        <v>1.4655</v>
      </c>
      <c r="AN458" s="24">
        <v>73.639399999999995</v>
      </c>
    </row>
    <row r="459" spans="1:40" x14ac:dyDescent="0.35">
      <c r="A459" s="23" t="s">
        <v>1600</v>
      </c>
      <c r="B459" s="23" t="s">
        <v>1600</v>
      </c>
      <c r="C459" s="23" t="s">
        <v>903</v>
      </c>
      <c r="D459" s="23">
        <v>1404</v>
      </c>
      <c r="E459" s="23">
        <v>15150774600000</v>
      </c>
      <c r="F459" s="23">
        <v>1365</v>
      </c>
      <c r="G459" s="23">
        <v>10791150000</v>
      </c>
      <c r="H459" s="23">
        <v>431</v>
      </c>
      <c r="I459" s="23">
        <v>14030431</v>
      </c>
      <c r="J459" s="23">
        <v>-231</v>
      </c>
      <c r="K459" s="23">
        <v>3262422000000</v>
      </c>
      <c r="L459" s="23">
        <v>84325000000</v>
      </c>
      <c r="M459" s="23">
        <v>3262422000000</v>
      </c>
      <c r="N459" s="23">
        <v>-2491623000000</v>
      </c>
      <c r="O459" s="23">
        <v>-3194631000000</v>
      </c>
      <c r="P459" s="23">
        <v>-2491623000000</v>
      </c>
      <c r="Q459" s="23">
        <v>-9860049000000</v>
      </c>
      <c r="R459" s="23">
        <v>-9860049000000</v>
      </c>
      <c r="S459" s="23">
        <v>453550000000</v>
      </c>
      <c r="T459" s="23">
        <v>453550000000</v>
      </c>
      <c r="U459" s="23">
        <v>453550000000</v>
      </c>
      <c r="V459" s="23" t="s">
        <v>38</v>
      </c>
      <c r="W459" s="23">
        <v>4.6440000000000001</v>
      </c>
      <c r="X459" s="23" t="s">
        <v>38</v>
      </c>
      <c r="Y459" s="23" t="s">
        <v>38</v>
      </c>
      <c r="Z459" s="23" t="s">
        <v>38</v>
      </c>
      <c r="AA459" s="23" t="s">
        <v>38</v>
      </c>
      <c r="AB459" s="23" t="s">
        <v>38</v>
      </c>
      <c r="AC459" s="23" t="s">
        <v>38</v>
      </c>
      <c r="AD459" s="23" t="s">
        <v>38</v>
      </c>
      <c r="AE459" s="23" t="s">
        <v>38</v>
      </c>
      <c r="AF459" s="23">
        <v>-0.92269999999999996</v>
      </c>
      <c r="AG459" s="23">
        <v>-0.75939999999999996</v>
      </c>
      <c r="AH459" s="23">
        <v>-3.4788000000000001</v>
      </c>
      <c r="AI459" s="23" t="s">
        <v>38</v>
      </c>
      <c r="AJ459" s="23">
        <v>-4.7378999999999998</v>
      </c>
      <c r="AK459" s="23" t="s">
        <v>38</v>
      </c>
      <c r="AL459" s="23">
        <v>-6.9999999999999999E-4</v>
      </c>
      <c r="AM459" s="23" t="s">
        <v>38</v>
      </c>
      <c r="AN459" s="23">
        <v>430.38010000000003</v>
      </c>
    </row>
    <row r="460" spans="1:40" x14ac:dyDescent="0.35">
      <c r="A460" s="24" t="s">
        <v>1087</v>
      </c>
      <c r="B460" s="24" t="s">
        <v>1086</v>
      </c>
      <c r="C460" s="24" t="s">
        <v>145</v>
      </c>
      <c r="D460" s="24">
        <v>6630</v>
      </c>
      <c r="E460" s="24">
        <v>19890000000000</v>
      </c>
      <c r="F460" s="24">
        <v>6500</v>
      </c>
      <c r="G460" s="24">
        <v>3000000000</v>
      </c>
      <c r="H460" s="24">
        <v>1229</v>
      </c>
      <c r="I460" s="24">
        <v>14030930</v>
      </c>
      <c r="J460" s="24">
        <v>598</v>
      </c>
      <c r="K460" s="24">
        <v>4800617000000</v>
      </c>
      <c r="L460" s="24">
        <v>1436415000000</v>
      </c>
      <c r="M460" s="24">
        <v>4841235000000</v>
      </c>
      <c r="N460" s="24">
        <v>1794476000000</v>
      </c>
      <c r="O460" s="24">
        <v>442601000000</v>
      </c>
      <c r="P460" s="24">
        <v>2139992000000</v>
      </c>
      <c r="Q460" s="24">
        <v>2176539000000</v>
      </c>
      <c r="R460" s="24">
        <v>2335738000000</v>
      </c>
      <c r="S460" s="24">
        <v>167789000000</v>
      </c>
      <c r="T460" s="24">
        <v>57636000000</v>
      </c>
      <c r="U460" s="24">
        <v>89477000000</v>
      </c>
      <c r="V460" s="24">
        <v>0.65890000000000004</v>
      </c>
      <c r="W460" s="24">
        <v>4.1432000000000002</v>
      </c>
      <c r="X460" s="24">
        <v>10.8696</v>
      </c>
      <c r="Y460" s="24" t="s">
        <v>38</v>
      </c>
      <c r="Z460" s="24">
        <v>3.9990999999999999</v>
      </c>
      <c r="AA460" s="24">
        <v>-8.3299999999999999E-2</v>
      </c>
      <c r="AB460" s="24">
        <v>5.2900000000000003E-2</v>
      </c>
      <c r="AC460" s="24">
        <v>-6.0699999999999997E-2</v>
      </c>
      <c r="AD460" s="24">
        <v>-9.0499999999999997E-2</v>
      </c>
      <c r="AE460" s="24">
        <v>4.1099999999999998E-2</v>
      </c>
      <c r="AF460" s="24">
        <v>0.49930000000000002</v>
      </c>
      <c r="AG460" s="24">
        <v>-0.17730000000000001</v>
      </c>
      <c r="AH460" s="24">
        <v>0.6855</v>
      </c>
      <c r="AI460" s="24">
        <v>-0.26179999999999998</v>
      </c>
      <c r="AJ460" s="24">
        <v>0.4083</v>
      </c>
      <c r="AK460" s="24">
        <v>-0.25169999999999998</v>
      </c>
      <c r="AL460" s="24">
        <v>0.1019</v>
      </c>
      <c r="AM460" s="24">
        <v>1.5394000000000001</v>
      </c>
      <c r="AN460" s="24">
        <v>137.46279999999999</v>
      </c>
    </row>
    <row r="461" spans="1:40" x14ac:dyDescent="0.35">
      <c r="A461" s="24" t="s">
        <v>989</v>
      </c>
      <c r="B461" s="24" t="s">
        <v>988</v>
      </c>
      <c r="C461" s="24" t="s">
        <v>272</v>
      </c>
      <c r="D461" s="24">
        <v>36630</v>
      </c>
      <c r="E461" s="24">
        <v>366300000000000</v>
      </c>
      <c r="F461" s="24">
        <v>36990</v>
      </c>
      <c r="G461" s="24">
        <v>10000000000</v>
      </c>
      <c r="H461" s="24">
        <v>1229</v>
      </c>
      <c r="I461" s="24">
        <v>14030930</v>
      </c>
      <c r="J461" s="24">
        <v>2029</v>
      </c>
      <c r="K461" s="24">
        <v>25986482000000</v>
      </c>
      <c r="L461" s="24">
        <v>5234871000000</v>
      </c>
      <c r="M461" s="24">
        <v>21013128000000</v>
      </c>
      <c r="N461" s="24">
        <v>20288334000000</v>
      </c>
      <c r="O461" s="24">
        <v>3431163000000</v>
      </c>
      <c r="P461" s="24">
        <v>18165863000000</v>
      </c>
      <c r="Q461" s="24">
        <v>10355905000000</v>
      </c>
      <c r="R461" s="24">
        <v>18356997000000</v>
      </c>
      <c r="S461" s="24" t="s">
        <v>38</v>
      </c>
      <c r="T461" s="24" t="s">
        <v>38</v>
      </c>
      <c r="U461" s="24" t="s">
        <v>38</v>
      </c>
      <c r="V461" s="24">
        <v>0.9909</v>
      </c>
      <c r="W461" s="24">
        <v>14.095800000000001</v>
      </c>
      <c r="X461" s="24">
        <v>18.1814</v>
      </c>
      <c r="Y461" s="24" t="s">
        <v>38</v>
      </c>
      <c r="Z461" s="24">
        <v>18.738600000000002</v>
      </c>
      <c r="AA461" s="24">
        <v>-9.5600000000000004E-2</v>
      </c>
      <c r="AB461" s="24">
        <v>-0.1265</v>
      </c>
      <c r="AC461" s="24">
        <v>-3.0099999999999998E-2</v>
      </c>
      <c r="AD461" s="24">
        <v>5.1999999999999998E-3</v>
      </c>
      <c r="AE461" s="24">
        <v>0.57920000000000005</v>
      </c>
      <c r="AF461" s="24">
        <v>2.9899999999999999E-2</v>
      </c>
      <c r="AG461" s="24">
        <v>0.57140000000000002</v>
      </c>
      <c r="AH461" s="24">
        <v>4.0500000000000001E-2</v>
      </c>
      <c r="AI461" s="24">
        <v>0.503</v>
      </c>
      <c r="AJ461" s="24">
        <v>-1E-3</v>
      </c>
      <c r="AK461" s="24">
        <v>0.57950000000000002</v>
      </c>
      <c r="AL461" s="24">
        <v>0.34489999999999998</v>
      </c>
      <c r="AM461" s="24">
        <v>0.89529999999999998</v>
      </c>
      <c r="AN461" s="24">
        <v>41.425800000000002</v>
      </c>
    </row>
    <row r="462" spans="1:40" x14ac:dyDescent="0.35">
      <c r="A462" s="23" t="s">
        <v>757</v>
      </c>
      <c r="B462" s="23" t="s">
        <v>756</v>
      </c>
      <c r="C462" s="23" t="s">
        <v>79</v>
      </c>
      <c r="D462" s="23">
        <v>18780</v>
      </c>
      <c r="E462" s="23">
        <v>61035000000000</v>
      </c>
      <c r="F462" s="23">
        <v>18930</v>
      </c>
      <c r="G462" s="23">
        <v>3250000000</v>
      </c>
      <c r="H462" s="23">
        <v>1229</v>
      </c>
      <c r="I462" s="23">
        <v>14030930</v>
      </c>
      <c r="J462" s="23">
        <v>1809</v>
      </c>
      <c r="K462" s="23">
        <v>49638265000000</v>
      </c>
      <c r="L462" s="23">
        <v>12501766000000</v>
      </c>
      <c r="M462" s="23">
        <v>36908359000000</v>
      </c>
      <c r="N462" s="23">
        <v>5880632000000</v>
      </c>
      <c r="O462" s="23">
        <v>1586371000000</v>
      </c>
      <c r="P462" s="23">
        <v>4701118000000</v>
      </c>
      <c r="Q462" s="23">
        <v>7334053000000</v>
      </c>
      <c r="R462" s="23">
        <v>5835822000000</v>
      </c>
      <c r="S462" s="23" t="s">
        <v>38</v>
      </c>
      <c r="T462" s="23" t="s">
        <v>38</v>
      </c>
      <c r="U462" s="23">
        <v>1497000000</v>
      </c>
      <c r="V462" s="23">
        <v>0.72589999999999999</v>
      </c>
      <c r="W462" s="23">
        <v>1.2237</v>
      </c>
      <c r="X462" s="23">
        <v>10.4533</v>
      </c>
      <c r="Y462" s="23" t="s">
        <v>38</v>
      </c>
      <c r="Z462" s="23">
        <v>1.1874</v>
      </c>
      <c r="AA462" s="23">
        <v>0.115</v>
      </c>
      <c r="AB462" s="23">
        <v>0.26800000000000002</v>
      </c>
      <c r="AC462" s="23">
        <v>0.25169999999999998</v>
      </c>
      <c r="AD462" s="23">
        <v>-0.1326</v>
      </c>
      <c r="AE462" s="23">
        <v>0.4602</v>
      </c>
      <c r="AF462" s="23">
        <v>-0.1232</v>
      </c>
      <c r="AG462" s="23">
        <v>0.1032</v>
      </c>
      <c r="AH462" s="23">
        <v>8.7300000000000003E-2</v>
      </c>
      <c r="AI462" s="23">
        <v>-5.4399999999999997E-2</v>
      </c>
      <c r="AJ462" s="23">
        <v>9.7500000000000003E-2</v>
      </c>
      <c r="AK462" s="23">
        <v>-4.3099999999999999E-2</v>
      </c>
      <c r="AL462" s="23">
        <v>0.68540000000000001</v>
      </c>
      <c r="AM462" s="23">
        <v>1.0302</v>
      </c>
      <c r="AN462" s="23">
        <v>202.2431</v>
      </c>
    </row>
    <row r="463" spans="1:40" x14ac:dyDescent="0.35">
      <c r="A463" s="24" t="s">
        <v>824</v>
      </c>
      <c r="B463" s="24" t="s">
        <v>823</v>
      </c>
      <c r="C463" s="24" t="s">
        <v>53</v>
      </c>
      <c r="D463" s="24">
        <v>8330</v>
      </c>
      <c r="E463" s="24">
        <v>46593855000000</v>
      </c>
      <c r="F463" s="24">
        <v>8360</v>
      </c>
      <c r="G463" s="24">
        <v>5593500000</v>
      </c>
      <c r="H463" s="24">
        <v>1229</v>
      </c>
      <c r="I463" s="24">
        <v>14030930</v>
      </c>
      <c r="J463" s="24">
        <v>966</v>
      </c>
      <c r="K463" s="24">
        <v>22268950000000</v>
      </c>
      <c r="L463" s="24">
        <v>6397218000000</v>
      </c>
      <c r="M463" s="24">
        <v>17494189000000</v>
      </c>
      <c r="N463" s="24">
        <v>5401170000000</v>
      </c>
      <c r="O463" s="24">
        <v>1322314000000</v>
      </c>
      <c r="P463" s="24">
        <v>4315039000000</v>
      </c>
      <c r="Q463" s="24">
        <v>4405219000000</v>
      </c>
      <c r="R463" s="24">
        <v>4247679000000</v>
      </c>
      <c r="S463" s="24">
        <v>114774000000</v>
      </c>
      <c r="T463" s="24">
        <v>17852000000</v>
      </c>
      <c r="U463" s="24">
        <v>132477000000</v>
      </c>
      <c r="V463" s="24">
        <v>0.90739999999999998</v>
      </c>
      <c r="W463" s="24">
        <v>2.0922999999999998</v>
      </c>
      <c r="X463" s="24">
        <v>8.6541999999999994</v>
      </c>
      <c r="Y463" s="24" t="s">
        <v>38</v>
      </c>
      <c r="Z463" s="24">
        <v>2.0510999999999999</v>
      </c>
      <c r="AA463" s="24">
        <v>-3.6900000000000002E-2</v>
      </c>
      <c r="AB463" s="24">
        <v>0.1489</v>
      </c>
      <c r="AC463" s="24">
        <v>3.6200000000000003E-2</v>
      </c>
      <c r="AD463" s="24">
        <v>-5.2699999999999997E-2</v>
      </c>
      <c r="AE463" s="24">
        <v>0.35139999999999999</v>
      </c>
      <c r="AF463" s="24">
        <v>0.2346</v>
      </c>
      <c r="AG463" s="24">
        <v>0.35099999999999998</v>
      </c>
      <c r="AH463" s="24">
        <v>0.69889999999999997</v>
      </c>
      <c r="AI463" s="24">
        <v>6.3100000000000003E-2</v>
      </c>
      <c r="AJ463" s="24">
        <v>0.27929999999999999</v>
      </c>
      <c r="AK463" s="24">
        <v>0.27979999999999999</v>
      </c>
      <c r="AL463" s="24">
        <v>0.34239999999999998</v>
      </c>
      <c r="AM463" s="24">
        <v>0.60440000000000005</v>
      </c>
      <c r="AN463" s="24">
        <v>74.634100000000004</v>
      </c>
    </row>
    <row r="464" spans="1:40" x14ac:dyDescent="0.35">
      <c r="A464" s="24" t="s">
        <v>1115</v>
      </c>
      <c r="B464" s="24" t="s">
        <v>1114</v>
      </c>
      <c r="C464" s="24" t="s">
        <v>417</v>
      </c>
      <c r="D464" s="24">
        <v>18460</v>
      </c>
      <c r="E464" s="24">
        <v>19752200000000</v>
      </c>
      <c r="F464" s="24">
        <v>18420</v>
      </c>
      <c r="G464" s="24">
        <v>1070000000</v>
      </c>
      <c r="H464" s="24">
        <v>930</v>
      </c>
      <c r="I464" s="24">
        <v>14030631</v>
      </c>
      <c r="J464" s="24">
        <v>3068</v>
      </c>
      <c r="K464" s="24">
        <v>5224401000000</v>
      </c>
      <c r="L464" s="24">
        <v>1866123000000</v>
      </c>
      <c r="M464" s="24">
        <v>3934116000000</v>
      </c>
      <c r="N464" s="24">
        <v>3282514000000</v>
      </c>
      <c r="O464" s="24">
        <v>1230115000000</v>
      </c>
      <c r="P464" s="24">
        <v>2580640000000</v>
      </c>
      <c r="Q464" s="24">
        <v>2595142000000</v>
      </c>
      <c r="R464" s="24">
        <v>2814705000000</v>
      </c>
      <c r="S464" s="24" t="s">
        <v>38</v>
      </c>
      <c r="T464" s="24" t="s">
        <v>38</v>
      </c>
      <c r="U464" s="24" t="s">
        <v>38</v>
      </c>
      <c r="V464" s="24">
        <v>0.83</v>
      </c>
      <c r="W464" s="24">
        <v>3.7808000000000002</v>
      </c>
      <c r="X464" s="24">
        <v>6.0038999999999998</v>
      </c>
      <c r="Y464" s="24" t="s">
        <v>38</v>
      </c>
      <c r="Z464" s="24">
        <v>4.1992000000000003</v>
      </c>
      <c r="AA464" s="24">
        <v>8.14E-2</v>
      </c>
      <c r="AB464" s="24">
        <v>0.75449999999999995</v>
      </c>
      <c r="AC464" s="24">
        <v>0.95960000000000001</v>
      </c>
      <c r="AD464" s="24">
        <v>0.1081</v>
      </c>
      <c r="AE464" s="24">
        <v>0.1057</v>
      </c>
      <c r="AF464" s="24">
        <v>1.1667000000000001</v>
      </c>
      <c r="AG464" s="24">
        <v>0.96330000000000005</v>
      </c>
      <c r="AH464" s="24">
        <v>1.6341000000000001</v>
      </c>
      <c r="AI464" s="24">
        <v>1.3103</v>
      </c>
      <c r="AJ464" s="24">
        <v>3.2458</v>
      </c>
      <c r="AK464" s="24">
        <v>1.1798999999999999</v>
      </c>
      <c r="AL464" s="24">
        <v>0.24540000000000001</v>
      </c>
      <c r="AM464" s="24" t="s">
        <v>38</v>
      </c>
      <c r="AN464" s="24">
        <v>297.25</v>
      </c>
    </row>
    <row r="465" spans="1:40" x14ac:dyDescent="0.35">
      <c r="A465" s="24" t="s">
        <v>1125</v>
      </c>
      <c r="B465" s="24" t="s">
        <v>1124</v>
      </c>
      <c r="C465" s="24" t="s">
        <v>155</v>
      </c>
      <c r="D465" s="24">
        <v>2922</v>
      </c>
      <c r="E465" s="24">
        <v>29220000000000</v>
      </c>
      <c r="F465" s="24">
        <v>2929</v>
      </c>
      <c r="G465" s="24">
        <v>10000000000</v>
      </c>
      <c r="H465" s="24">
        <v>1229</v>
      </c>
      <c r="I465" s="24">
        <v>14030930</v>
      </c>
      <c r="J465" s="24">
        <v>559</v>
      </c>
      <c r="K465" s="24">
        <v>19310754000000</v>
      </c>
      <c r="L465" s="24">
        <v>5517220000000</v>
      </c>
      <c r="M465" s="24">
        <v>16548931000000</v>
      </c>
      <c r="N465" s="24">
        <v>5592553000000</v>
      </c>
      <c r="O465" s="24">
        <v>1461565000000</v>
      </c>
      <c r="P465" s="24">
        <v>5485111000000</v>
      </c>
      <c r="Q465" s="24">
        <v>7117775000000</v>
      </c>
      <c r="R465" s="24">
        <v>5185747000000</v>
      </c>
      <c r="S465" s="24">
        <v>3851000000</v>
      </c>
      <c r="T465" s="24">
        <v>200000000</v>
      </c>
      <c r="U465" s="24">
        <v>2474000000</v>
      </c>
      <c r="V465" s="24">
        <v>0.54690000000000005</v>
      </c>
      <c r="W465" s="24">
        <v>1.5130999999999999</v>
      </c>
      <c r="X465" s="24">
        <v>5.2361000000000004</v>
      </c>
      <c r="Y465" s="24" t="s">
        <v>38</v>
      </c>
      <c r="Z465" s="24">
        <v>0.30020000000000002</v>
      </c>
      <c r="AA465" s="24">
        <v>0.19439999999999999</v>
      </c>
      <c r="AB465" s="24" t="s">
        <v>38</v>
      </c>
      <c r="AC465" s="24">
        <v>-0.3458</v>
      </c>
      <c r="AD465" s="24">
        <v>5.0000000000000001E-3</v>
      </c>
      <c r="AE465" s="24">
        <v>0.33860000000000001</v>
      </c>
      <c r="AF465" s="24">
        <v>-0.66659999999999997</v>
      </c>
      <c r="AG465" s="24">
        <v>1.0023</v>
      </c>
      <c r="AH465" s="24" t="s">
        <v>38</v>
      </c>
      <c r="AI465" s="24" t="s">
        <v>38</v>
      </c>
      <c r="AJ465" s="24">
        <v>-0.34200000000000003</v>
      </c>
      <c r="AK465" s="24">
        <v>1.7504</v>
      </c>
      <c r="AL465" s="24">
        <v>0.14430000000000001</v>
      </c>
      <c r="AM465" s="24">
        <v>0.96550000000000002</v>
      </c>
      <c r="AN465" s="24" t="s">
        <v>38</v>
      </c>
    </row>
    <row r="466" spans="1:40" x14ac:dyDescent="0.35">
      <c r="A466" s="23" t="s">
        <v>1091</v>
      </c>
      <c r="B466" s="23" t="s">
        <v>1090</v>
      </c>
      <c r="C466" s="23" t="s">
        <v>130</v>
      </c>
      <c r="D466" s="23">
        <v>14570</v>
      </c>
      <c r="E466" s="23">
        <v>90984987600000</v>
      </c>
      <c r="F466" s="23">
        <v>14770</v>
      </c>
      <c r="G466" s="23">
        <v>6244680000</v>
      </c>
      <c r="H466" s="23">
        <v>1229</v>
      </c>
      <c r="I466" s="23">
        <v>14030930</v>
      </c>
      <c r="J466" s="23">
        <v>1061</v>
      </c>
      <c r="K466" s="23">
        <v>16710417000000</v>
      </c>
      <c r="L466" s="23">
        <v>5763248000000</v>
      </c>
      <c r="M466" s="23">
        <v>14040355000000</v>
      </c>
      <c r="N466" s="23">
        <v>6627830000000</v>
      </c>
      <c r="O466" s="23">
        <v>2131178000000</v>
      </c>
      <c r="P466" s="23">
        <v>5946684000000</v>
      </c>
      <c r="Q466" s="23">
        <v>4578040000000</v>
      </c>
      <c r="R466" s="23">
        <v>6021106000000</v>
      </c>
      <c r="S466" s="23">
        <v>1072999000000</v>
      </c>
      <c r="T466" s="23">
        <v>216455000000</v>
      </c>
      <c r="U466" s="23">
        <v>905909000000</v>
      </c>
      <c r="V466" s="23">
        <v>0.90010000000000001</v>
      </c>
      <c r="W466" s="23">
        <v>5.4447999999999999</v>
      </c>
      <c r="X466" s="23">
        <v>13.930300000000001</v>
      </c>
      <c r="Y466" s="23" t="s">
        <v>38</v>
      </c>
      <c r="Z466" s="23">
        <v>5.5137</v>
      </c>
      <c r="AA466" s="23">
        <v>-6.59E-2</v>
      </c>
      <c r="AB466" s="23">
        <v>0.2409</v>
      </c>
      <c r="AC466" s="23">
        <v>0.44059999999999999</v>
      </c>
      <c r="AD466" s="23">
        <v>3.8E-3</v>
      </c>
      <c r="AE466" s="23">
        <v>0.22650000000000001</v>
      </c>
      <c r="AF466" s="23">
        <v>0.66110000000000002</v>
      </c>
      <c r="AG466" s="23">
        <v>1.0730999999999999</v>
      </c>
      <c r="AH466" s="23">
        <v>0.82220000000000004</v>
      </c>
      <c r="AI466" s="23">
        <v>0.69879999999999998</v>
      </c>
      <c r="AJ466" s="23">
        <v>1.3929</v>
      </c>
      <c r="AK466" s="23">
        <v>1.081</v>
      </c>
      <c r="AL466" s="23">
        <v>0.3891</v>
      </c>
      <c r="AM466" s="23" t="s">
        <v>38</v>
      </c>
      <c r="AN466" s="23">
        <v>212.36189999999999</v>
      </c>
    </row>
    <row r="467" spans="1:40" x14ac:dyDescent="0.35">
      <c r="A467" s="23" t="s">
        <v>945</v>
      </c>
      <c r="B467" s="23" t="s">
        <v>944</v>
      </c>
      <c r="C467" s="23" t="s">
        <v>138</v>
      </c>
      <c r="D467" s="23">
        <v>10210</v>
      </c>
      <c r="E467" s="23">
        <v>14294000000000</v>
      </c>
      <c r="F467" s="23">
        <v>10100</v>
      </c>
      <c r="G467" s="23">
        <v>1400000000</v>
      </c>
      <c r="H467" s="23">
        <v>1229</v>
      </c>
      <c r="I467" s="23">
        <v>14030930</v>
      </c>
      <c r="J467" s="23">
        <v>1461</v>
      </c>
      <c r="K467" s="23">
        <v>7344956000000</v>
      </c>
      <c r="L467" s="23">
        <v>2629019000000</v>
      </c>
      <c r="M467" s="23">
        <v>5899740000000</v>
      </c>
      <c r="N467" s="23">
        <v>2044914000000</v>
      </c>
      <c r="O467" s="23">
        <v>543607000000</v>
      </c>
      <c r="P467" s="23">
        <v>1711990000000</v>
      </c>
      <c r="Q467" s="23">
        <v>2936484000000</v>
      </c>
      <c r="R467" s="23">
        <v>2203719000000</v>
      </c>
      <c r="S467" s="23">
        <v>639720000000</v>
      </c>
      <c r="T467" s="23">
        <v>168652000000</v>
      </c>
      <c r="U467" s="23">
        <v>537551000000</v>
      </c>
      <c r="V467" s="23">
        <v>0.36799999999999999</v>
      </c>
      <c r="W467" s="23">
        <v>1.9499</v>
      </c>
      <c r="X467" s="23">
        <v>6.9473000000000003</v>
      </c>
      <c r="Y467" s="23" t="s">
        <v>38</v>
      </c>
      <c r="Z467" s="23">
        <v>1.7027000000000001</v>
      </c>
      <c r="AA467" s="23">
        <v>0.31659999999999999</v>
      </c>
      <c r="AB467" s="23">
        <v>0.53080000000000005</v>
      </c>
      <c r="AC467" s="23">
        <v>-0.53790000000000004</v>
      </c>
      <c r="AD467" s="23">
        <v>0.1331</v>
      </c>
      <c r="AE467" s="23">
        <v>0.36009999999999998</v>
      </c>
      <c r="AF467" s="23">
        <v>0.85</v>
      </c>
      <c r="AG467" s="23">
        <v>0.59230000000000005</v>
      </c>
      <c r="AH467" s="23">
        <v>0.95350000000000001</v>
      </c>
      <c r="AI467" s="23">
        <v>0.55230000000000001</v>
      </c>
      <c r="AJ467" s="23">
        <v>-0.14510000000000001</v>
      </c>
      <c r="AK467" s="23">
        <v>0.80420000000000003</v>
      </c>
      <c r="AL467" s="23">
        <v>1.09E-2</v>
      </c>
      <c r="AM467" s="23">
        <v>0.374</v>
      </c>
      <c r="AN467" s="23">
        <v>178.79480000000001</v>
      </c>
    </row>
    <row r="468" spans="1:40" x14ac:dyDescent="0.35">
      <c r="A468" s="24" t="s">
        <v>977</v>
      </c>
      <c r="B468" s="24" t="s">
        <v>976</v>
      </c>
      <c r="C468" s="24" t="s">
        <v>50</v>
      </c>
      <c r="D468" s="24">
        <v>25650</v>
      </c>
      <c r="E468" s="24">
        <v>6412500000000</v>
      </c>
      <c r="F468" s="24">
        <v>25600</v>
      </c>
      <c r="G468" s="24">
        <v>250000000</v>
      </c>
      <c r="H468" s="24">
        <v>1230</v>
      </c>
      <c r="I468" s="24">
        <v>14030930</v>
      </c>
      <c r="J468" s="24">
        <v>227</v>
      </c>
      <c r="K468" s="24">
        <v>261271000000</v>
      </c>
      <c r="L468" s="24">
        <v>90345000000</v>
      </c>
      <c r="M468" s="24">
        <v>549625000000</v>
      </c>
      <c r="N468" s="24">
        <v>56766000000</v>
      </c>
      <c r="O468" s="24">
        <v>36014000000</v>
      </c>
      <c r="P468" s="24">
        <v>357299000000</v>
      </c>
      <c r="Q468" s="24">
        <v>1399752000000</v>
      </c>
      <c r="R468" s="24">
        <v>1550984000000</v>
      </c>
      <c r="S468" s="24">
        <v>93679000000</v>
      </c>
      <c r="T468" s="24">
        <v>26251000000</v>
      </c>
      <c r="U468" s="24">
        <v>107373000000</v>
      </c>
      <c r="V468" s="24">
        <v>0.27989999999999998</v>
      </c>
      <c r="W468" s="24">
        <v>24.543500000000002</v>
      </c>
      <c r="X468" s="24">
        <v>112.7753</v>
      </c>
      <c r="Y468" s="24">
        <v>5.5426000000000002</v>
      </c>
      <c r="Z468" s="24" t="s">
        <v>38</v>
      </c>
      <c r="AA468" s="24" t="s">
        <v>38</v>
      </c>
      <c r="AB468" s="24" t="s">
        <v>38</v>
      </c>
      <c r="AC468" s="24" t="s">
        <v>38</v>
      </c>
      <c r="AD468" s="24">
        <v>-8.9700000000000002E-2</v>
      </c>
      <c r="AE468" s="24" t="s">
        <v>38</v>
      </c>
      <c r="AF468" s="24">
        <v>1.7365999999999999</v>
      </c>
      <c r="AG468" s="24">
        <v>-0.45529999999999998</v>
      </c>
      <c r="AH468" s="24" t="s">
        <v>38</v>
      </c>
      <c r="AI468" s="24" t="s">
        <v>38</v>
      </c>
      <c r="AJ468" s="24" t="s">
        <v>38</v>
      </c>
      <c r="AK468" s="24">
        <v>-0.70430000000000004</v>
      </c>
      <c r="AL468" s="24">
        <v>3.4299999999999997E-2</v>
      </c>
      <c r="AM468" s="24">
        <v>1.534</v>
      </c>
      <c r="AN468" s="24">
        <v>123.12269999999999</v>
      </c>
    </row>
    <row r="469" spans="1:40" x14ac:dyDescent="0.35">
      <c r="A469" s="23" t="s">
        <v>1107</v>
      </c>
      <c r="B469" s="23" t="s">
        <v>1106</v>
      </c>
      <c r="C469" s="23" t="s">
        <v>60</v>
      </c>
      <c r="D469" s="23">
        <v>13910</v>
      </c>
      <c r="E469" s="23">
        <v>31040223463730</v>
      </c>
      <c r="F469" s="23">
        <v>13670</v>
      </c>
      <c r="G469" s="23">
        <v>2231504203</v>
      </c>
      <c r="H469" s="23">
        <v>1229</v>
      </c>
      <c r="I469" s="23">
        <v>14030930</v>
      </c>
      <c r="J469" s="23">
        <v>470</v>
      </c>
      <c r="K469" s="23">
        <v>1381410000000</v>
      </c>
      <c r="L469" s="23">
        <v>30670000000</v>
      </c>
      <c r="M469" s="23">
        <v>1688651000000</v>
      </c>
      <c r="N469" s="23">
        <v>1048651000000</v>
      </c>
      <c r="O469" s="23">
        <v>-40989000000</v>
      </c>
      <c r="P469" s="23">
        <v>1414112000000</v>
      </c>
      <c r="Q469" s="23">
        <v>197338000000</v>
      </c>
      <c r="R469" s="23">
        <v>1217375000000</v>
      </c>
      <c r="S469" s="23">
        <v>220699000000</v>
      </c>
      <c r="T469" s="23">
        <v>45309000000</v>
      </c>
      <c r="U469" s="23">
        <v>167272000000</v>
      </c>
      <c r="V469" s="23">
        <v>0.63119999999999998</v>
      </c>
      <c r="W469" s="23">
        <v>22.47</v>
      </c>
      <c r="X469" s="23">
        <v>29.085100000000001</v>
      </c>
      <c r="Y469" s="23">
        <v>1.5434000000000001</v>
      </c>
      <c r="Z469" s="23" t="s">
        <v>38</v>
      </c>
      <c r="AA469" s="23" t="s">
        <v>38</v>
      </c>
      <c r="AB469" s="23" t="s">
        <v>38</v>
      </c>
      <c r="AC469" s="23" t="s">
        <v>38</v>
      </c>
      <c r="AD469" s="23" t="s">
        <v>38</v>
      </c>
      <c r="AE469" s="23" t="s">
        <v>38</v>
      </c>
      <c r="AF469" s="23">
        <v>0.4617</v>
      </c>
      <c r="AG469" s="23">
        <v>-0.48209999999999997</v>
      </c>
      <c r="AH469" s="23" t="s">
        <v>38</v>
      </c>
      <c r="AI469" s="23" t="s">
        <v>38</v>
      </c>
      <c r="AJ469" s="23" t="s">
        <v>38</v>
      </c>
      <c r="AK469" s="23">
        <v>-2.6623999999999999</v>
      </c>
      <c r="AL469" s="23">
        <v>0.2611</v>
      </c>
      <c r="AM469" s="23">
        <v>1.0167999999999999</v>
      </c>
      <c r="AN469" s="23">
        <v>683.67570000000001</v>
      </c>
    </row>
    <row r="470" spans="1:40" x14ac:dyDescent="0.35">
      <c r="A470" s="23" t="s">
        <v>1253</v>
      </c>
      <c r="B470" s="23" t="s">
        <v>1252</v>
      </c>
      <c r="C470" s="23" t="s">
        <v>50</v>
      </c>
      <c r="D470" s="23">
        <v>15810</v>
      </c>
      <c r="E470" s="23">
        <v>4743000000000</v>
      </c>
      <c r="F470" s="23">
        <v>15670</v>
      </c>
      <c r="G470" s="23">
        <v>300000000</v>
      </c>
      <c r="H470" s="23">
        <v>930</v>
      </c>
      <c r="I470" s="23">
        <v>14030631</v>
      </c>
      <c r="J470" s="23">
        <v>4661</v>
      </c>
      <c r="K470" s="23">
        <v>1699414000000</v>
      </c>
      <c r="L470" s="23">
        <v>-462425000000</v>
      </c>
      <c r="M470" s="23">
        <v>3507722000000</v>
      </c>
      <c r="N470" s="23">
        <v>1398445000000</v>
      </c>
      <c r="O470" s="23">
        <v>-541100000000</v>
      </c>
      <c r="P470" s="23">
        <v>3445281000000</v>
      </c>
      <c r="Q470" s="23">
        <v>4213262000000</v>
      </c>
      <c r="R470" s="23">
        <v>3460470000000</v>
      </c>
      <c r="S470" s="23" t="s">
        <v>38</v>
      </c>
      <c r="T470" s="23" t="s">
        <v>38</v>
      </c>
      <c r="U470" s="23" t="s">
        <v>38</v>
      </c>
      <c r="V470" s="23">
        <v>0.1045</v>
      </c>
      <c r="W470" s="23">
        <v>2.7909999999999999</v>
      </c>
      <c r="X470" s="23">
        <v>3.3618999999999999</v>
      </c>
      <c r="Y470" s="23">
        <v>1.3956999999999999</v>
      </c>
      <c r="Z470" s="23" t="s">
        <v>38</v>
      </c>
      <c r="AA470" s="23" t="s">
        <v>38</v>
      </c>
      <c r="AB470" s="23" t="s">
        <v>38</v>
      </c>
      <c r="AC470" s="23" t="s">
        <v>38</v>
      </c>
      <c r="AD470" s="23" t="s">
        <v>38</v>
      </c>
      <c r="AE470" s="23" t="s">
        <v>38</v>
      </c>
      <c r="AF470" s="23">
        <v>-1.2808999999999999</v>
      </c>
      <c r="AG470" s="23">
        <v>-1.4073</v>
      </c>
      <c r="AH470" s="23" t="s">
        <v>38</v>
      </c>
      <c r="AI470" s="23" t="s">
        <v>38</v>
      </c>
      <c r="AJ470" s="23">
        <v>-1.3565</v>
      </c>
      <c r="AK470" s="23">
        <v>-1.4817</v>
      </c>
      <c r="AL470" s="23">
        <v>-6.1699999999999998E-2</v>
      </c>
      <c r="AM470" s="23" t="s">
        <v>38</v>
      </c>
      <c r="AN470" s="23">
        <v>45.479199999999999</v>
      </c>
    </row>
    <row r="471" spans="1:40" x14ac:dyDescent="0.35">
      <c r="A471" s="24" t="s">
        <v>1177</v>
      </c>
      <c r="B471" s="24" t="s">
        <v>1176</v>
      </c>
      <c r="C471" s="24" t="s">
        <v>148</v>
      </c>
      <c r="D471" s="24">
        <v>5310</v>
      </c>
      <c r="E471" s="24">
        <v>21240000000000</v>
      </c>
      <c r="F471" s="24">
        <v>5310</v>
      </c>
      <c r="G471" s="24">
        <v>4000000000</v>
      </c>
      <c r="H471" s="24">
        <v>431</v>
      </c>
      <c r="I471" s="24">
        <v>14030730</v>
      </c>
      <c r="J471" s="24">
        <v>597</v>
      </c>
      <c r="K471" s="24">
        <v>9109195000000</v>
      </c>
      <c r="L471" s="24">
        <v>2267051000000</v>
      </c>
      <c r="M471" s="24">
        <v>8926366000000</v>
      </c>
      <c r="N471" s="24">
        <v>2386485000000</v>
      </c>
      <c r="O471" s="24">
        <v>833818000000</v>
      </c>
      <c r="P471" s="24">
        <v>2248899000000</v>
      </c>
      <c r="Q471" s="24">
        <v>3055890000000</v>
      </c>
      <c r="R471" s="24">
        <v>2269342000000</v>
      </c>
      <c r="S471" s="24">
        <v>31250000000</v>
      </c>
      <c r="T471" s="24">
        <v>31250000000</v>
      </c>
      <c r="U471" s="24" t="s">
        <v>38</v>
      </c>
      <c r="V471" s="24">
        <v>0.44469999999999998</v>
      </c>
      <c r="W471" s="24">
        <v>2.3317000000000001</v>
      </c>
      <c r="X471" s="24">
        <v>8.9111999999999991</v>
      </c>
      <c r="Y471" s="24" t="s">
        <v>38</v>
      </c>
      <c r="Z471" s="24">
        <v>2.1953</v>
      </c>
      <c r="AA471" s="24">
        <v>0.58109999999999995</v>
      </c>
      <c r="AB471" s="24">
        <v>0.62480000000000002</v>
      </c>
      <c r="AC471" s="24">
        <v>2.6496</v>
      </c>
      <c r="AD471" s="24">
        <v>0.10100000000000001</v>
      </c>
      <c r="AE471" s="24">
        <v>0.1197</v>
      </c>
      <c r="AF471" s="24">
        <v>-4.8399999999999999E-2</v>
      </c>
      <c r="AG471" s="24">
        <v>8.77E-2</v>
      </c>
      <c r="AH471" s="24" t="s">
        <v>38</v>
      </c>
      <c r="AI471" s="24">
        <v>0.23080000000000001</v>
      </c>
      <c r="AJ471" s="24">
        <v>2.4731000000000001</v>
      </c>
      <c r="AK471" s="24">
        <v>0.19819999999999999</v>
      </c>
      <c r="AL471" s="24">
        <v>7.9699999999999993E-2</v>
      </c>
      <c r="AM471" s="24">
        <v>1.0611999999999999</v>
      </c>
      <c r="AN471" s="24">
        <v>39.9236</v>
      </c>
    </row>
    <row r="472" spans="1:40" x14ac:dyDescent="0.35">
      <c r="A472" s="23" t="s">
        <v>1119</v>
      </c>
      <c r="B472" s="23" t="s">
        <v>1118</v>
      </c>
      <c r="C472" s="23" t="s">
        <v>272</v>
      </c>
      <c r="D472" s="23">
        <v>7100</v>
      </c>
      <c r="E472" s="23">
        <v>56800000000000</v>
      </c>
      <c r="F472" s="23">
        <v>7250</v>
      </c>
      <c r="G472" s="23">
        <v>8000000000</v>
      </c>
      <c r="H472" s="23">
        <v>930</v>
      </c>
      <c r="I472" s="23">
        <v>14030930</v>
      </c>
      <c r="J472" s="23">
        <v>685</v>
      </c>
      <c r="K472" s="23">
        <v>66508323000000</v>
      </c>
      <c r="L472" s="23">
        <v>16702499000000</v>
      </c>
      <c r="M472" s="23">
        <v>66508323000000</v>
      </c>
      <c r="N472" s="23">
        <v>5483689000000</v>
      </c>
      <c r="O472" s="23">
        <v>1389438000000</v>
      </c>
      <c r="P472" s="23">
        <v>5483689000000</v>
      </c>
      <c r="Q472" s="23">
        <v>8531515000000</v>
      </c>
      <c r="R472" s="23">
        <v>8531515000000</v>
      </c>
      <c r="S472" s="23">
        <v>2157275000000</v>
      </c>
      <c r="T472" s="23">
        <v>642540000000</v>
      </c>
      <c r="U472" s="23">
        <v>2157275000000</v>
      </c>
      <c r="V472" s="23">
        <v>0.49930000000000002</v>
      </c>
      <c r="W472" s="23">
        <v>0.85399999999999998</v>
      </c>
      <c r="X472" s="23">
        <v>10.5839</v>
      </c>
      <c r="Y472" s="23" t="s">
        <v>38</v>
      </c>
      <c r="Z472" s="23">
        <v>0.8458</v>
      </c>
      <c r="AA472" s="23">
        <v>12.270799999999999</v>
      </c>
      <c r="AB472" s="23">
        <v>0.54590000000000005</v>
      </c>
      <c r="AC472" s="23">
        <v>-0.37230000000000002</v>
      </c>
      <c r="AD472" s="23">
        <v>-0.2631</v>
      </c>
      <c r="AE472" s="23">
        <v>0.53259999999999996</v>
      </c>
      <c r="AF472" s="23">
        <v>-0.11550000000000001</v>
      </c>
      <c r="AG472" s="23">
        <v>0.38429999999999997</v>
      </c>
      <c r="AH472" s="23">
        <v>-0.37619999999999998</v>
      </c>
      <c r="AI472" s="23">
        <v>0.50919999999999999</v>
      </c>
      <c r="AJ472" s="23">
        <v>-0.44479999999999997</v>
      </c>
      <c r="AK472" s="23">
        <v>2.01E-2</v>
      </c>
      <c r="AL472" s="23">
        <v>0.1545</v>
      </c>
      <c r="AM472" s="23">
        <v>0.71050000000000002</v>
      </c>
      <c r="AN472" s="23">
        <v>53.240400000000001</v>
      </c>
    </row>
    <row r="473" spans="1:40" x14ac:dyDescent="0.35">
      <c r="A473" s="23" t="s">
        <v>1181</v>
      </c>
      <c r="B473" s="23" t="s">
        <v>1180</v>
      </c>
      <c r="C473" s="23" t="s">
        <v>194</v>
      </c>
      <c r="D473" s="23">
        <v>33170</v>
      </c>
      <c r="E473" s="23">
        <v>46283427800000</v>
      </c>
      <c r="F473" s="23">
        <v>32800</v>
      </c>
      <c r="G473" s="23">
        <v>1395340000</v>
      </c>
      <c r="H473" s="23">
        <v>930</v>
      </c>
      <c r="I473" s="23">
        <v>14030631</v>
      </c>
      <c r="J473" s="23">
        <v>1109</v>
      </c>
      <c r="K473" s="23">
        <v>10290698000000</v>
      </c>
      <c r="L473" s="23">
        <v>1233763000000</v>
      </c>
      <c r="M473" s="23">
        <v>8952108000000</v>
      </c>
      <c r="N473" s="23">
        <v>1547359000000</v>
      </c>
      <c r="O473" s="23">
        <v>-169218000000</v>
      </c>
      <c r="P473" s="23">
        <v>2015997000000</v>
      </c>
      <c r="Q473" s="23">
        <v>4756226000000</v>
      </c>
      <c r="R473" s="23">
        <v>3958255000000</v>
      </c>
      <c r="S473" s="23">
        <v>635951000000</v>
      </c>
      <c r="T473" s="23">
        <v>185791000000</v>
      </c>
      <c r="U473" s="23">
        <v>220046000000</v>
      </c>
      <c r="V473" s="23">
        <v>0.2</v>
      </c>
      <c r="W473" s="23">
        <v>4.4976000000000003</v>
      </c>
      <c r="X473" s="23">
        <v>29.549099999999999</v>
      </c>
      <c r="Y473" s="23" t="s">
        <v>38</v>
      </c>
      <c r="Z473" s="23">
        <v>4.2713000000000001</v>
      </c>
      <c r="AA473" s="23" t="s">
        <v>38</v>
      </c>
      <c r="AB473" s="23" t="s">
        <v>38</v>
      </c>
      <c r="AC473" s="23" t="s">
        <v>38</v>
      </c>
      <c r="AD473" s="23" t="s">
        <v>38</v>
      </c>
      <c r="AE473" s="23">
        <v>0.2878</v>
      </c>
      <c r="AF473" s="23">
        <v>-0.73270000000000002</v>
      </c>
      <c r="AG473" s="23">
        <v>0.1507</v>
      </c>
      <c r="AH473" s="23">
        <v>-0.87739999999999996</v>
      </c>
      <c r="AI473" s="23">
        <v>-0.1678</v>
      </c>
      <c r="AJ473" s="23">
        <v>-1.1443000000000001</v>
      </c>
      <c r="AK473" s="23">
        <v>-24.867100000000001</v>
      </c>
      <c r="AL473" s="23">
        <v>0.184</v>
      </c>
      <c r="AM473" s="23">
        <v>0.61660000000000004</v>
      </c>
      <c r="AN473" s="23">
        <v>159.1789</v>
      </c>
    </row>
    <row r="474" spans="1:40" x14ac:dyDescent="0.35">
      <c r="A474" s="23" t="s">
        <v>1414</v>
      </c>
      <c r="B474" s="23" t="s">
        <v>1413</v>
      </c>
      <c r="C474" s="23" t="s">
        <v>45</v>
      </c>
      <c r="D474" s="23">
        <v>2346</v>
      </c>
      <c r="E474" s="23">
        <v>18768000000000</v>
      </c>
      <c r="F474" s="23">
        <v>2349</v>
      </c>
      <c r="G474" s="23">
        <v>8000000000</v>
      </c>
      <c r="H474" s="23">
        <v>1229</v>
      </c>
      <c r="I474" s="23">
        <v>14030930</v>
      </c>
      <c r="J474" s="23">
        <v>147</v>
      </c>
      <c r="K474" s="23">
        <v>13086625000000</v>
      </c>
      <c r="L474" s="23">
        <v>4337594000000</v>
      </c>
      <c r="M474" s="23">
        <v>12832511000000</v>
      </c>
      <c r="N474" s="23">
        <v>1178648000000</v>
      </c>
      <c r="O474" s="23">
        <v>1043303000000</v>
      </c>
      <c r="P474" s="23">
        <v>2666661000000</v>
      </c>
      <c r="Q474" s="23">
        <v>3471223000000</v>
      </c>
      <c r="R474" s="23">
        <v>2548669000000</v>
      </c>
      <c r="S474" s="23">
        <v>561295000000</v>
      </c>
      <c r="T474" s="23">
        <v>223820000000</v>
      </c>
      <c r="U474" s="23">
        <v>262101000000</v>
      </c>
      <c r="V474" s="23">
        <v>0.10199999999999999</v>
      </c>
      <c r="W474" s="23">
        <v>1.4340999999999999</v>
      </c>
      <c r="X474" s="23">
        <v>15.9796</v>
      </c>
      <c r="Y474" s="23" t="s">
        <v>38</v>
      </c>
      <c r="Z474" s="23">
        <v>1.4371</v>
      </c>
      <c r="AA474" s="23" t="s">
        <v>38</v>
      </c>
      <c r="AB474" s="23" t="s">
        <v>38</v>
      </c>
      <c r="AC474" s="23">
        <v>3.5941000000000001</v>
      </c>
      <c r="AD474" s="23">
        <v>1.3552999999999999</v>
      </c>
      <c r="AE474" s="23">
        <v>4.0000000000000001E-3</v>
      </c>
      <c r="AF474" s="23">
        <v>0.78200000000000003</v>
      </c>
      <c r="AG474" s="23">
        <v>0.41610000000000003</v>
      </c>
      <c r="AH474" s="23">
        <v>7.9272999999999998</v>
      </c>
      <c r="AI474" s="23">
        <v>1.4803999999999999</v>
      </c>
      <c r="AJ474" s="23">
        <v>7.1867999999999999</v>
      </c>
      <c r="AK474" s="23">
        <v>2.3389000000000002</v>
      </c>
      <c r="AL474" s="23">
        <v>0.19789999999999999</v>
      </c>
      <c r="AM474" s="23">
        <v>0.96599999999999997</v>
      </c>
      <c r="AN474" s="23">
        <v>102.0594</v>
      </c>
    </row>
    <row r="475" spans="1:40" x14ac:dyDescent="0.35">
      <c r="A475" s="23" t="s">
        <v>632</v>
      </c>
      <c r="B475" s="23" t="s">
        <v>631</v>
      </c>
      <c r="C475" s="23" t="s">
        <v>260</v>
      </c>
      <c r="D475" s="23">
        <v>10780</v>
      </c>
      <c r="E475" s="23">
        <v>19016587756320</v>
      </c>
      <c r="F475" s="23">
        <v>10750</v>
      </c>
      <c r="G475" s="23">
        <v>1764061944</v>
      </c>
      <c r="H475" s="23">
        <v>1229</v>
      </c>
      <c r="I475" s="23">
        <v>14030930</v>
      </c>
      <c r="J475" s="23">
        <v>-319</v>
      </c>
      <c r="K475" s="23">
        <v>35946722000000</v>
      </c>
      <c r="L475" s="23">
        <v>7253572000000</v>
      </c>
      <c r="M475" s="23">
        <v>40168620000000</v>
      </c>
      <c r="N475" s="23">
        <v>-562727000000</v>
      </c>
      <c r="O475" s="23">
        <v>-2243624000000</v>
      </c>
      <c r="P475" s="23">
        <v>3845527000000</v>
      </c>
      <c r="Q475" s="23">
        <v>2042069000000</v>
      </c>
      <c r="R475" s="23">
        <v>6787878000000</v>
      </c>
      <c r="S475" s="23">
        <v>1041875000000</v>
      </c>
      <c r="T475" s="23">
        <v>180000000000</v>
      </c>
      <c r="U475" s="23">
        <v>1013075000000</v>
      </c>
      <c r="V475" s="23">
        <v>0.75690000000000002</v>
      </c>
      <c r="W475" s="23">
        <v>0.52900000000000003</v>
      </c>
      <c r="X475" s="23" t="s">
        <v>38</v>
      </c>
      <c r="Y475" s="23" t="s">
        <v>38</v>
      </c>
      <c r="Z475" s="23">
        <v>0.53080000000000005</v>
      </c>
      <c r="AA475" s="23" t="s">
        <v>38</v>
      </c>
      <c r="AB475" s="23" t="s">
        <v>38</v>
      </c>
      <c r="AC475" s="23" t="s">
        <v>38</v>
      </c>
      <c r="AD475" s="23" t="s">
        <v>38</v>
      </c>
      <c r="AE475" s="23">
        <v>-0.14729999999999999</v>
      </c>
      <c r="AF475" s="23">
        <v>-0.21079999999999999</v>
      </c>
      <c r="AG475" s="23">
        <v>-0.19439999999999999</v>
      </c>
      <c r="AH475" s="23">
        <v>-6.8400000000000002E-2</v>
      </c>
      <c r="AI475" s="23">
        <v>-0.30649999999999999</v>
      </c>
      <c r="AJ475" s="23" t="s">
        <v>38</v>
      </c>
      <c r="AK475" s="23">
        <v>-2.952</v>
      </c>
      <c r="AL475" s="23">
        <v>1.7000000000000001E-2</v>
      </c>
      <c r="AM475" s="23">
        <v>0.66820000000000002</v>
      </c>
      <c r="AN475" s="23">
        <v>125.68040000000001</v>
      </c>
    </row>
    <row r="476" spans="1:40" x14ac:dyDescent="0.35">
      <c r="A476" s="23" t="s">
        <v>1075</v>
      </c>
      <c r="B476" s="23" t="s">
        <v>1074</v>
      </c>
      <c r="C476" s="23" t="s">
        <v>272</v>
      </c>
      <c r="D476" s="23">
        <v>5220</v>
      </c>
      <c r="E476" s="23">
        <v>187920000000000</v>
      </c>
      <c r="F476" s="23">
        <v>5080</v>
      </c>
      <c r="G476" s="23">
        <v>36000000000</v>
      </c>
      <c r="H476" s="23">
        <v>1229</v>
      </c>
      <c r="I476" s="23">
        <v>14030930</v>
      </c>
      <c r="J476" s="23">
        <v>732</v>
      </c>
      <c r="K476" s="23">
        <v>69784240000000</v>
      </c>
      <c r="L476" s="23">
        <v>17424426000000</v>
      </c>
      <c r="M476" s="23">
        <v>57624135000000</v>
      </c>
      <c r="N476" s="23">
        <v>26351253000000</v>
      </c>
      <c r="O476" s="23">
        <v>3571921000000</v>
      </c>
      <c r="P476" s="23">
        <v>13182083000000</v>
      </c>
      <c r="Q476" s="23">
        <v>26780098000000</v>
      </c>
      <c r="R476" s="23">
        <v>19271529000000</v>
      </c>
      <c r="S476" s="23" t="s">
        <v>38</v>
      </c>
      <c r="T476" s="23" t="s">
        <v>38</v>
      </c>
      <c r="U476" s="23" t="s">
        <v>38</v>
      </c>
      <c r="V476" s="23">
        <v>1.0378000000000001</v>
      </c>
      <c r="W476" s="23">
        <v>2.6928999999999998</v>
      </c>
      <c r="X476" s="23">
        <v>6.9398999999999997</v>
      </c>
      <c r="Y476" s="23" t="s">
        <v>38</v>
      </c>
      <c r="Z476" s="23">
        <v>2.8140999999999998</v>
      </c>
      <c r="AA476" s="23">
        <v>1.0103</v>
      </c>
      <c r="AB476" s="23">
        <v>0.59689999999999999</v>
      </c>
      <c r="AC476" s="23">
        <v>0.15359999999999999</v>
      </c>
      <c r="AD476" s="23">
        <v>-0.17730000000000001</v>
      </c>
      <c r="AE476" s="23">
        <v>0.27460000000000001</v>
      </c>
      <c r="AF476" s="23">
        <v>-3.39E-2</v>
      </c>
      <c r="AG476" s="23">
        <v>0.33090000000000003</v>
      </c>
      <c r="AH476" s="23">
        <v>-8.3799999999999999E-2</v>
      </c>
      <c r="AI476" s="23">
        <v>8.8000000000000005E-3</v>
      </c>
      <c r="AJ476" s="23">
        <v>0.1144</v>
      </c>
      <c r="AK476" s="23">
        <v>9.4899999999999998E-2</v>
      </c>
      <c r="AL476" s="23">
        <v>0.22109999999999999</v>
      </c>
      <c r="AM476" s="23">
        <v>0.99739999999999995</v>
      </c>
      <c r="AN476" s="23">
        <v>134.87629999999999</v>
      </c>
    </row>
    <row r="477" spans="1:40" x14ac:dyDescent="0.35">
      <c r="A477" s="24" t="s">
        <v>767</v>
      </c>
      <c r="B477" s="24" t="s">
        <v>766</v>
      </c>
      <c r="C477" s="24" t="s">
        <v>172</v>
      </c>
      <c r="D477" s="24">
        <v>11720</v>
      </c>
      <c r="E477" s="24">
        <v>16408000000000</v>
      </c>
      <c r="F477" s="24">
        <v>11410</v>
      </c>
      <c r="G477" s="24">
        <v>1400000000</v>
      </c>
      <c r="H477" s="24">
        <v>631</v>
      </c>
      <c r="I477" s="24">
        <v>14030930</v>
      </c>
      <c r="J477" s="24">
        <v>560</v>
      </c>
      <c r="K477" s="24">
        <v>1209205000000</v>
      </c>
      <c r="L477" s="24">
        <v>130631000000</v>
      </c>
      <c r="M477" s="24">
        <v>2578284000000</v>
      </c>
      <c r="N477" s="24">
        <v>784593000000</v>
      </c>
      <c r="O477" s="24">
        <v>49061000000</v>
      </c>
      <c r="P477" s="24">
        <v>1773237000000</v>
      </c>
      <c r="Q477" s="24">
        <v>4568409000000</v>
      </c>
      <c r="R477" s="24">
        <v>4874948000000</v>
      </c>
      <c r="S477" s="24">
        <v>2581000000</v>
      </c>
      <c r="T477" s="24">
        <v>90000000</v>
      </c>
      <c r="U477" s="24">
        <v>4591000000</v>
      </c>
      <c r="V477" s="24">
        <v>0.20050000000000001</v>
      </c>
      <c r="W477" s="24">
        <v>13.5692</v>
      </c>
      <c r="X477" s="24">
        <v>20.625</v>
      </c>
      <c r="Y477" s="24" t="s">
        <v>38</v>
      </c>
      <c r="Z477" s="24">
        <v>7.5876000000000001</v>
      </c>
      <c r="AA477" s="24" t="s">
        <v>38</v>
      </c>
      <c r="AB477" s="24" t="s">
        <v>38</v>
      </c>
      <c r="AC477" s="24" t="s">
        <v>38</v>
      </c>
      <c r="AD477" s="24">
        <v>-0.4572</v>
      </c>
      <c r="AE477" s="24">
        <v>-0.9456</v>
      </c>
      <c r="AF477" s="24" t="s">
        <v>38</v>
      </c>
      <c r="AG477" s="24">
        <v>-0.91290000000000004</v>
      </c>
      <c r="AH477" s="24" t="s">
        <v>38</v>
      </c>
      <c r="AI477" s="24">
        <v>-0.93620000000000003</v>
      </c>
      <c r="AJ477" s="24" t="s">
        <v>38</v>
      </c>
      <c r="AK477" s="24">
        <v>-0.95269999999999999</v>
      </c>
      <c r="AL477" s="24">
        <v>0.20730000000000001</v>
      </c>
      <c r="AM477" s="24" t="s">
        <v>38</v>
      </c>
      <c r="AN477" s="24">
        <v>200.58109999999999</v>
      </c>
    </row>
    <row r="478" spans="1:40" x14ac:dyDescent="0.35">
      <c r="A478" s="24" t="s">
        <v>1168</v>
      </c>
      <c r="B478" s="24" t="s">
        <v>1167</v>
      </c>
      <c r="C478" s="24" t="s">
        <v>50</v>
      </c>
      <c r="D478" s="24">
        <v>57970</v>
      </c>
      <c r="E478" s="24">
        <v>326081250000000</v>
      </c>
      <c r="F478" s="24">
        <v>58150</v>
      </c>
      <c r="G478" s="24">
        <v>5625000000</v>
      </c>
      <c r="H478" s="24">
        <v>231</v>
      </c>
      <c r="I478" s="24">
        <v>14030830</v>
      </c>
      <c r="J478" s="24">
        <v>6398</v>
      </c>
      <c r="K478" s="24">
        <v>37201067000000</v>
      </c>
      <c r="L478" s="24">
        <v>772022000000</v>
      </c>
      <c r="M478" s="24">
        <v>37005806000000</v>
      </c>
      <c r="N478" s="24">
        <v>35988739000000</v>
      </c>
      <c r="O478" s="24">
        <v>240329000000</v>
      </c>
      <c r="P478" s="24">
        <v>35967201000000</v>
      </c>
      <c r="Q478" s="24">
        <v>4813873000000</v>
      </c>
      <c r="R478" s="24">
        <v>40274247000000</v>
      </c>
      <c r="S478" s="24">
        <v>397323000000</v>
      </c>
      <c r="T478" s="24" t="s">
        <v>38</v>
      </c>
      <c r="U478" s="24">
        <v>538626000000</v>
      </c>
      <c r="V478" s="24">
        <v>0.99309999999999998</v>
      </c>
      <c r="W478" s="24">
        <v>8.7638999999999996</v>
      </c>
      <c r="X478" s="24">
        <v>9.0935000000000006</v>
      </c>
      <c r="Y478" s="24">
        <v>0.81369999999999998</v>
      </c>
      <c r="Z478" s="24" t="s">
        <v>38</v>
      </c>
      <c r="AA478" s="24">
        <v>0.45100000000000001</v>
      </c>
      <c r="AB478" s="24">
        <v>22.277200000000001</v>
      </c>
      <c r="AC478" s="24">
        <v>1.7459</v>
      </c>
      <c r="AD478" s="24">
        <v>-0.31380000000000002</v>
      </c>
      <c r="AE478" s="24" t="s">
        <v>38</v>
      </c>
      <c r="AF478" s="24">
        <v>3.8496999999999999</v>
      </c>
      <c r="AG478" s="24">
        <v>0.59840000000000004</v>
      </c>
      <c r="AH478" s="24" t="s">
        <v>38</v>
      </c>
      <c r="AI478" s="24" t="s">
        <v>38</v>
      </c>
      <c r="AJ478" s="24">
        <v>12.316800000000001</v>
      </c>
      <c r="AK478" s="24">
        <v>9.69E-2</v>
      </c>
      <c r="AL478" s="24">
        <v>0.67320000000000002</v>
      </c>
      <c r="AM478" s="24">
        <v>1.4400999999999999</v>
      </c>
      <c r="AN478" s="24">
        <v>168.1652</v>
      </c>
    </row>
    <row r="479" spans="1:40" x14ac:dyDescent="0.35">
      <c r="A479" s="23" t="s">
        <v>1099</v>
      </c>
      <c r="B479" s="23" t="s">
        <v>1098</v>
      </c>
      <c r="C479" s="23" t="s">
        <v>183</v>
      </c>
      <c r="D479" s="23">
        <v>5120</v>
      </c>
      <c r="E479" s="23">
        <v>10240000000000</v>
      </c>
      <c r="F479" s="23">
        <v>5090</v>
      </c>
      <c r="G479" s="23">
        <v>2000000000</v>
      </c>
      <c r="H479" s="23">
        <v>1229</v>
      </c>
      <c r="I479" s="23">
        <v>14030930</v>
      </c>
      <c r="J479" s="23">
        <v>650</v>
      </c>
      <c r="K479" s="23">
        <v>6540168000000</v>
      </c>
      <c r="L479" s="23">
        <v>2062302000000</v>
      </c>
      <c r="M479" s="23">
        <v>5770278000000</v>
      </c>
      <c r="N479" s="23">
        <v>1299238000000</v>
      </c>
      <c r="O479" s="23">
        <v>529079000000</v>
      </c>
      <c r="P479" s="23">
        <v>1274859000000</v>
      </c>
      <c r="Q479" s="23">
        <v>2582063000000</v>
      </c>
      <c r="R479" s="23">
        <v>2076113000000</v>
      </c>
      <c r="S479" s="23">
        <v>6984000000</v>
      </c>
      <c r="T479" s="23" t="s">
        <v>38</v>
      </c>
      <c r="U479" s="23">
        <v>4173000000</v>
      </c>
      <c r="V479" s="23">
        <v>0.40789999999999998</v>
      </c>
      <c r="W479" s="23">
        <v>1.5657000000000001</v>
      </c>
      <c r="X479" s="23">
        <v>7.8461999999999996</v>
      </c>
      <c r="Y479" s="23" t="s">
        <v>38</v>
      </c>
      <c r="Z479" s="23">
        <v>1.5525</v>
      </c>
      <c r="AA479" s="23">
        <v>0.42699999999999999</v>
      </c>
      <c r="AB479" s="23">
        <v>1.0065</v>
      </c>
      <c r="AC479" s="23">
        <v>1.6254</v>
      </c>
      <c r="AD479" s="23">
        <v>-1.7500000000000002E-2</v>
      </c>
      <c r="AE479" s="23">
        <v>0.19040000000000001</v>
      </c>
      <c r="AF479" s="23">
        <v>0.6341</v>
      </c>
      <c r="AG479" s="23">
        <v>0.1943</v>
      </c>
      <c r="AH479" s="23">
        <v>2.3885000000000001</v>
      </c>
      <c r="AI479" s="23">
        <v>0.25440000000000002</v>
      </c>
      <c r="AJ479" s="23">
        <v>3.2902999999999998</v>
      </c>
      <c r="AK479" s="23">
        <v>0.1734</v>
      </c>
      <c r="AL479" s="23">
        <v>0.34279999999999999</v>
      </c>
      <c r="AM479" s="23">
        <v>1.7179</v>
      </c>
      <c r="AN479" s="23">
        <v>153.8571</v>
      </c>
    </row>
    <row r="480" spans="1:40" x14ac:dyDescent="0.35">
      <c r="A480" s="23" t="s">
        <v>862</v>
      </c>
      <c r="B480" s="23" t="s">
        <v>861</v>
      </c>
      <c r="C480" s="23" t="s">
        <v>225</v>
      </c>
      <c r="D480" s="23">
        <v>12810</v>
      </c>
      <c r="E480" s="23">
        <v>8220142477050</v>
      </c>
      <c r="F480" s="23">
        <v>12900</v>
      </c>
      <c r="G480" s="23">
        <v>641697305</v>
      </c>
      <c r="H480" s="23">
        <v>1229</v>
      </c>
      <c r="I480" s="23">
        <v>14030930</v>
      </c>
      <c r="J480" s="23">
        <v>-610</v>
      </c>
      <c r="K480" s="23">
        <v>7983848000000</v>
      </c>
      <c r="L480" s="23">
        <v>2123366000000</v>
      </c>
      <c r="M480" s="23">
        <v>8580391000000</v>
      </c>
      <c r="N480" s="23">
        <v>-391735000000</v>
      </c>
      <c r="O480" s="23">
        <v>-96820000000</v>
      </c>
      <c r="P480" s="23">
        <v>728023000000</v>
      </c>
      <c r="Q480" s="23">
        <v>-395750000000</v>
      </c>
      <c r="R480" s="23">
        <v>167659000000</v>
      </c>
      <c r="S480" s="23">
        <v>73799000000</v>
      </c>
      <c r="T480" s="23">
        <v>25041000000</v>
      </c>
      <c r="U480" s="23">
        <v>31606000000</v>
      </c>
      <c r="V480" s="23">
        <v>0.21149999999999999</v>
      </c>
      <c r="W480" s="23">
        <v>1.0296000000000001</v>
      </c>
      <c r="X480" s="23" t="s">
        <v>38</v>
      </c>
      <c r="Y480" s="23" t="s">
        <v>38</v>
      </c>
      <c r="Z480" s="23">
        <v>1.0731999999999999</v>
      </c>
      <c r="AA480" s="23" t="s">
        <v>38</v>
      </c>
      <c r="AB480" s="23" t="s">
        <v>38</v>
      </c>
      <c r="AC480" s="23" t="s">
        <v>38</v>
      </c>
      <c r="AD480" s="23" t="s">
        <v>38</v>
      </c>
      <c r="AE480" s="23">
        <v>-0.123</v>
      </c>
      <c r="AF480" s="23">
        <v>6.4399999999999999E-2</v>
      </c>
      <c r="AG480" s="23">
        <v>3.8399999999999997E-2</v>
      </c>
      <c r="AH480" s="23" t="s">
        <v>38</v>
      </c>
      <c r="AI480" s="23">
        <v>-0.93689999999999996</v>
      </c>
      <c r="AJ480" s="23" t="s">
        <v>38</v>
      </c>
      <c r="AK480" s="23">
        <v>-1.4594</v>
      </c>
      <c r="AL480" s="23">
        <v>0.44130000000000003</v>
      </c>
      <c r="AM480" s="23">
        <v>1.2414000000000001</v>
      </c>
      <c r="AN480" s="23">
        <v>23.233799999999999</v>
      </c>
    </row>
    <row r="481" spans="1:40" x14ac:dyDescent="0.35">
      <c r="A481" s="24" t="s">
        <v>1249</v>
      </c>
      <c r="B481" s="24" t="s">
        <v>1248</v>
      </c>
      <c r="C481" s="24" t="s">
        <v>183</v>
      </c>
      <c r="D481" s="24">
        <v>26700</v>
      </c>
      <c r="E481" s="24">
        <v>93450000000000</v>
      </c>
      <c r="F481" s="24">
        <v>26670</v>
      </c>
      <c r="G481" s="24">
        <v>3500000000</v>
      </c>
      <c r="H481" s="24">
        <v>1229</v>
      </c>
      <c r="I481" s="24">
        <v>14030930</v>
      </c>
      <c r="J481" s="24">
        <v>2365</v>
      </c>
      <c r="K481" s="24">
        <v>16691086000000</v>
      </c>
      <c r="L481" s="24">
        <v>4546717000000</v>
      </c>
      <c r="M481" s="24">
        <v>13108774000000</v>
      </c>
      <c r="N481" s="24">
        <v>8275922000000</v>
      </c>
      <c r="O481" s="24">
        <v>2070644000000</v>
      </c>
      <c r="P481" s="24">
        <v>6580410000000</v>
      </c>
      <c r="Q481" s="24">
        <v>6645292000000</v>
      </c>
      <c r="R481" s="24">
        <v>7135532000000</v>
      </c>
      <c r="S481" s="24">
        <v>270255000000</v>
      </c>
      <c r="T481" s="24">
        <v>81286000000</v>
      </c>
      <c r="U481" s="24">
        <v>232235000000</v>
      </c>
      <c r="V481" s="24">
        <v>0.97330000000000005</v>
      </c>
      <c r="W481" s="24">
        <v>5.5967000000000002</v>
      </c>
      <c r="X481" s="24">
        <v>11.2812</v>
      </c>
      <c r="Y481" s="24" t="s">
        <v>38</v>
      </c>
      <c r="Z481" s="24">
        <v>5.3853</v>
      </c>
      <c r="AA481" s="24">
        <v>-8.5500000000000007E-2</v>
      </c>
      <c r="AB481" s="24">
        <v>-2.76E-2</v>
      </c>
      <c r="AC481" s="24">
        <v>2.23E-2</v>
      </c>
      <c r="AD481" s="24">
        <v>7.7600000000000002E-2</v>
      </c>
      <c r="AE481" s="24">
        <v>0.40600000000000003</v>
      </c>
      <c r="AF481" s="24">
        <v>0.18759999999999999</v>
      </c>
      <c r="AG481" s="24">
        <v>0.42870000000000003</v>
      </c>
      <c r="AH481" s="24">
        <v>0.107</v>
      </c>
      <c r="AI481" s="24">
        <v>0.4758</v>
      </c>
      <c r="AJ481" s="24">
        <v>0.214</v>
      </c>
      <c r="AK481" s="24">
        <v>0.53969999999999996</v>
      </c>
      <c r="AL481" s="24">
        <v>0.76170000000000004</v>
      </c>
      <c r="AM481" s="24">
        <v>1.1872</v>
      </c>
      <c r="AN481" s="24">
        <v>84.7423</v>
      </c>
    </row>
    <row r="482" spans="1:40" x14ac:dyDescent="0.35">
      <c r="A482" s="23" t="s">
        <v>975</v>
      </c>
      <c r="B482" s="23" t="s">
        <v>974</v>
      </c>
      <c r="C482" s="23" t="s">
        <v>117</v>
      </c>
      <c r="D482" s="23">
        <v>6970</v>
      </c>
      <c r="E482" s="23">
        <v>348500000000000</v>
      </c>
      <c r="F482" s="23">
        <v>6970</v>
      </c>
      <c r="G482" s="23">
        <v>50000000000</v>
      </c>
      <c r="H482" s="23">
        <v>1229</v>
      </c>
      <c r="I482" s="23">
        <v>14030930</v>
      </c>
      <c r="J482" s="23">
        <v>837</v>
      </c>
      <c r="K482" s="23">
        <v>238319032000000</v>
      </c>
      <c r="L482" s="23">
        <v>61289348000000</v>
      </c>
      <c r="M482" s="23">
        <v>189919004000000</v>
      </c>
      <c r="N482" s="23">
        <v>41825636000000</v>
      </c>
      <c r="O482" s="23">
        <v>10755657000000</v>
      </c>
      <c r="P482" s="23">
        <v>37866856000000</v>
      </c>
      <c r="Q482" s="23">
        <v>56666478000000</v>
      </c>
      <c r="R482" s="23">
        <v>41501091000000</v>
      </c>
      <c r="S482" s="23">
        <v>4616517000000</v>
      </c>
      <c r="T482" s="23">
        <v>1152506000000</v>
      </c>
      <c r="U482" s="23">
        <v>5172790000000</v>
      </c>
      <c r="V482" s="23">
        <v>0.39610000000000001</v>
      </c>
      <c r="W482" s="23">
        <v>1.4622999999999999</v>
      </c>
      <c r="X482" s="23">
        <v>8.2556999999999992</v>
      </c>
      <c r="Y482" s="23" t="s">
        <v>38</v>
      </c>
      <c r="Z482" s="23">
        <v>1.4389000000000001</v>
      </c>
      <c r="AA482" s="23">
        <v>9.7999999999999997E-3</v>
      </c>
      <c r="AB482" s="23">
        <v>-1.3599999999999999E-2</v>
      </c>
      <c r="AC482" s="23">
        <v>6.3600000000000004E-2</v>
      </c>
      <c r="AD482" s="23">
        <v>0.56079999999999997</v>
      </c>
      <c r="AE482" s="23">
        <v>0.34329999999999999</v>
      </c>
      <c r="AF482" s="23">
        <v>6.8500000000000005E-2</v>
      </c>
      <c r="AG482" s="23">
        <v>0.59599999999999997</v>
      </c>
      <c r="AH482" s="23">
        <v>0.42230000000000001</v>
      </c>
      <c r="AI482" s="23">
        <v>1.2436</v>
      </c>
      <c r="AJ482" s="23">
        <v>0.13650000000000001</v>
      </c>
      <c r="AK482" s="23">
        <v>1.4910000000000001</v>
      </c>
      <c r="AL482" s="23">
        <v>0.23169999999999999</v>
      </c>
      <c r="AM482" s="23">
        <v>0.64390000000000003</v>
      </c>
      <c r="AN482" s="23">
        <v>54.447800000000001</v>
      </c>
    </row>
    <row r="483" spans="1:40" x14ac:dyDescent="0.35">
      <c r="A483" s="23" t="s">
        <v>725</v>
      </c>
      <c r="B483" s="23" t="s">
        <v>724</v>
      </c>
      <c r="C483" s="23" t="s">
        <v>394</v>
      </c>
      <c r="D483" s="23">
        <v>6720</v>
      </c>
      <c r="E483" s="23">
        <v>15120000000000</v>
      </c>
      <c r="F483" s="23">
        <v>6640</v>
      </c>
      <c r="G483" s="23">
        <v>2250000000</v>
      </c>
      <c r="H483" s="23">
        <v>1229</v>
      </c>
      <c r="I483" s="23">
        <v>14030930</v>
      </c>
      <c r="J483" s="23">
        <v>234</v>
      </c>
      <c r="K483" s="23">
        <v>9205422000000</v>
      </c>
      <c r="L483" s="23">
        <v>2657161000000</v>
      </c>
      <c r="M483" s="23">
        <v>7051384000000</v>
      </c>
      <c r="N483" s="23">
        <v>527213000000</v>
      </c>
      <c r="O483" s="23">
        <v>166714000000</v>
      </c>
      <c r="P483" s="23">
        <v>761015000000</v>
      </c>
      <c r="Q483" s="23">
        <v>1290002000000</v>
      </c>
      <c r="R483" s="23">
        <v>1021327000000</v>
      </c>
      <c r="S483" s="23">
        <v>62921000000</v>
      </c>
      <c r="T483" s="23">
        <v>10602000000</v>
      </c>
      <c r="U483" s="23">
        <v>58428000000</v>
      </c>
      <c r="V483" s="23">
        <v>0.2661</v>
      </c>
      <c r="W483" s="23">
        <v>1.6425000000000001</v>
      </c>
      <c r="X483" s="23">
        <v>28.333300000000001</v>
      </c>
      <c r="Y483" s="23" t="s">
        <v>38</v>
      </c>
      <c r="Z483" s="23">
        <v>1.6009</v>
      </c>
      <c r="AA483" s="23">
        <v>1.5054000000000001</v>
      </c>
      <c r="AB483" s="23">
        <v>1.6734</v>
      </c>
      <c r="AC483" s="23">
        <v>0.27079999999999999</v>
      </c>
      <c r="AD483" s="23">
        <v>-0.25580000000000003</v>
      </c>
      <c r="AE483" s="23">
        <v>0.42909999999999998</v>
      </c>
      <c r="AF483" s="23">
        <v>-5.62E-2</v>
      </c>
      <c r="AG483" s="23">
        <v>0.37380000000000002</v>
      </c>
      <c r="AH483" s="23">
        <v>0.15029999999999999</v>
      </c>
      <c r="AI483" s="23">
        <v>6.88E-2</v>
      </c>
      <c r="AJ483" s="23">
        <v>0.19939999999999999</v>
      </c>
      <c r="AK483" s="23">
        <v>2.24E-2</v>
      </c>
      <c r="AL483" s="23">
        <v>0.1946</v>
      </c>
      <c r="AM483" s="23">
        <v>1.3774</v>
      </c>
      <c r="AN483" s="23">
        <v>127.7705</v>
      </c>
    </row>
    <row r="484" spans="1:40" x14ac:dyDescent="0.35">
      <c r="A484" s="23" t="s">
        <v>1041</v>
      </c>
      <c r="B484" s="23" t="s">
        <v>1040</v>
      </c>
      <c r="C484" s="23" t="s">
        <v>167</v>
      </c>
      <c r="D484" s="23">
        <v>33500</v>
      </c>
      <c r="E484" s="23">
        <v>53600000000000</v>
      </c>
      <c r="F484" s="23">
        <v>33940</v>
      </c>
      <c r="G484" s="23">
        <v>1600000000</v>
      </c>
      <c r="H484" s="23">
        <v>1229</v>
      </c>
      <c r="I484" s="23">
        <v>14030930</v>
      </c>
      <c r="J484" s="23">
        <v>4664</v>
      </c>
      <c r="K484" s="23">
        <v>27214756000000</v>
      </c>
      <c r="L484" s="23">
        <v>8045603000000</v>
      </c>
      <c r="M484" s="23">
        <v>25088634000000</v>
      </c>
      <c r="N484" s="23">
        <v>7462923000000</v>
      </c>
      <c r="O484" s="23">
        <v>1231843000000</v>
      </c>
      <c r="P484" s="23">
        <v>7976812000000</v>
      </c>
      <c r="Q484" s="23">
        <v>6421136000000</v>
      </c>
      <c r="R484" s="23">
        <v>8724229000000</v>
      </c>
      <c r="S484" s="23">
        <v>1699120000000</v>
      </c>
      <c r="T484" s="23">
        <v>377625000000</v>
      </c>
      <c r="U484" s="23">
        <v>1101768000000</v>
      </c>
      <c r="V484" s="23">
        <v>0.70199999999999996</v>
      </c>
      <c r="W484" s="23">
        <v>1.9695</v>
      </c>
      <c r="X484" s="23">
        <v>7.2641999999999998</v>
      </c>
      <c r="Y484" s="23" t="s">
        <v>38</v>
      </c>
      <c r="Z484" s="23">
        <v>1.3701000000000001</v>
      </c>
      <c r="AA484" s="23">
        <v>-0.21909999999999999</v>
      </c>
      <c r="AB484" s="23">
        <v>-4.6199999999999998E-2</v>
      </c>
      <c r="AC484" s="23">
        <v>0.58250000000000002</v>
      </c>
      <c r="AD484" s="23">
        <v>-0.15579999999999999</v>
      </c>
      <c r="AE484" s="23">
        <v>0.1028</v>
      </c>
      <c r="AF484" s="23">
        <v>0.3347</v>
      </c>
      <c r="AG484" s="23">
        <v>2.6800000000000001E-2</v>
      </c>
      <c r="AH484" s="23">
        <v>0.18279999999999999</v>
      </c>
      <c r="AI484" s="23">
        <v>-0.1018</v>
      </c>
      <c r="AJ484" s="23">
        <v>1.1122000000000001</v>
      </c>
      <c r="AK484" s="23">
        <v>-0.13320000000000001</v>
      </c>
      <c r="AL484" s="23">
        <v>0.435</v>
      </c>
      <c r="AM484" s="23">
        <v>1.113</v>
      </c>
      <c r="AN484" s="23">
        <v>286.50720000000001</v>
      </c>
    </row>
    <row r="485" spans="1:40" x14ac:dyDescent="0.35">
      <c r="A485" s="24" t="s">
        <v>788</v>
      </c>
      <c r="B485" s="24" t="s">
        <v>787</v>
      </c>
      <c r="C485" s="24" t="s">
        <v>667</v>
      </c>
      <c r="D485" s="24">
        <v>1693</v>
      </c>
      <c r="E485" s="24">
        <v>25395000000000</v>
      </c>
      <c r="F485" s="24">
        <v>1666</v>
      </c>
      <c r="G485" s="24">
        <v>15000000000</v>
      </c>
      <c r="H485" s="24">
        <v>1229</v>
      </c>
      <c r="I485" s="24">
        <v>14030930</v>
      </c>
      <c r="J485" s="24">
        <v>262</v>
      </c>
      <c r="K485" s="24">
        <v>10182137000000</v>
      </c>
      <c r="L485" s="24">
        <v>2653171000000</v>
      </c>
      <c r="M485" s="24">
        <v>5973029000000</v>
      </c>
      <c r="N485" s="24">
        <v>3924626000000</v>
      </c>
      <c r="O485" s="24">
        <v>1036238000000</v>
      </c>
      <c r="P485" s="24">
        <v>2953843000000</v>
      </c>
      <c r="Q485" s="24">
        <v>2828507000000</v>
      </c>
      <c r="R485" s="24">
        <v>2816709000000</v>
      </c>
      <c r="S485" s="24" t="s">
        <v>38</v>
      </c>
      <c r="T485" s="24" t="s">
        <v>38</v>
      </c>
      <c r="U485" s="24" t="s">
        <v>38</v>
      </c>
      <c r="V485" s="24">
        <v>0.94789999999999996</v>
      </c>
      <c r="W485" s="24">
        <v>2.4941</v>
      </c>
      <c r="X485" s="24">
        <v>6.3550000000000004</v>
      </c>
      <c r="Y485" s="24" t="s">
        <v>38</v>
      </c>
      <c r="Z485" s="24" t="s">
        <v>38</v>
      </c>
      <c r="AA485" s="24">
        <v>-3.1699999999999999E-2</v>
      </c>
      <c r="AB485" s="24">
        <v>-3.0999999999999999E-3</v>
      </c>
      <c r="AC485" s="24">
        <v>8.6900000000000005E-2</v>
      </c>
      <c r="AD485" s="24">
        <v>2.5999999999999999E-3</v>
      </c>
      <c r="AE485" s="24" t="s">
        <v>38</v>
      </c>
      <c r="AF485" s="24">
        <v>-8.9999999999999993E-3</v>
      </c>
      <c r="AG485" s="24">
        <v>1.0959000000000001</v>
      </c>
      <c r="AH485" s="24">
        <v>-7.4399999999999994E-2</v>
      </c>
      <c r="AI485" s="24">
        <v>0.93959999999999999</v>
      </c>
      <c r="AJ485" s="24">
        <v>7.7100000000000002E-2</v>
      </c>
      <c r="AK485" s="24">
        <v>1.1012999999999999</v>
      </c>
      <c r="AL485" s="24">
        <v>0.18590000000000001</v>
      </c>
      <c r="AM485" s="24" t="s">
        <v>38</v>
      </c>
      <c r="AN485" s="24">
        <v>37.8842</v>
      </c>
    </row>
    <row r="486" spans="1:40" x14ac:dyDescent="0.35">
      <c r="A486" s="24" t="s">
        <v>778</v>
      </c>
      <c r="B486" s="24" t="s">
        <v>777</v>
      </c>
      <c r="C486" s="24" t="s">
        <v>122</v>
      </c>
      <c r="D486" s="24">
        <v>21140</v>
      </c>
      <c r="E486" s="24">
        <v>40166000000000</v>
      </c>
      <c r="F486" s="24">
        <v>20740</v>
      </c>
      <c r="G486" s="24">
        <v>1900000000</v>
      </c>
      <c r="H486" s="24">
        <v>1229</v>
      </c>
      <c r="I486" s="24">
        <v>14030930</v>
      </c>
      <c r="J486" s="24">
        <v>2398</v>
      </c>
      <c r="K486" s="24">
        <v>26903373000000</v>
      </c>
      <c r="L486" s="24">
        <v>9305644000000</v>
      </c>
      <c r="M486" s="24">
        <v>24673332000000</v>
      </c>
      <c r="N486" s="24">
        <v>4555412000000</v>
      </c>
      <c r="O486" s="24">
        <v>1905229000000</v>
      </c>
      <c r="P486" s="24">
        <v>3702391000000</v>
      </c>
      <c r="Q486" s="24">
        <v>4920951000000</v>
      </c>
      <c r="R486" s="24">
        <v>5914954000000</v>
      </c>
      <c r="S486" s="24">
        <v>594036000000</v>
      </c>
      <c r="T486" s="24">
        <v>145294000000</v>
      </c>
      <c r="U486" s="24">
        <v>496137000000</v>
      </c>
      <c r="V486" s="24">
        <v>1.4369000000000001</v>
      </c>
      <c r="W486" s="24">
        <v>1.4951000000000001</v>
      </c>
      <c r="X486" s="24">
        <v>8.6571999999999996</v>
      </c>
      <c r="Y486" s="24" t="s">
        <v>38</v>
      </c>
      <c r="Z486" s="24">
        <v>1.3331</v>
      </c>
      <c r="AA486" s="24">
        <v>0.92759999999999998</v>
      </c>
      <c r="AB486" s="24">
        <v>1.2645</v>
      </c>
      <c r="AC486" s="24">
        <v>-0.112</v>
      </c>
      <c r="AD486" s="24">
        <v>0.1181</v>
      </c>
      <c r="AE486" s="24">
        <v>0.1701</v>
      </c>
      <c r="AF486" s="24">
        <v>0.379</v>
      </c>
      <c r="AG486" s="24">
        <v>0.1113</v>
      </c>
      <c r="AH486" s="24">
        <v>0.13619999999999999</v>
      </c>
      <c r="AI486" s="24">
        <v>-0.1045</v>
      </c>
      <c r="AJ486" s="24">
        <v>0.22450000000000001</v>
      </c>
      <c r="AK486" s="24">
        <v>0.24260000000000001</v>
      </c>
      <c r="AL486" s="24">
        <v>0.89070000000000005</v>
      </c>
      <c r="AM486" s="24">
        <v>1.0822000000000001</v>
      </c>
      <c r="AN486" s="24">
        <v>53.820700000000002</v>
      </c>
    </row>
    <row r="487" spans="1:40" x14ac:dyDescent="0.35">
      <c r="A487" s="24" t="s">
        <v>935</v>
      </c>
      <c r="B487" s="24" t="s">
        <v>934</v>
      </c>
      <c r="C487" s="24" t="s">
        <v>148</v>
      </c>
      <c r="D487" s="24">
        <v>10030</v>
      </c>
      <c r="E487" s="24">
        <v>18054000000000</v>
      </c>
      <c r="F487" s="24">
        <v>10080</v>
      </c>
      <c r="G487" s="24">
        <v>1800000000</v>
      </c>
      <c r="H487" s="24">
        <v>431</v>
      </c>
      <c r="I487" s="24">
        <v>14030730</v>
      </c>
      <c r="J487" s="24">
        <v>1055</v>
      </c>
      <c r="K487" s="24">
        <v>5377717000000</v>
      </c>
      <c r="L487" s="24">
        <v>1113739000000</v>
      </c>
      <c r="M487" s="24">
        <v>5554510000000</v>
      </c>
      <c r="N487" s="24">
        <v>1899343000000</v>
      </c>
      <c r="O487" s="24">
        <v>492233000000</v>
      </c>
      <c r="P487" s="24">
        <v>1994861000000</v>
      </c>
      <c r="Q487" s="24">
        <v>3171009000000</v>
      </c>
      <c r="R487" s="24">
        <v>2678776000000</v>
      </c>
      <c r="S487" s="24">
        <v>44024000000</v>
      </c>
      <c r="T487" s="24" t="s">
        <v>38</v>
      </c>
      <c r="U487" s="24">
        <v>44024000000</v>
      </c>
      <c r="V487" s="24">
        <v>0.63160000000000005</v>
      </c>
      <c r="W487" s="24">
        <v>3.3572000000000002</v>
      </c>
      <c r="X487" s="24">
        <v>9.5545000000000009</v>
      </c>
      <c r="Y487" s="24" t="s">
        <v>38</v>
      </c>
      <c r="Z487" s="24">
        <v>3.02</v>
      </c>
      <c r="AA487" s="24">
        <v>0.96289999999999998</v>
      </c>
      <c r="AB487" s="24">
        <v>0.32879999999999998</v>
      </c>
      <c r="AC487" s="24">
        <v>0.91490000000000005</v>
      </c>
      <c r="AD487" s="24">
        <v>-2.9600000000000001E-2</v>
      </c>
      <c r="AE487" s="24">
        <v>0.17019999999999999</v>
      </c>
      <c r="AF487" s="24">
        <v>-0.6341</v>
      </c>
      <c r="AG487" s="24">
        <v>-0.13700000000000001</v>
      </c>
      <c r="AH487" s="24">
        <v>-0.50570000000000004</v>
      </c>
      <c r="AI487" s="24">
        <v>-0.42280000000000001</v>
      </c>
      <c r="AJ487" s="24">
        <v>-0.29930000000000001</v>
      </c>
      <c r="AK487" s="24">
        <v>-0.16250000000000001</v>
      </c>
      <c r="AL487" s="24">
        <v>0.61360000000000003</v>
      </c>
      <c r="AM487" s="24">
        <v>0.93289999999999995</v>
      </c>
      <c r="AN487" s="24">
        <v>21.8261</v>
      </c>
    </row>
    <row r="488" spans="1:40" x14ac:dyDescent="0.35">
      <c r="A488" s="24" t="s">
        <v>1257</v>
      </c>
      <c r="B488" s="24" t="s">
        <v>1256</v>
      </c>
      <c r="C488" s="24" t="s">
        <v>79</v>
      </c>
      <c r="D488" s="24">
        <v>25200</v>
      </c>
      <c r="E488" s="24">
        <v>1562400000000</v>
      </c>
      <c r="F488" s="24">
        <v>25200</v>
      </c>
      <c r="G488" s="24">
        <v>62000000</v>
      </c>
      <c r="H488" s="24">
        <v>101</v>
      </c>
      <c r="I488" s="24">
        <v>14030930</v>
      </c>
      <c r="J488" s="24">
        <v>-1768</v>
      </c>
      <c r="K488" s="24">
        <v>306267000000</v>
      </c>
      <c r="L488" s="24">
        <v>53805000000</v>
      </c>
      <c r="M488" s="24">
        <v>309052000000</v>
      </c>
      <c r="N488" s="24">
        <v>-109637000000</v>
      </c>
      <c r="O488" s="24">
        <v>-49750000000</v>
      </c>
      <c r="P488" s="24">
        <v>-29628000000</v>
      </c>
      <c r="Q488" s="24">
        <v>-82129000000</v>
      </c>
      <c r="R488" s="24">
        <v>32969000000</v>
      </c>
      <c r="S488" s="24">
        <v>1085000000</v>
      </c>
      <c r="T488" s="24" t="s">
        <v>38</v>
      </c>
      <c r="U488" s="24">
        <v>334000000</v>
      </c>
      <c r="V488" s="24" t="s">
        <v>38</v>
      </c>
      <c r="W488" s="24">
        <v>5.1013999999999999</v>
      </c>
      <c r="X488" s="24" t="s">
        <v>38</v>
      </c>
      <c r="Y488" s="24" t="s">
        <v>38</v>
      </c>
      <c r="Z488" s="24" t="s">
        <v>38</v>
      </c>
      <c r="AA488" s="24" t="s">
        <v>38</v>
      </c>
      <c r="AB488" s="24" t="s">
        <v>38</v>
      </c>
      <c r="AC488" s="24" t="s">
        <v>38</v>
      </c>
      <c r="AD488" s="24" t="s">
        <v>38</v>
      </c>
      <c r="AE488" s="24" t="s">
        <v>38</v>
      </c>
      <c r="AF488" s="24">
        <v>1.7600000000000001E-2</v>
      </c>
      <c r="AG488" s="24">
        <v>-0.3271</v>
      </c>
      <c r="AH488" s="24" t="s">
        <v>38</v>
      </c>
      <c r="AI488" s="24">
        <v>-8.0124999999999993</v>
      </c>
      <c r="AJ488" s="24" t="s">
        <v>38</v>
      </c>
      <c r="AK488" s="24" t="s">
        <v>38</v>
      </c>
      <c r="AL488" s="24">
        <v>0.1943</v>
      </c>
      <c r="AM488" s="24">
        <v>0.66039999999999999</v>
      </c>
      <c r="AN488" s="24">
        <v>363.22500000000002</v>
      </c>
    </row>
    <row r="489" spans="1:40" x14ac:dyDescent="0.35">
      <c r="A489" s="24" t="s">
        <v>1148</v>
      </c>
      <c r="B489" s="24" t="s">
        <v>1147</v>
      </c>
      <c r="C489" s="24" t="s">
        <v>263</v>
      </c>
      <c r="D489" s="24">
        <v>7510</v>
      </c>
      <c r="E489" s="24">
        <v>16113155600000</v>
      </c>
      <c r="F489" s="24">
        <v>7480</v>
      </c>
      <c r="G489" s="24">
        <v>2145560000</v>
      </c>
      <c r="H489" s="24">
        <v>930</v>
      </c>
      <c r="I489" s="24">
        <v>14030730</v>
      </c>
      <c r="J489" s="24">
        <v>698</v>
      </c>
      <c r="K489" s="24">
        <v>33846068000000</v>
      </c>
      <c r="L489" s="24">
        <v>11327734000000</v>
      </c>
      <c r="M489" s="24">
        <v>29059413000000</v>
      </c>
      <c r="N489" s="24">
        <v>1497858000000</v>
      </c>
      <c r="O489" s="24">
        <v>436960000000</v>
      </c>
      <c r="P489" s="24">
        <v>1787692000000</v>
      </c>
      <c r="Q489" s="24">
        <v>1218674000000</v>
      </c>
      <c r="R489" s="24">
        <v>2777063000000</v>
      </c>
      <c r="S489" s="24">
        <v>89308000000</v>
      </c>
      <c r="T489" s="24">
        <v>21942000000</v>
      </c>
      <c r="U489" s="24">
        <v>9314000000</v>
      </c>
      <c r="V489" s="24">
        <v>0.58209999999999995</v>
      </c>
      <c r="W489" s="24">
        <v>0.47610000000000002</v>
      </c>
      <c r="X489" s="24">
        <v>10.7163</v>
      </c>
      <c r="Y489" s="24" t="s">
        <v>38</v>
      </c>
      <c r="Z489" s="24" t="s">
        <v>38</v>
      </c>
      <c r="AA489" s="24">
        <v>-0.14749999999999999</v>
      </c>
      <c r="AB489" s="24">
        <v>0.50180000000000002</v>
      </c>
      <c r="AC489" s="24">
        <v>0.22950000000000001</v>
      </c>
      <c r="AD489" s="24">
        <v>-9.0999999999999998E-2</v>
      </c>
      <c r="AE489" s="24">
        <v>0.41199999999999998</v>
      </c>
      <c r="AF489" s="24">
        <v>0.16159999999999999</v>
      </c>
      <c r="AG489" s="24">
        <v>0.2087</v>
      </c>
      <c r="AH489" s="24">
        <v>0.31019999999999998</v>
      </c>
      <c r="AI489" s="24">
        <v>0.38490000000000002</v>
      </c>
      <c r="AJ489" s="24">
        <v>0.42809999999999998</v>
      </c>
      <c r="AK489" s="24">
        <v>9.8699999999999996E-2</v>
      </c>
      <c r="AL489" s="24">
        <v>0.38519999999999999</v>
      </c>
      <c r="AM489" s="24">
        <v>1.448</v>
      </c>
      <c r="AN489" s="24">
        <v>54.492600000000003</v>
      </c>
    </row>
    <row r="490" spans="1:40" x14ac:dyDescent="0.35">
      <c r="A490" s="24" t="s">
        <v>1221</v>
      </c>
      <c r="B490" s="24" t="s">
        <v>1220</v>
      </c>
      <c r="C490" s="24" t="s">
        <v>50</v>
      </c>
      <c r="D490" s="24">
        <v>10350</v>
      </c>
      <c r="E490" s="24">
        <v>3105000000000</v>
      </c>
      <c r="F490" s="24">
        <v>10210</v>
      </c>
      <c r="G490" s="24">
        <v>300000000</v>
      </c>
      <c r="H490" s="24">
        <v>1230</v>
      </c>
      <c r="I490" s="24">
        <v>14030930</v>
      </c>
      <c r="J490" s="24">
        <v>-143</v>
      </c>
      <c r="K490" s="24">
        <v>130387000000</v>
      </c>
      <c r="L490" s="24">
        <v>31452000000</v>
      </c>
      <c r="M490" s="24">
        <v>155979000000</v>
      </c>
      <c r="N490" s="24">
        <v>-43016000000</v>
      </c>
      <c r="O490" s="24">
        <v>-18338000000</v>
      </c>
      <c r="P490" s="24">
        <v>18651000000</v>
      </c>
      <c r="Q490" s="24">
        <v>154240000000</v>
      </c>
      <c r="R490" s="24">
        <v>223253000000</v>
      </c>
      <c r="S490" s="24">
        <v>20549000000</v>
      </c>
      <c r="T490" s="24">
        <v>9100000000</v>
      </c>
      <c r="U490" s="24">
        <v>3893000000</v>
      </c>
      <c r="V490" s="24">
        <v>0.11260000000000001</v>
      </c>
      <c r="W490" s="24">
        <v>23.813700000000001</v>
      </c>
      <c r="X490" s="24" t="s">
        <v>38</v>
      </c>
      <c r="Y490" s="24">
        <v>7.5754999999999999</v>
      </c>
      <c r="Z490" s="24" t="s">
        <v>38</v>
      </c>
      <c r="AA490" s="24" t="s">
        <v>38</v>
      </c>
      <c r="AB490" s="24" t="s">
        <v>38</v>
      </c>
      <c r="AC490" s="24" t="s">
        <v>38</v>
      </c>
      <c r="AD490" s="24" t="s">
        <v>38</v>
      </c>
      <c r="AE490" s="24" t="s">
        <v>38</v>
      </c>
      <c r="AF490" s="24">
        <v>0.3861</v>
      </c>
      <c r="AG490" s="24">
        <v>0.14269999999999999</v>
      </c>
      <c r="AH490" s="24" t="s">
        <v>38</v>
      </c>
      <c r="AI490" s="24" t="s">
        <v>38</v>
      </c>
      <c r="AJ490" s="24" t="s">
        <v>38</v>
      </c>
      <c r="AK490" s="24" t="s">
        <v>38</v>
      </c>
      <c r="AL490" s="24">
        <v>-0.1106</v>
      </c>
      <c r="AM490" s="24">
        <v>0.86729999999999996</v>
      </c>
      <c r="AN490" s="24">
        <v>306.36410000000001</v>
      </c>
    </row>
    <row r="491" spans="1:40" x14ac:dyDescent="0.35">
      <c r="A491" s="24" t="s">
        <v>1342</v>
      </c>
      <c r="B491" s="24" t="s">
        <v>1341</v>
      </c>
      <c r="C491" s="24" t="s">
        <v>167</v>
      </c>
      <c r="D491" s="24">
        <v>29800</v>
      </c>
      <c r="E491" s="24">
        <v>53640000000000</v>
      </c>
      <c r="F491" s="24">
        <v>30100</v>
      </c>
      <c r="G491" s="24">
        <v>1800000000</v>
      </c>
      <c r="H491" s="24">
        <v>1229</v>
      </c>
      <c r="I491" s="24">
        <v>14030930</v>
      </c>
      <c r="J491" s="24">
        <v>3241</v>
      </c>
      <c r="K491" s="24">
        <v>249038272000000</v>
      </c>
      <c r="L491" s="24">
        <v>71855242000000</v>
      </c>
      <c r="M491" s="24">
        <v>193713731000000</v>
      </c>
      <c r="N491" s="24">
        <v>5833333000000</v>
      </c>
      <c r="O491" s="24">
        <v>1359303000000</v>
      </c>
      <c r="P491" s="24">
        <v>5056274000000</v>
      </c>
      <c r="Q491" s="24">
        <v>6809948000000</v>
      </c>
      <c r="R491" s="24">
        <v>5915956000000</v>
      </c>
      <c r="S491" s="24">
        <v>4588240000000</v>
      </c>
      <c r="T491" s="24">
        <v>1095766000000</v>
      </c>
      <c r="U491" s="24">
        <v>4445090000000</v>
      </c>
      <c r="V491" s="24">
        <v>0.69420000000000004</v>
      </c>
      <c r="W491" s="24">
        <v>0.21540000000000001</v>
      </c>
      <c r="X491" s="24">
        <v>9.3180999999999994</v>
      </c>
      <c r="Y491" s="24" t="s">
        <v>38</v>
      </c>
      <c r="Z491" s="24">
        <v>0.20849999999999999</v>
      </c>
      <c r="AA491" s="24">
        <v>-0.1207</v>
      </c>
      <c r="AB491" s="24">
        <v>-1.04E-2</v>
      </c>
      <c r="AC491" s="24">
        <v>-0.17069999999999999</v>
      </c>
      <c r="AD491" s="24">
        <v>-0.42470000000000002</v>
      </c>
      <c r="AE491" s="24">
        <v>0.40639999999999998</v>
      </c>
      <c r="AF491" s="24">
        <v>0.1578</v>
      </c>
      <c r="AG491" s="24">
        <v>0.32700000000000001</v>
      </c>
      <c r="AH491" s="24">
        <v>0.15809999999999999</v>
      </c>
      <c r="AI491" s="24">
        <v>0.16900000000000001</v>
      </c>
      <c r="AJ491" s="24">
        <v>-3.9899999999999998E-2</v>
      </c>
      <c r="AK491" s="24">
        <v>-0.2366</v>
      </c>
      <c r="AL491" s="24">
        <v>0.64580000000000004</v>
      </c>
      <c r="AM491" s="24">
        <v>1.0322</v>
      </c>
      <c r="AN491" s="24">
        <v>186.5196</v>
      </c>
    </row>
    <row r="492" spans="1:40" x14ac:dyDescent="0.35">
      <c r="A492" s="23" t="s">
        <v>1135</v>
      </c>
      <c r="B492" s="23" t="s">
        <v>1134</v>
      </c>
      <c r="C492" s="23" t="s">
        <v>1136</v>
      </c>
      <c r="D492" s="23">
        <v>21400</v>
      </c>
      <c r="E492" s="23">
        <v>25028132288800</v>
      </c>
      <c r="F492" s="23">
        <v>21200</v>
      </c>
      <c r="G492" s="23">
        <v>1169538892</v>
      </c>
      <c r="H492" s="23">
        <v>1229</v>
      </c>
      <c r="I492" s="23">
        <v>14030930</v>
      </c>
      <c r="J492" s="23">
        <v>3031</v>
      </c>
      <c r="K492" s="23">
        <v>28169579000000</v>
      </c>
      <c r="L492" s="23">
        <v>5105936000000</v>
      </c>
      <c r="M492" s="23">
        <v>21574414000000</v>
      </c>
      <c r="N492" s="23">
        <v>3544412000000</v>
      </c>
      <c r="O492" s="23">
        <v>557294000000</v>
      </c>
      <c r="P492" s="23">
        <v>2830092000000</v>
      </c>
      <c r="Q492" s="23">
        <v>6021057000000</v>
      </c>
      <c r="R492" s="23">
        <v>4990770000000</v>
      </c>
      <c r="S492" s="23">
        <v>1800713000000</v>
      </c>
      <c r="T492" s="23">
        <v>652587000000</v>
      </c>
      <c r="U492" s="23">
        <v>1371095000000</v>
      </c>
      <c r="V492" s="23">
        <v>0.79759999999999998</v>
      </c>
      <c r="W492" s="23">
        <v>0.88849999999999996</v>
      </c>
      <c r="X492" s="23">
        <v>7.0109000000000004</v>
      </c>
      <c r="Y492" s="23" t="s">
        <v>38</v>
      </c>
      <c r="Z492" s="23">
        <v>0.73519999999999996</v>
      </c>
      <c r="AA492" s="23">
        <v>0.43759999999999999</v>
      </c>
      <c r="AB492" s="23">
        <v>1.6973</v>
      </c>
      <c r="AC492" s="23">
        <v>-5.4399999999999997E-2</v>
      </c>
      <c r="AD492" s="23">
        <v>-0.20569999999999999</v>
      </c>
      <c r="AE492" s="23">
        <v>0.36209999999999998</v>
      </c>
      <c r="AF492" s="23">
        <v>-0.37190000000000001</v>
      </c>
      <c r="AG492" s="23">
        <v>3.5400000000000001E-2</v>
      </c>
      <c r="AH492" s="23">
        <v>-0.16589999999999999</v>
      </c>
      <c r="AI492" s="23">
        <v>0.30559999999999998</v>
      </c>
      <c r="AJ492" s="23">
        <v>-0.40610000000000002</v>
      </c>
      <c r="AK492" s="23">
        <v>-0.17760000000000001</v>
      </c>
      <c r="AL492" s="23">
        <v>0.22689999999999999</v>
      </c>
      <c r="AM492" s="23">
        <v>0.80079999999999996</v>
      </c>
      <c r="AN492" s="23">
        <v>67.607100000000003</v>
      </c>
    </row>
    <row r="493" spans="1:40" x14ac:dyDescent="0.35">
      <c r="A493" s="24" t="s">
        <v>1271</v>
      </c>
      <c r="B493" s="24" t="s">
        <v>1270</v>
      </c>
      <c r="C493" s="24" t="s">
        <v>53</v>
      </c>
      <c r="D493" s="24">
        <v>19160</v>
      </c>
      <c r="E493" s="24">
        <v>57001000000000</v>
      </c>
      <c r="F493" s="24">
        <v>19590</v>
      </c>
      <c r="G493" s="24">
        <v>2975000000</v>
      </c>
      <c r="H493" s="24">
        <v>1229</v>
      </c>
      <c r="I493" s="24">
        <v>14030930</v>
      </c>
      <c r="J493" s="24">
        <v>60</v>
      </c>
      <c r="K493" s="24">
        <v>708679000000</v>
      </c>
      <c r="L493" s="24">
        <v>451978000000</v>
      </c>
      <c r="M493" s="24">
        <v>30955000000</v>
      </c>
      <c r="N493" s="24">
        <v>179367000000</v>
      </c>
      <c r="O493" s="24">
        <v>91158000000</v>
      </c>
      <c r="P493" s="24">
        <v>18908000000</v>
      </c>
      <c r="Q493" s="24">
        <v>298767000000</v>
      </c>
      <c r="R493" s="24">
        <v>472924000000</v>
      </c>
      <c r="S493" s="24" t="s">
        <v>38</v>
      </c>
      <c r="T493" s="24" t="s">
        <v>38</v>
      </c>
      <c r="U493" s="24" t="s">
        <v>38</v>
      </c>
      <c r="V493" s="24">
        <v>0.1037</v>
      </c>
      <c r="W493" s="24">
        <v>80.432699999999997</v>
      </c>
      <c r="X493" s="24">
        <v>326.5</v>
      </c>
      <c r="Y493" s="24" t="s">
        <v>38</v>
      </c>
      <c r="Z493" s="24" t="s">
        <v>38</v>
      </c>
      <c r="AA493" s="24" t="s">
        <v>38</v>
      </c>
      <c r="AB493" s="24" t="s">
        <v>38</v>
      </c>
      <c r="AC493" s="24" t="s">
        <v>38</v>
      </c>
      <c r="AD493" s="24" t="s">
        <v>38</v>
      </c>
      <c r="AE493" s="24" t="s">
        <v>38</v>
      </c>
      <c r="AF493" s="24">
        <v>1.1992</v>
      </c>
      <c r="AG493" s="24" t="s">
        <v>38</v>
      </c>
      <c r="AH493" s="24">
        <v>2.5908000000000002</v>
      </c>
      <c r="AI493" s="24" t="s">
        <v>38</v>
      </c>
      <c r="AJ493" s="24" t="s">
        <v>38</v>
      </c>
      <c r="AK493" s="24">
        <v>1.0018</v>
      </c>
      <c r="AL493" s="24">
        <v>0.33439999999999998</v>
      </c>
      <c r="AM493" s="24">
        <v>0.57379999999999998</v>
      </c>
      <c r="AN493" s="24">
        <v>117.85120000000001</v>
      </c>
    </row>
    <row r="494" spans="1:40" x14ac:dyDescent="0.35">
      <c r="A494" s="23" t="s">
        <v>1201</v>
      </c>
      <c r="B494" s="23" t="s">
        <v>1200</v>
      </c>
      <c r="C494" s="23" t="s">
        <v>50</v>
      </c>
      <c r="D494" s="23">
        <v>21400</v>
      </c>
      <c r="E494" s="23">
        <v>21400000000000</v>
      </c>
      <c r="F494" s="23">
        <v>21380</v>
      </c>
      <c r="G494" s="23">
        <v>1000000000</v>
      </c>
      <c r="H494" s="23">
        <v>930</v>
      </c>
      <c r="I494" s="23">
        <v>14030631</v>
      </c>
      <c r="J494" s="23">
        <v>1242</v>
      </c>
      <c r="K494" s="23">
        <v>1439873000000</v>
      </c>
      <c r="L494" s="23">
        <v>1801000000</v>
      </c>
      <c r="M494" s="23">
        <v>1464107000000</v>
      </c>
      <c r="N494" s="23">
        <v>1241869000000</v>
      </c>
      <c r="O494" s="23">
        <v>-11949000000</v>
      </c>
      <c r="P494" s="23">
        <v>1270255000000</v>
      </c>
      <c r="Q494" s="23">
        <v>215656000000</v>
      </c>
      <c r="R494" s="23">
        <v>1337043000000</v>
      </c>
      <c r="S494" s="23" t="s">
        <v>38</v>
      </c>
      <c r="T494" s="23" t="s">
        <v>38</v>
      </c>
      <c r="U494" s="23" t="s">
        <v>38</v>
      </c>
      <c r="V494" s="23">
        <v>0.78720000000000001</v>
      </c>
      <c r="W494" s="23">
        <v>14.862399999999999</v>
      </c>
      <c r="X494" s="23">
        <v>17.214200000000002</v>
      </c>
      <c r="Y494" s="23">
        <v>0.52200000000000002</v>
      </c>
      <c r="Z494" s="23" t="s">
        <v>38</v>
      </c>
      <c r="AA494" s="23" t="s">
        <v>38</v>
      </c>
      <c r="AB494" s="23" t="s">
        <v>38</v>
      </c>
      <c r="AC494" s="23" t="s">
        <v>38</v>
      </c>
      <c r="AD494" s="23" t="s">
        <v>38</v>
      </c>
      <c r="AE494" s="23" t="s">
        <v>38</v>
      </c>
      <c r="AF494" s="23">
        <v>-0.99490000000000001</v>
      </c>
      <c r="AG494" s="23">
        <v>-0.88229999999999997</v>
      </c>
      <c r="AH494" s="23" t="s">
        <v>38</v>
      </c>
      <c r="AI494" s="23" t="s">
        <v>38</v>
      </c>
      <c r="AJ494" s="23">
        <v>-1.042</v>
      </c>
      <c r="AK494" s="23" t="s">
        <v>38</v>
      </c>
      <c r="AL494" s="23">
        <v>0.49509999999999998</v>
      </c>
      <c r="AM494" s="23">
        <v>1.4858</v>
      </c>
      <c r="AN494" s="23">
        <v>1221.6758</v>
      </c>
    </row>
    <row r="495" spans="1:40" x14ac:dyDescent="0.35">
      <c r="A495" s="24" t="s">
        <v>1235</v>
      </c>
      <c r="B495" s="24" t="s">
        <v>1234</v>
      </c>
      <c r="C495" s="24" t="s">
        <v>155</v>
      </c>
      <c r="D495" s="24">
        <v>4482</v>
      </c>
      <c r="E495" s="24">
        <v>13446000000000</v>
      </c>
      <c r="F495" s="24">
        <v>4380</v>
      </c>
      <c r="G495" s="24">
        <v>3000000000</v>
      </c>
      <c r="H495" s="24">
        <v>1229</v>
      </c>
      <c r="I495" s="24">
        <v>14030930</v>
      </c>
      <c r="J495" s="24">
        <v>207</v>
      </c>
      <c r="K495" s="24">
        <v>1212695000000</v>
      </c>
      <c r="L495" s="24">
        <v>284079000000</v>
      </c>
      <c r="M495" s="24">
        <v>1085212000000</v>
      </c>
      <c r="N495" s="24">
        <v>621776000000</v>
      </c>
      <c r="O495" s="24">
        <v>128127000000</v>
      </c>
      <c r="P495" s="24">
        <v>150800000000</v>
      </c>
      <c r="Q495" s="24">
        <v>383273000000</v>
      </c>
      <c r="R495" s="24">
        <v>-246134000000</v>
      </c>
      <c r="S495" s="24" t="s">
        <v>38</v>
      </c>
      <c r="T495" s="24" t="s">
        <v>38</v>
      </c>
      <c r="U495" s="24" t="s">
        <v>38</v>
      </c>
      <c r="V495" s="24" t="s">
        <v>38</v>
      </c>
      <c r="W495" s="24">
        <v>11.102499999999999</v>
      </c>
      <c r="X495" s="24">
        <v>21.135300000000001</v>
      </c>
      <c r="Y495" s="24" t="s">
        <v>38</v>
      </c>
      <c r="Z495" s="24" t="s">
        <v>38</v>
      </c>
      <c r="AA495" s="24" t="s">
        <v>38</v>
      </c>
      <c r="AB495" s="24" t="s">
        <v>38</v>
      </c>
      <c r="AC495" s="24" t="s">
        <v>38</v>
      </c>
      <c r="AD495" s="24">
        <v>-0.63139999999999996</v>
      </c>
      <c r="AE495" s="24" t="s">
        <v>38</v>
      </c>
      <c r="AF495" s="24">
        <v>-0.26769999999999999</v>
      </c>
      <c r="AG495" s="24">
        <v>0.81410000000000005</v>
      </c>
      <c r="AH495" s="24" t="s">
        <v>38</v>
      </c>
      <c r="AI495" s="24" t="s">
        <v>38</v>
      </c>
      <c r="AJ495" s="24">
        <v>-0.28420000000000001</v>
      </c>
      <c r="AK495" s="24" t="s">
        <v>38</v>
      </c>
      <c r="AL495" s="24">
        <v>-0.1197</v>
      </c>
      <c r="AM495" s="24">
        <v>0.1598</v>
      </c>
      <c r="AN495" s="24" t="s">
        <v>38</v>
      </c>
    </row>
    <row r="496" spans="1:40" x14ac:dyDescent="0.35">
      <c r="A496" s="23" t="s">
        <v>949</v>
      </c>
      <c r="B496" s="23" t="s">
        <v>948</v>
      </c>
      <c r="C496" s="23" t="s">
        <v>74</v>
      </c>
      <c r="D496" s="23">
        <v>8280</v>
      </c>
      <c r="E496" s="23">
        <v>9108000000000</v>
      </c>
      <c r="F496" s="23">
        <v>8180</v>
      </c>
      <c r="G496" s="23">
        <v>1100000000</v>
      </c>
      <c r="H496" s="23">
        <v>1229</v>
      </c>
      <c r="I496" s="23">
        <v>14030930</v>
      </c>
      <c r="J496" s="23">
        <v>620</v>
      </c>
      <c r="K496" s="23">
        <v>3854417000000</v>
      </c>
      <c r="L496" s="23">
        <v>1173331000000</v>
      </c>
      <c r="M496" s="23">
        <v>2990458000000</v>
      </c>
      <c r="N496" s="23">
        <v>681810000000</v>
      </c>
      <c r="O496" s="23">
        <v>294694000000</v>
      </c>
      <c r="P496" s="23">
        <v>552049000000</v>
      </c>
      <c r="Q496" s="23">
        <v>1031683000000</v>
      </c>
      <c r="R496" s="23">
        <v>709952000000</v>
      </c>
      <c r="S496" s="23">
        <v>2924000000</v>
      </c>
      <c r="T496" s="23">
        <v>1144000000</v>
      </c>
      <c r="U496" s="23">
        <v>11537000000</v>
      </c>
      <c r="V496" s="23">
        <v>0.35870000000000002</v>
      </c>
      <c r="W496" s="23">
        <v>2.3658999999999999</v>
      </c>
      <c r="X496" s="23">
        <v>13.2258</v>
      </c>
      <c r="Y496" s="23" t="s">
        <v>38</v>
      </c>
      <c r="Z496" s="23">
        <v>2.2258</v>
      </c>
      <c r="AA496" s="23">
        <v>0.28239999999999998</v>
      </c>
      <c r="AB496" s="23">
        <v>0.4501</v>
      </c>
      <c r="AC496" s="23">
        <v>0.59760000000000002</v>
      </c>
      <c r="AD496" s="23">
        <v>0.54349999999999998</v>
      </c>
      <c r="AE496" s="23">
        <v>0.432</v>
      </c>
      <c r="AF496" s="23">
        <v>0.16400000000000001</v>
      </c>
      <c r="AG496" s="23">
        <v>0.47520000000000001</v>
      </c>
      <c r="AH496" s="23">
        <v>0.91769999999999996</v>
      </c>
      <c r="AI496" s="23">
        <v>0.65549999999999997</v>
      </c>
      <c r="AJ496" s="23">
        <v>0.85960000000000003</v>
      </c>
      <c r="AK496" s="23">
        <v>1.2768999999999999</v>
      </c>
      <c r="AL496" s="23">
        <v>0.1686</v>
      </c>
      <c r="AM496" s="23">
        <v>1.4597</v>
      </c>
      <c r="AN496" s="23">
        <v>94.935400000000001</v>
      </c>
    </row>
    <row r="497" spans="1:40" x14ac:dyDescent="0.35">
      <c r="A497" s="24" t="s">
        <v>1117</v>
      </c>
      <c r="B497" s="24" t="s">
        <v>1116</v>
      </c>
      <c r="C497" s="24" t="s">
        <v>281</v>
      </c>
      <c r="D497" s="24">
        <v>9640</v>
      </c>
      <c r="E497" s="24">
        <v>3423848440000</v>
      </c>
      <c r="F497" s="24">
        <v>9870</v>
      </c>
      <c r="G497" s="24">
        <v>355171000</v>
      </c>
      <c r="H497" s="24">
        <v>1229</v>
      </c>
      <c r="I497" s="24">
        <v>14030930</v>
      </c>
      <c r="J497" s="24">
        <v>28</v>
      </c>
      <c r="K497" s="24">
        <v>315427000000</v>
      </c>
      <c r="L497" s="24">
        <v>103751000000</v>
      </c>
      <c r="M497" s="24">
        <v>359170000000</v>
      </c>
      <c r="N497" s="24">
        <v>10028000000</v>
      </c>
      <c r="O497" s="24">
        <v>26296000000</v>
      </c>
      <c r="P497" s="24">
        <v>73718000000</v>
      </c>
      <c r="Q497" s="24">
        <v>34313000000</v>
      </c>
      <c r="R497" s="24">
        <v>15150000000</v>
      </c>
      <c r="S497" s="24">
        <v>4056000000</v>
      </c>
      <c r="T497" s="24">
        <v>2652000000</v>
      </c>
      <c r="U497" s="24">
        <v>262000000</v>
      </c>
      <c r="V497" s="24">
        <v>0.1012</v>
      </c>
      <c r="W497" s="24">
        <v>10.8546</v>
      </c>
      <c r="X497" s="24">
        <v>352.5</v>
      </c>
      <c r="Y497" s="24" t="s">
        <v>38</v>
      </c>
      <c r="Z497" s="24">
        <v>9.1174999999999997</v>
      </c>
      <c r="AA497" s="24" t="s">
        <v>38</v>
      </c>
      <c r="AB497" s="24" t="s">
        <v>38</v>
      </c>
      <c r="AC497" s="24" t="s">
        <v>38</v>
      </c>
      <c r="AD497" s="24">
        <v>-0.2235</v>
      </c>
      <c r="AE497" s="24">
        <v>-0.40379999999999999</v>
      </c>
      <c r="AF497" s="24">
        <v>0.1145</v>
      </c>
      <c r="AG497" s="24">
        <v>9.7900000000000001E-2</v>
      </c>
      <c r="AH497" s="24">
        <v>2.0379</v>
      </c>
      <c r="AI497" s="24">
        <v>-6.3500000000000001E-2</v>
      </c>
      <c r="AJ497" s="24" t="s">
        <v>38</v>
      </c>
      <c r="AK497" s="24">
        <v>-0.1404</v>
      </c>
      <c r="AL497" s="24">
        <v>-2.6599999999999999E-2</v>
      </c>
      <c r="AM497" s="24">
        <v>-3.44E-2</v>
      </c>
      <c r="AN497" s="24">
        <v>216.53319999999999</v>
      </c>
    </row>
    <row r="498" spans="1:40" x14ac:dyDescent="0.35">
      <c r="A498" s="23" t="s">
        <v>1025</v>
      </c>
      <c r="B498" s="23" t="s">
        <v>1024</v>
      </c>
      <c r="C498" s="23" t="s">
        <v>244</v>
      </c>
      <c r="D498" s="23">
        <v>18540</v>
      </c>
      <c r="E498" s="23">
        <v>556200000000000</v>
      </c>
      <c r="F498" s="23">
        <v>18820</v>
      </c>
      <c r="G498" s="23">
        <v>30000000000</v>
      </c>
      <c r="H498" s="23">
        <v>1229</v>
      </c>
      <c r="I498" s="23">
        <v>14030930</v>
      </c>
      <c r="J498" s="23">
        <v>1677</v>
      </c>
      <c r="K498" s="23">
        <v>981736178000000</v>
      </c>
      <c r="L498" s="23">
        <v>292726456000000</v>
      </c>
      <c r="M498" s="23">
        <v>662995186000000</v>
      </c>
      <c r="N498" s="23">
        <v>50301354000000</v>
      </c>
      <c r="O498" s="23">
        <v>15945065000000</v>
      </c>
      <c r="P498" s="23">
        <v>36455093000000</v>
      </c>
      <c r="Q498" s="23">
        <v>40518143000000</v>
      </c>
      <c r="R498" s="23">
        <v>37997449000000</v>
      </c>
      <c r="S498" s="23">
        <v>239429000000</v>
      </c>
      <c r="T498" s="23">
        <v>26098000000</v>
      </c>
      <c r="U498" s="23">
        <v>143141000000</v>
      </c>
      <c r="V498" s="23">
        <v>0.6583</v>
      </c>
      <c r="W498" s="23">
        <v>0.5665</v>
      </c>
      <c r="X498" s="23">
        <v>11.2582</v>
      </c>
      <c r="Y498" s="23" t="s">
        <v>38</v>
      </c>
      <c r="Z498" s="23">
        <v>0.55189999999999995</v>
      </c>
      <c r="AA498" s="23">
        <v>-1.4500000000000001E-2</v>
      </c>
      <c r="AB498" s="23">
        <v>0.114</v>
      </c>
      <c r="AC498" s="23">
        <v>0.18809999999999999</v>
      </c>
      <c r="AD498" s="23">
        <v>8.4599999999999995E-2</v>
      </c>
      <c r="AE498" s="23">
        <v>0.70120000000000005</v>
      </c>
      <c r="AF498" s="23">
        <v>0.10730000000000001</v>
      </c>
      <c r="AG498" s="23">
        <v>0.66720000000000002</v>
      </c>
      <c r="AH498" s="23">
        <v>8.4000000000000005E-2</v>
      </c>
      <c r="AI498" s="23">
        <v>0.60109999999999997</v>
      </c>
      <c r="AJ498" s="23">
        <v>0.31569999999999998</v>
      </c>
      <c r="AK498" s="23">
        <v>0.80820000000000003</v>
      </c>
      <c r="AL498" s="23">
        <v>0.46700000000000003</v>
      </c>
      <c r="AM498" s="23">
        <v>0.51929999999999998</v>
      </c>
      <c r="AN498" s="23">
        <v>16.091100000000001</v>
      </c>
    </row>
    <row r="499" spans="1:40" x14ac:dyDescent="0.35">
      <c r="A499" s="24" t="s">
        <v>1160</v>
      </c>
      <c r="B499" s="24" t="s">
        <v>1159</v>
      </c>
      <c r="C499" s="24" t="s">
        <v>272</v>
      </c>
      <c r="D499" s="24">
        <v>9600</v>
      </c>
      <c r="E499" s="24">
        <v>4320000000000</v>
      </c>
      <c r="F499" s="24">
        <v>9590</v>
      </c>
      <c r="G499" s="24">
        <v>450000000</v>
      </c>
      <c r="H499" s="24">
        <v>1229</v>
      </c>
      <c r="I499" s="24">
        <v>14030930</v>
      </c>
      <c r="J499" s="24">
        <v>40</v>
      </c>
      <c r="K499" s="24">
        <v>198062000000</v>
      </c>
      <c r="L499" s="24">
        <v>43909000000</v>
      </c>
      <c r="M499" s="24">
        <v>959484000000</v>
      </c>
      <c r="N499" s="24">
        <v>17815000000</v>
      </c>
      <c r="O499" s="24">
        <v>-10463000000</v>
      </c>
      <c r="P499" s="24">
        <v>44639000000</v>
      </c>
      <c r="Q499" s="24">
        <v>62360000000</v>
      </c>
      <c r="R499" s="24">
        <v>93492000000</v>
      </c>
      <c r="S499" s="24">
        <v>7220000000</v>
      </c>
      <c r="T499" s="24" t="s">
        <v>38</v>
      </c>
      <c r="U499" s="24">
        <v>7220000000</v>
      </c>
      <c r="V499" s="24">
        <v>0.1</v>
      </c>
      <c r="W499" s="24">
        <v>21.811399999999999</v>
      </c>
      <c r="X499" s="24">
        <v>239.75</v>
      </c>
      <c r="Y499" s="24" t="s">
        <v>38</v>
      </c>
      <c r="Z499" s="24">
        <v>23.584499999999998</v>
      </c>
      <c r="AA499" s="24" t="s">
        <v>38</v>
      </c>
      <c r="AB499" s="24" t="s">
        <v>38</v>
      </c>
      <c r="AC499" s="24" t="s">
        <v>38</v>
      </c>
      <c r="AD499" s="24" t="s">
        <v>38</v>
      </c>
      <c r="AE499" s="24">
        <v>-0.84730000000000005</v>
      </c>
      <c r="AF499" s="24">
        <v>-9.7900000000000001E-2</v>
      </c>
      <c r="AG499" s="24">
        <v>-0.41349999999999998</v>
      </c>
      <c r="AH499" s="24" t="s">
        <v>38</v>
      </c>
      <c r="AI499" s="24" t="s">
        <v>38</v>
      </c>
      <c r="AJ499" s="24" t="s">
        <v>38</v>
      </c>
      <c r="AK499" s="24" t="s">
        <v>38</v>
      </c>
      <c r="AL499" s="24">
        <v>0.26019999999999999</v>
      </c>
      <c r="AM499" s="24">
        <v>1.3120000000000001</v>
      </c>
      <c r="AN499" s="24">
        <v>761.31640000000004</v>
      </c>
    </row>
    <row r="500" spans="1:40" x14ac:dyDescent="0.35">
      <c r="A500" s="24" t="s">
        <v>1223</v>
      </c>
      <c r="B500" s="24" t="s">
        <v>1222</v>
      </c>
      <c r="C500" s="24" t="s">
        <v>183</v>
      </c>
      <c r="D500" s="24">
        <v>19700</v>
      </c>
      <c r="E500" s="24">
        <v>3546000000000</v>
      </c>
      <c r="F500" s="24">
        <v>20250</v>
      </c>
      <c r="G500" s="24">
        <v>180000000</v>
      </c>
      <c r="H500" s="24">
        <v>531</v>
      </c>
      <c r="I500" s="24">
        <v>14030830</v>
      </c>
      <c r="J500" s="24">
        <v>1806</v>
      </c>
      <c r="K500" s="24">
        <v>2680106000000</v>
      </c>
      <c r="L500" s="24">
        <v>786542000000</v>
      </c>
      <c r="M500" s="24">
        <v>2692239000000</v>
      </c>
      <c r="N500" s="24">
        <v>325134000000</v>
      </c>
      <c r="O500" s="24">
        <v>122130000000</v>
      </c>
      <c r="P500" s="24">
        <v>310265000000</v>
      </c>
      <c r="Q500" s="24">
        <v>226635000000</v>
      </c>
      <c r="R500" s="24">
        <v>385953000000</v>
      </c>
      <c r="S500" s="24">
        <v>2527000000</v>
      </c>
      <c r="T500" s="24" t="s">
        <v>38</v>
      </c>
      <c r="U500" s="24">
        <v>2788000000</v>
      </c>
      <c r="V500" s="24">
        <v>0.8992</v>
      </c>
      <c r="W500" s="24">
        <v>1.3230999999999999</v>
      </c>
      <c r="X500" s="24">
        <v>11.2126</v>
      </c>
      <c r="Y500" s="24" t="s">
        <v>38</v>
      </c>
      <c r="Z500" s="24" t="s">
        <v>38</v>
      </c>
      <c r="AA500" s="24">
        <v>0.2261</v>
      </c>
      <c r="AB500" s="24">
        <v>0.43740000000000001</v>
      </c>
      <c r="AC500" s="24">
        <v>0.14030000000000001</v>
      </c>
      <c r="AD500" s="24">
        <v>0.15620000000000001</v>
      </c>
      <c r="AE500" s="24" t="s">
        <v>38</v>
      </c>
      <c r="AF500" s="24">
        <v>0.11849999999999999</v>
      </c>
      <c r="AG500" s="24">
        <v>-1.52E-2</v>
      </c>
      <c r="AH500" s="24">
        <v>0.23139999999999999</v>
      </c>
      <c r="AI500" s="24">
        <v>0.32790000000000002</v>
      </c>
      <c r="AJ500" s="24">
        <v>0.27539999999999998</v>
      </c>
      <c r="AK500" s="24">
        <v>0.1386</v>
      </c>
      <c r="AL500" s="24">
        <v>0.55769999999999997</v>
      </c>
      <c r="AM500" s="24">
        <v>0.76790000000000003</v>
      </c>
      <c r="AN500" s="24">
        <v>68.959500000000006</v>
      </c>
    </row>
    <row r="501" spans="1:40" x14ac:dyDescent="0.35">
      <c r="A501" s="23" t="s">
        <v>642</v>
      </c>
      <c r="B501" s="23" t="s">
        <v>641</v>
      </c>
      <c r="C501" s="23" t="s">
        <v>50</v>
      </c>
      <c r="D501" s="23">
        <v>5720</v>
      </c>
      <c r="E501" s="23">
        <v>1372800000000000</v>
      </c>
      <c r="F501" s="23">
        <v>5610</v>
      </c>
      <c r="G501" s="23">
        <v>240000000000</v>
      </c>
      <c r="H501" s="23">
        <v>1230</v>
      </c>
      <c r="I501" s="23">
        <v>14030930</v>
      </c>
      <c r="J501" s="23">
        <v>171</v>
      </c>
      <c r="K501" s="23">
        <v>44241337000000</v>
      </c>
      <c r="L501" s="23" t="s">
        <v>38</v>
      </c>
      <c r="M501" s="23">
        <v>44251819000000</v>
      </c>
      <c r="N501" s="23">
        <v>41076735000000</v>
      </c>
      <c r="O501" s="23">
        <v>-941849000000</v>
      </c>
      <c r="P501" s="23">
        <v>41982193000000</v>
      </c>
      <c r="Q501" s="23">
        <v>4262412000000</v>
      </c>
      <c r="R501" s="23">
        <v>44539834000000</v>
      </c>
      <c r="S501" s="23" t="s">
        <v>38</v>
      </c>
      <c r="T501" s="23" t="s">
        <v>38</v>
      </c>
      <c r="U501" s="23" t="s">
        <v>38</v>
      </c>
      <c r="V501" s="23">
        <v>0.90510000000000002</v>
      </c>
      <c r="W501" s="23">
        <v>31.029800000000002</v>
      </c>
      <c r="X501" s="23">
        <v>33.099400000000003</v>
      </c>
      <c r="Y501" s="23">
        <v>4.7929000000000004</v>
      </c>
      <c r="Z501" s="23" t="s">
        <v>38</v>
      </c>
      <c r="AA501" s="23" t="s">
        <v>38</v>
      </c>
      <c r="AB501" s="23" t="s">
        <v>38</v>
      </c>
      <c r="AC501" s="23" t="s">
        <v>38</v>
      </c>
      <c r="AD501" s="23" t="s">
        <v>38</v>
      </c>
      <c r="AE501" s="23" t="s">
        <v>38</v>
      </c>
      <c r="AF501" s="23">
        <v>-1</v>
      </c>
      <c r="AG501" s="23" t="s">
        <v>38</v>
      </c>
      <c r="AH501" s="23" t="s">
        <v>38</v>
      </c>
      <c r="AI501" s="23" t="s">
        <v>38</v>
      </c>
      <c r="AJ501" s="23" t="s">
        <v>38</v>
      </c>
      <c r="AK501" s="23" t="s">
        <v>38</v>
      </c>
      <c r="AL501" s="23">
        <v>0.12570000000000001</v>
      </c>
      <c r="AM501" s="23">
        <v>0.73740000000000006</v>
      </c>
      <c r="AN501" s="23">
        <v>325.98540000000003</v>
      </c>
    </row>
    <row r="502" spans="1:40" x14ac:dyDescent="0.35">
      <c r="A502" s="24" t="s">
        <v>689</v>
      </c>
      <c r="B502" s="24" t="s">
        <v>688</v>
      </c>
      <c r="C502" s="24" t="s">
        <v>50</v>
      </c>
      <c r="D502" s="24">
        <v>5510</v>
      </c>
      <c r="E502" s="24">
        <v>11306520000000</v>
      </c>
      <c r="F502" s="24">
        <v>5390</v>
      </c>
      <c r="G502" s="24">
        <v>2052000000</v>
      </c>
      <c r="H502" s="24">
        <v>1230</v>
      </c>
      <c r="I502" s="24">
        <v>14030930</v>
      </c>
      <c r="J502" s="24">
        <v>620</v>
      </c>
      <c r="K502" s="24">
        <v>1449688000000</v>
      </c>
      <c r="L502" s="24">
        <v>12630000000</v>
      </c>
      <c r="M502" s="24">
        <v>1703435000000</v>
      </c>
      <c r="N502" s="24">
        <v>1272188000000</v>
      </c>
      <c r="O502" s="24">
        <v>6378000000</v>
      </c>
      <c r="P502" s="24">
        <v>1680294000000</v>
      </c>
      <c r="Q502" s="24">
        <v>1564743000000</v>
      </c>
      <c r="R502" s="24">
        <v>1682137000000</v>
      </c>
      <c r="S502" s="24">
        <v>447000000</v>
      </c>
      <c r="T502" s="24" t="s">
        <v>38</v>
      </c>
      <c r="U502" s="24">
        <v>4056000000</v>
      </c>
      <c r="V502" s="24">
        <v>0.10009999999999999</v>
      </c>
      <c r="W502" s="24">
        <v>7.7992999999999997</v>
      </c>
      <c r="X502" s="24">
        <v>8.6935000000000002</v>
      </c>
      <c r="Y502" s="24">
        <v>2.919</v>
      </c>
      <c r="Z502" s="24" t="s">
        <v>38</v>
      </c>
      <c r="AA502" s="24" t="s">
        <v>38</v>
      </c>
      <c r="AB502" s="24" t="s">
        <v>38</v>
      </c>
      <c r="AC502" s="24" t="s">
        <v>38</v>
      </c>
      <c r="AD502" s="24" t="s">
        <v>38</v>
      </c>
      <c r="AE502" s="24" t="s">
        <v>38</v>
      </c>
      <c r="AF502" s="24">
        <v>0.16700000000000001</v>
      </c>
      <c r="AG502" s="24" t="s">
        <v>38</v>
      </c>
      <c r="AH502" s="24" t="s">
        <v>38</v>
      </c>
      <c r="AI502" s="24" t="s">
        <v>38</v>
      </c>
      <c r="AJ502" s="24" t="s">
        <v>38</v>
      </c>
      <c r="AK502" s="24">
        <v>-0.95209999999999995</v>
      </c>
      <c r="AL502" s="24">
        <v>0.15809999999999999</v>
      </c>
      <c r="AM502" s="24">
        <v>0.21190000000000001</v>
      </c>
      <c r="AN502" s="24">
        <v>157.3235</v>
      </c>
    </row>
    <row r="503" spans="1:40" x14ac:dyDescent="0.35">
      <c r="A503" s="23" t="s">
        <v>808</v>
      </c>
      <c r="B503" s="23" t="s">
        <v>807</v>
      </c>
      <c r="C503" s="23" t="s">
        <v>263</v>
      </c>
      <c r="D503" s="23">
        <v>8090</v>
      </c>
      <c r="E503" s="23">
        <v>13867373572320</v>
      </c>
      <c r="F503" s="23">
        <v>8200</v>
      </c>
      <c r="G503" s="23">
        <v>1714137648</v>
      </c>
      <c r="H503" s="23">
        <v>930</v>
      </c>
      <c r="I503" s="23">
        <v>14030730</v>
      </c>
      <c r="J503" s="23">
        <v>875</v>
      </c>
      <c r="K503" s="23">
        <v>17261109000000</v>
      </c>
      <c r="L503" s="23">
        <v>5763102000000</v>
      </c>
      <c r="M503" s="23">
        <v>14535739000000</v>
      </c>
      <c r="N503" s="23">
        <v>1499789000000</v>
      </c>
      <c r="O503" s="23">
        <v>490672000000</v>
      </c>
      <c r="P503" s="23">
        <v>898885000000</v>
      </c>
      <c r="Q503" s="23">
        <v>1674826000000</v>
      </c>
      <c r="R503" s="23">
        <v>1197942000000</v>
      </c>
      <c r="S503" s="23">
        <v>162363000000</v>
      </c>
      <c r="T503" s="23">
        <v>45493000000</v>
      </c>
      <c r="U503" s="23">
        <v>136456000000</v>
      </c>
      <c r="V503" s="23">
        <v>0.60970000000000002</v>
      </c>
      <c r="W503" s="23">
        <v>0.8034</v>
      </c>
      <c r="X503" s="23">
        <v>9.3713999999999995</v>
      </c>
      <c r="Y503" s="23" t="s">
        <v>38</v>
      </c>
      <c r="Z503" s="23" t="s">
        <v>38</v>
      </c>
      <c r="AA503" s="23">
        <v>6.1800000000000001E-2</v>
      </c>
      <c r="AB503" s="23">
        <v>0.68910000000000005</v>
      </c>
      <c r="AC503" s="23">
        <v>-0.215</v>
      </c>
      <c r="AD503" s="23">
        <v>0.28089999999999998</v>
      </c>
      <c r="AE503" s="23">
        <v>0.18129999999999999</v>
      </c>
      <c r="AF503" s="23">
        <v>0.113</v>
      </c>
      <c r="AG503" s="23">
        <v>0.2838</v>
      </c>
      <c r="AH503" s="23">
        <v>-4.1000000000000003E-3</v>
      </c>
      <c r="AI503" s="23">
        <v>0.65329999999999999</v>
      </c>
      <c r="AJ503" s="23">
        <v>-0.1263</v>
      </c>
      <c r="AK503" s="23">
        <v>0.64439999999999997</v>
      </c>
      <c r="AL503" s="23">
        <v>0.50739999999999996</v>
      </c>
      <c r="AM503" s="23">
        <v>1.2</v>
      </c>
      <c r="AN503" s="23">
        <v>64.988100000000003</v>
      </c>
    </row>
    <row r="504" spans="1:40" x14ac:dyDescent="0.35">
      <c r="A504" s="23" t="s">
        <v>913</v>
      </c>
      <c r="B504" s="23" t="s">
        <v>912</v>
      </c>
      <c r="C504" s="23" t="s">
        <v>127</v>
      </c>
      <c r="D504" s="23">
        <v>1582</v>
      </c>
      <c r="E504" s="23">
        <v>3337429914000</v>
      </c>
      <c r="F504" s="23">
        <v>1538</v>
      </c>
      <c r="G504" s="23">
        <v>2109627000</v>
      </c>
      <c r="H504" s="23">
        <v>1230</v>
      </c>
      <c r="I504" s="23">
        <v>14030930</v>
      </c>
      <c r="J504" s="23">
        <v>127</v>
      </c>
      <c r="K504" s="23">
        <v>136642000000</v>
      </c>
      <c r="L504" s="23">
        <v>13675000000</v>
      </c>
      <c r="M504" s="23">
        <v>174399000000</v>
      </c>
      <c r="N504" s="23">
        <v>267255000000</v>
      </c>
      <c r="O504" s="23">
        <v>86415000000</v>
      </c>
      <c r="P504" s="23">
        <v>127702000000</v>
      </c>
      <c r="Q504" s="23">
        <v>-529603000000</v>
      </c>
      <c r="R504" s="23">
        <v>-568955000000</v>
      </c>
      <c r="S504" s="23">
        <v>46292000000</v>
      </c>
      <c r="T504" s="23">
        <v>4647000000</v>
      </c>
      <c r="U504" s="23">
        <v>106634000000</v>
      </c>
      <c r="V504" s="23" t="s">
        <v>38</v>
      </c>
      <c r="W504" s="23">
        <v>24.424600000000002</v>
      </c>
      <c r="X504" s="23">
        <v>12.110200000000001</v>
      </c>
      <c r="Y504" s="23" t="s">
        <v>38</v>
      </c>
      <c r="Z504" s="23" t="s">
        <v>38</v>
      </c>
      <c r="AA504" s="23" t="s">
        <v>38</v>
      </c>
      <c r="AB504" s="23" t="s">
        <v>38</v>
      </c>
      <c r="AC504" s="23" t="s">
        <v>38</v>
      </c>
      <c r="AD504" s="23" t="s">
        <v>38</v>
      </c>
      <c r="AE504" s="23" t="s">
        <v>38</v>
      </c>
      <c r="AF504" s="23">
        <v>-0.41610000000000003</v>
      </c>
      <c r="AG504" s="23">
        <v>-0.69540000000000002</v>
      </c>
      <c r="AH504" s="23">
        <v>-0.77929999999999999</v>
      </c>
      <c r="AI504" s="23">
        <v>-0.85429999999999995</v>
      </c>
      <c r="AJ504" s="23" t="s">
        <v>38</v>
      </c>
      <c r="AK504" s="23" t="s">
        <v>38</v>
      </c>
      <c r="AL504" s="23">
        <v>-9.4799999999999995E-2</v>
      </c>
      <c r="AM504" s="23">
        <v>16.578399999999998</v>
      </c>
      <c r="AN504" s="23">
        <v>219.00479999999999</v>
      </c>
    </row>
    <row r="505" spans="1:40" x14ac:dyDescent="0.35">
      <c r="A505" s="24" t="s">
        <v>1077</v>
      </c>
      <c r="B505" s="24" t="s">
        <v>1076</v>
      </c>
      <c r="C505" s="24" t="s">
        <v>50</v>
      </c>
      <c r="D505" s="24">
        <v>15620</v>
      </c>
      <c r="E505" s="24">
        <v>131208000000000</v>
      </c>
      <c r="F505" s="24">
        <v>15590</v>
      </c>
      <c r="G505" s="24">
        <v>8400000000</v>
      </c>
      <c r="H505" s="24">
        <v>1230</v>
      </c>
      <c r="I505" s="24">
        <v>14030930</v>
      </c>
      <c r="J505" s="24">
        <v>1572</v>
      </c>
      <c r="K505" s="24">
        <v>13358578000000</v>
      </c>
      <c r="L505" s="24">
        <v>1053555000000</v>
      </c>
      <c r="M505" s="24">
        <v>12125967000000</v>
      </c>
      <c r="N505" s="24">
        <v>13202211000000</v>
      </c>
      <c r="O505" s="24">
        <v>1008516000000</v>
      </c>
      <c r="P505" s="24">
        <v>12037949000000</v>
      </c>
      <c r="Q505" s="24">
        <v>7821564000000</v>
      </c>
      <c r="R505" s="24">
        <v>16500648000000</v>
      </c>
      <c r="S505" s="24" t="s">
        <v>38</v>
      </c>
      <c r="T505" s="24" t="s">
        <v>38</v>
      </c>
      <c r="U505" s="24" t="s">
        <v>38</v>
      </c>
      <c r="V505" s="24">
        <v>0.83740000000000003</v>
      </c>
      <c r="W505" s="24">
        <v>9.8219999999999992</v>
      </c>
      <c r="X505" s="24">
        <v>10.0382</v>
      </c>
      <c r="Y505" s="24">
        <v>0.68469999999999998</v>
      </c>
      <c r="Z505" s="24" t="s">
        <v>38</v>
      </c>
      <c r="AA505" s="24">
        <v>2.0000000000000001E-4</v>
      </c>
      <c r="AB505" s="24">
        <v>1.036</v>
      </c>
      <c r="AC505" s="24">
        <v>9.6199999999999994E-2</v>
      </c>
      <c r="AD505" s="24" t="s">
        <v>38</v>
      </c>
      <c r="AE505" s="24" t="s">
        <v>38</v>
      </c>
      <c r="AF505" s="24">
        <v>1.2205999999999999</v>
      </c>
      <c r="AG505" s="24" t="s">
        <v>38</v>
      </c>
      <c r="AH505" s="24" t="s">
        <v>38</v>
      </c>
      <c r="AI505" s="24" t="s">
        <v>38</v>
      </c>
      <c r="AJ505" s="24">
        <v>1.4553</v>
      </c>
      <c r="AK505" s="24" t="s">
        <v>38</v>
      </c>
      <c r="AL505" s="24">
        <v>0.27350000000000002</v>
      </c>
      <c r="AM505" s="24">
        <v>0.49830000000000002</v>
      </c>
      <c r="AN505" s="24">
        <v>1131.1359</v>
      </c>
    </row>
    <row r="506" spans="1:40" x14ac:dyDescent="0.35">
      <c r="A506" s="23" t="s">
        <v>884</v>
      </c>
      <c r="B506" s="23" t="s">
        <v>883</v>
      </c>
      <c r="C506" s="23" t="s">
        <v>148</v>
      </c>
      <c r="D506" s="23">
        <v>3702</v>
      </c>
      <c r="E506" s="23">
        <v>10517015502000</v>
      </c>
      <c r="F506" s="23">
        <v>3608</v>
      </c>
      <c r="G506" s="23">
        <v>2840901000</v>
      </c>
      <c r="H506" s="23">
        <v>431</v>
      </c>
      <c r="I506" s="23">
        <v>14030730</v>
      </c>
      <c r="J506" s="23">
        <v>473</v>
      </c>
      <c r="K506" s="23">
        <v>12185085000000</v>
      </c>
      <c r="L506" s="23">
        <v>2204003000000</v>
      </c>
      <c r="M506" s="23">
        <v>11633808000000</v>
      </c>
      <c r="N506" s="23">
        <v>1342805000000</v>
      </c>
      <c r="O506" s="23">
        <v>200870000000</v>
      </c>
      <c r="P506" s="23">
        <v>1197099000000</v>
      </c>
      <c r="Q506" s="23">
        <v>1889416000000</v>
      </c>
      <c r="R506" s="23">
        <v>1652570000000</v>
      </c>
      <c r="S506" s="23">
        <v>180406000000</v>
      </c>
      <c r="T506" s="23">
        <v>20720000000</v>
      </c>
      <c r="U506" s="23">
        <v>218787000000</v>
      </c>
      <c r="V506" s="23">
        <v>0.71189999999999998</v>
      </c>
      <c r="W506" s="23">
        <v>0.86309999999999998</v>
      </c>
      <c r="X506" s="23">
        <v>7.6279000000000003</v>
      </c>
      <c r="Y506" s="23" t="s">
        <v>38</v>
      </c>
      <c r="Z506" s="23" t="s">
        <v>38</v>
      </c>
      <c r="AA506" s="23">
        <v>28.885000000000002</v>
      </c>
      <c r="AB506" s="23">
        <v>9.5363000000000007</v>
      </c>
      <c r="AC506" s="23">
        <v>-0.80869999999999997</v>
      </c>
      <c r="AD506" s="23">
        <v>1.7304999999999999</v>
      </c>
      <c r="AE506" s="23" t="s">
        <v>38</v>
      </c>
      <c r="AF506" s="23">
        <v>1.1049</v>
      </c>
      <c r="AG506" s="23">
        <v>0.33360000000000001</v>
      </c>
      <c r="AH506" s="23">
        <v>-0.37140000000000001</v>
      </c>
      <c r="AI506" s="23">
        <v>2.3151999999999999</v>
      </c>
      <c r="AJ506" s="23">
        <v>-0.59740000000000004</v>
      </c>
      <c r="AK506" s="23">
        <v>2.6413000000000002</v>
      </c>
      <c r="AL506" s="23">
        <v>0.24299999999999999</v>
      </c>
      <c r="AM506" s="23">
        <v>0.2964</v>
      </c>
      <c r="AN506" s="23">
        <v>51.945599999999999</v>
      </c>
    </row>
    <row r="507" spans="1:40" x14ac:dyDescent="0.35">
      <c r="A507" s="24" t="s">
        <v>1312</v>
      </c>
      <c r="B507" s="24" t="s">
        <v>1311</v>
      </c>
      <c r="C507" s="24" t="s">
        <v>117</v>
      </c>
      <c r="D507" s="24">
        <v>32240</v>
      </c>
      <c r="E507" s="24">
        <v>21278400000000</v>
      </c>
      <c r="F507" s="24">
        <v>32100</v>
      </c>
      <c r="G507" s="24">
        <v>660000000</v>
      </c>
      <c r="H507" s="24">
        <v>1229</v>
      </c>
      <c r="I507" s="24">
        <v>14030930</v>
      </c>
      <c r="J507" s="24">
        <v>4612</v>
      </c>
      <c r="K507" s="24">
        <v>13527055000000</v>
      </c>
      <c r="L507" s="24">
        <v>4571417000000</v>
      </c>
      <c r="M507" s="24">
        <v>14294745000000</v>
      </c>
      <c r="N507" s="24">
        <v>3043728000000</v>
      </c>
      <c r="O507" s="24">
        <v>1896915000000</v>
      </c>
      <c r="P507" s="24">
        <v>4029018000000</v>
      </c>
      <c r="Q507" s="24">
        <v>8354959000000</v>
      </c>
      <c r="R507" s="24">
        <v>6173706000000</v>
      </c>
      <c r="S507" s="24" t="s">
        <v>38</v>
      </c>
      <c r="T507" s="24" t="s">
        <v>38</v>
      </c>
      <c r="U507" s="24" t="s">
        <v>38</v>
      </c>
      <c r="V507" s="24">
        <v>0.1016</v>
      </c>
      <c r="W507" s="24">
        <v>1.573</v>
      </c>
      <c r="X507" s="24">
        <v>6.9428000000000001</v>
      </c>
      <c r="Y507" s="24" t="s">
        <v>38</v>
      </c>
      <c r="Z507" s="24">
        <v>1.2938000000000001</v>
      </c>
      <c r="AA507" s="24">
        <v>1.0402</v>
      </c>
      <c r="AB507" s="24">
        <v>4.7511999999999999</v>
      </c>
      <c r="AC507" s="24">
        <v>2.9138999999999999</v>
      </c>
      <c r="AD507" s="24" t="s">
        <v>38</v>
      </c>
      <c r="AE507" s="24">
        <v>0.15720000000000001</v>
      </c>
      <c r="AF507" s="24">
        <v>-0.2515</v>
      </c>
      <c r="AG507" s="24">
        <v>1.9614</v>
      </c>
      <c r="AH507" s="24">
        <v>3.4965999999999999</v>
      </c>
      <c r="AI507" s="24" t="s">
        <v>38</v>
      </c>
      <c r="AJ507" s="24">
        <v>1.9295</v>
      </c>
      <c r="AK507" s="24" t="s">
        <v>38</v>
      </c>
      <c r="AL507" s="24">
        <v>0.41220000000000001</v>
      </c>
      <c r="AM507" s="24">
        <v>1.4589000000000001</v>
      </c>
      <c r="AN507" s="24">
        <v>177.69829999999999</v>
      </c>
    </row>
    <row r="508" spans="1:40" x14ac:dyDescent="0.35">
      <c r="A508" s="24" t="s">
        <v>818</v>
      </c>
      <c r="B508" s="24" t="s">
        <v>817</v>
      </c>
      <c r="C508" s="24" t="s">
        <v>50</v>
      </c>
      <c r="D508" s="24">
        <v>5170</v>
      </c>
      <c r="E508" s="24">
        <v>25850000000000</v>
      </c>
      <c r="F508" s="24">
        <v>5170</v>
      </c>
      <c r="G508" s="24">
        <v>5000000000</v>
      </c>
      <c r="H508" s="24">
        <v>1229</v>
      </c>
      <c r="I508" s="24">
        <v>14030930</v>
      </c>
      <c r="J508" s="24">
        <v>683</v>
      </c>
      <c r="K508" s="24">
        <v>4092133000000</v>
      </c>
      <c r="L508" s="24">
        <v>16311000000</v>
      </c>
      <c r="M508" s="24">
        <v>4087277000000</v>
      </c>
      <c r="N508" s="24">
        <v>3417499000000</v>
      </c>
      <c r="O508" s="24">
        <v>-139414000000</v>
      </c>
      <c r="P508" s="24">
        <v>3554434000000</v>
      </c>
      <c r="Q508" s="24">
        <v>5701575000000</v>
      </c>
      <c r="R508" s="24">
        <v>7001750000000</v>
      </c>
      <c r="S508" s="24" t="s">
        <v>38</v>
      </c>
      <c r="T508" s="24" t="s">
        <v>38</v>
      </c>
      <c r="U508" s="24" t="s">
        <v>38</v>
      </c>
      <c r="V508" s="24">
        <v>0.28129999999999999</v>
      </c>
      <c r="W508" s="24">
        <v>6.3170000000000002</v>
      </c>
      <c r="X508" s="24">
        <v>7.5694999999999997</v>
      </c>
      <c r="Y508" s="24">
        <v>2.0392000000000001</v>
      </c>
      <c r="Z508" s="24" t="s">
        <v>38</v>
      </c>
      <c r="AA508" s="24" t="s">
        <v>38</v>
      </c>
      <c r="AB508" s="24" t="s">
        <v>38</v>
      </c>
      <c r="AC508" s="24" t="s">
        <v>38</v>
      </c>
      <c r="AD508" s="24" t="s">
        <v>38</v>
      </c>
      <c r="AE508" s="24" t="s">
        <v>38</v>
      </c>
      <c r="AF508" s="24">
        <v>-0.89070000000000005</v>
      </c>
      <c r="AG508" s="24">
        <v>-7.3800000000000004E-2</v>
      </c>
      <c r="AH508" s="24" t="s">
        <v>38</v>
      </c>
      <c r="AI508" s="24" t="s">
        <v>38</v>
      </c>
      <c r="AJ508" s="24" t="s">
        <v>38</v>
      </c>
      <c r="AK508" s="24" t="s">
        <v>38</v>
      </c>
      <c r="AL508" s="24">
        <v>0.37830000000000003</v>
      </c>
      <c r="AM508" s="24">
        <v>1.4557</v>
      </c>
      <c r="AN508" s="24">
        <v>610.87249999999995</v>
      </c>
    </row>
    <row r="509" spans="1:40" x14ac:dyDescent="0.35">
      <c r="A509" s="23" t="s">
        <v>1173</v>
      </c>
      <c r="B509" s="23" t="s">
        <v>1172</v>
      </c>
      <c r="C509" s="23" t="s">
        <v>225</v>
      </c>
      <c r="D509" s="23">
        <v>45950</v>
      </c>
      <c r="E509" s="23">
        <v>113312700000000</v>
      </c>
      <c r="F509" s="23">
        <v>46000</v>
      </c>
      <c r="G509" s="23">
        <v>2466000000</v>
      </c>
      <c r="H509" s="23">
        <v>930</v>
      </c>
      <c r="I509" s="23">
        <v>14030930</v>
      </c>
      <c r="J509" s="23">
        <v>5522</v>
      </c>
      <c r="K509" s="23">
        <v>27305289000000</v>
      </c>
      <c r="L509" s="23">
        <v>8217384000000</v>
      </c>
      <c r="M509" s="23">
        <v>27305289000000</v>
      </c>
      <c r="N509" s="23">
        <v>13617483000000</v>
      </c>
      <c r="O509" s="23">
        <v>5327864000000</v>
      </c>
      <c r="P509" s="23">
        <v>13617483000000</v>
      </c>
      <c r="Q509" s="23">
        <v>14354200000000</v>
      </c>
      <c r="R509" s="23">
        <v>14354200000000</v>
      </c>
      <c r="S509" s="23">
        <v>170441000000</v>
      </c>
      <c r="T509" s="23">
        <v>89212000000</v>
      </c>
      <c r="U509" s="23">
        <v>170441000000</v>
      </c>
      <c r="V509" s="23">
        <v>0.99929999999999997</v>
      </c>
      <c r="W509" s="23">
        <v>4.1489000000000003</v>
      </c>
      <c r="X509" s="23">
        <v>8.3302999999999994</v>
      </c>
      <c r="Y509" s="23" t="s">
        <v>38</v>
      </c>
      <c r="Z509" s="23">
        <v>3.988</v>
      </c>
      <c r="AA509" s="23">
        <v>0.2261</v>
      </c>
      <c r="AB509" s="23">
        <v>0.41699999999999998</v>
      </c>
      <c r="AC509" s="23">
        <v>0.51639999999999997</v>
      </c>
      <c r="AD509" s="23">
        <v>0.65939999999999999</v>
      </c>
      <c r="AE509" s="23">
        <v>0.35970000000000002</v>
      </c>
      <c r="AF509" s="23">
        <v>0.1111</v>
      </c>
      <c r="AG509" s="23">
        <v>0.3528</v>
      </c>
      <c r="AH509" s="23">
        <v>0.32729999999999998</v>
      </c>
      <c r="AI509" s="23">
        <v>0.79510000000000003</v>
      </c>
      <c r="AJ509" s="23">
        <v>0.68500000000000005</v>
      </c>
      <c r="AK509" s="23">
        <v>1.2448999999999999</v>
      </c>
      <c r="AL509" s="23">
        <v>0.7228</v>
      </c>
      <c r="AM509" s="23">
        <v>1.3221000000000001</v>
      </c>
      <c r="AN509" s="23">
        <v>4.3369</v>
      </c>
    </row>
    <row r="510" spans="1:40" x14ac:dyDescent="0.35">
      <c r="A510" s="23" t="s">
        <v>717</v>
      </c>
      <c r="B510" s="23" t="s">
        <v>716</v>
      </c>
      <c r="C510" s="23" t="s">
        <v>365</v>
      </c>
      <c r="D510" s="23">
        <v>12370</v>
      </c>
      <c r="E510" s="23">
        <v>37110000000000</v>
      </c>
      <c r="F510" s="23">
        <v>12200</v>
      </c>
      <c r="G510" s="23">
        <v>3000000000</v>
      </c>
      <c r="H510" s="23">
        <v>1229</v>
      </c>
      <c r="I510" s="23">
        <v>14030930</v>
      </c>
      <c r="J510" s="23">
        <v>779</v>
      </c>
      <c r="K510" s="23">
        <v>6347247000000</v>
      </c>
      <c r="L510" s="23">
        <v>1530806000000</v>
      </c>
      <c r="M510" s="23">
        <v>5402481000000</v>
      </c>
      <c r="N510" s="23">
        <v>2336389000000</v>
      </c>
      <c r="O510" s="23">
        <v>673532000000</v>
      </c>
      <c r="P510" s="23">
        <v>1665674000000</v>
      </c>
      <c r="Q510" s="23">
        <v>2506481000000</v>
      </c>
      <c r="R510" s="23">
        <v>1877754000000</v>
      </c>
      <c r="S510" s="23">
        <v>45476000000</v>
      </c>
      <c r="T510" s="23">
        <v>9193000000</v>
      </c>
      <c r="U510" s="23">
        <v>57890000000</v>
      </c>
      <c r="V510" s="23">
        <v>0.99060000000000004</v>
      </c>
      <c r="W510" s="23">
        <v>5.8465999999999996</v>
      </c>
      <c r="X510" s="23">
        <v>15.648300000000001</v>
      </c>
      <c r="Y510" s="23" t="s">
        <v>38</v>
      </c>
      <c r="Z510" s="23">
        <v>5.5010000000000003</v>
      </c>
      <c r="AA510" s="23">
        <v>2.3679999999999999</v>
      </c>
      <c r="AB510" s="23">
        <v>2.8502999999999998</v>
      </c>
      <c r="AC510" s="23">
        <v>-0.28739999999999999</v>
      </c>
      <c r="AD510" s="23">
        <v>1.0989</v>
      </c>
      <c r="AE510" s="23">
        <v>0.31230000000000002</v>
      </c>
      <c r="AF510" s="23">
        <v>-0.14080000000000001</v>
      </c>
      <c r="AG510" s="23">
        <v>0.35010000000000002</v>
      </c>
      <c r="AH510" s="23">
        <v>-0.46379999999999999</v>
      </c>
      <c r="AI510" s="23">
        <v>1.1957</v>
      </c>
      <c r="AJ510" s="23">
        <v>-0.38769999999999999</v>
      </c>
      <c r="AK510" s="23">
        <v>1.8339000000000001</v>
      </c>
      <c r="AL510" s="23">
        <v>0.15329999999999999</v>
      </c>
      <c r="AM510" s="23">
        <v>1.1604000000000001</v>
      </c>
      <c r="AN510" s="23">
        <v>228.7046</v>
      </c>
    </row>
    <row r="511" spans="1:40" x14ac:dyDescent="0.35">
      <c r="A511" s="24" t="s">
        <v>1146</v>
      </c>
      <c r="B511" s="24" t="s">
        <v>1145</v>
      </c>
      <c r="C511" s="24" t="s">
        <v>230</v>
      </c>
      <c r="D511" s="24">
        <v>8660</v>
      </c>
      <c r="E511" s="24">
        <v>8660000000000</v>
      </c>
      <c r="F511" s="24">
        <v>8700</v>
      </c>
      <c r="G511" s="24">
        <v>1000000000</v>
      </c>
      <c r="H511" s="24">
        <v>1229</v>
      </c>
      <c r="I511" s="24">
        <v>14030930</v>
      </c>
      <c r="J511" s="24">
        <v>1036</v>
      </c>
      <c r="K511" s="24">
        <v>4685242000000</v>
      </c>
      <c r="L511" s="24">
        <v>1573388000000</v>
      </c>
      <c r="M511" s="24">
        <v>4012846000000</v>
      </c>
      <c r="N511" s="24">
        <v>1036392000000</v>
      </c>
      <c r="O511" s="24">
        <v>385252000000</v>
      </c>
      <c r="P511" s="24">
        <v>834035000000</v>
      </c>
      <c r="Q511" s="24">
        <v>1029257000000</v>
      </c>
      <c r="R511" s="24">
        <v>844391000000</v>
      </c>
      <c r="S511" s="24">
        <v>59442000000</v>
      </c>
      <c r="T511" s="24">
        <v>18199000000</v>
      </c>
      <c r="U511" s="24">
        <v>63040000000</v>
      </c>
      <c r="V511" s="24">
        <v>0.70740000000000003</v>
      </c>
      <c r="W511" s="24">
        <v>1.8484</v>
      </c>
      <c r="X511" s="24">
        <v>8.4266000000000005</v>
      </c>
      <c r="Y511" s="24" t="s">
        <v>38</v>
      </c>
      <c r="Z511" s="24">
        <v>1.7835000000000001</v>
      </c>
      <c r="AA511" s="24">
        <v>0.38719999999999999</v>
      </c>
      <c r="AB511" s="24">
        <v>1.0767</v>
      </c>
      <c r="AC511" s="24">
        <v>1.5616000000000001</v>
      </c>
      <c r="AD511" s="24">
        <v>0.57499999999999996</v>
      </c>
      <c r="AE511" s="24">
        <v>0.26829999999999998</v>
      </c>
      <c r="AF511" s="24">
        <v>0.84379999999999999</v>
      </c>
      <c r="AG511" s="24">
        <v>0.74609999999999999</v>
      </c>
      <c r="AH511" s="24">
        <v>0.61550000000000005</v>
      </c>
      <c r="AI511" s="24">
        <v>1.1860999999999999</v>
      </c>
      <c r="AJ511" s="24">
        <v>3.7231000000000001</v>
      </c>
      <c r="AK511" s="24">
        <v>1.7502</v>
      </c>
      <c r="AL511" s="24">
        <v>8.9899999999999994E-2</v>
      </c>
      <c r="AM511" s="24">
        <v>1.0488999999999999</v>
      </c>
      <c r="AN511" s="24">
        <v>124.1054</v>
      </c>
    </row>
    <row r="512" spans="1:40" x14ac:dyDescent="0.35">
      <c r="A512" s="23" t="s">
        <v>1162</v>
      </c>
      <c r="B512" s="23" t="s">
        <v>1161</v>
      </c>
      <c r="C512" s="23" t="s">
        <v>50</v>
      </c>
      <c r="D512" s="23">
        <v>12270</v>
      </c>
      <c r="E512" s="23">
        <v>9816000000000</v>
      </c>
      <c r="F512" s="23">
        <v>12160</v>
      </c>
      <c r="G512" s="23">
        <v>800000000</v>
      </c>
      <c r="H512" s="23">
        <v>1230</v>
      </c>
      <c r="I512" s="23">
        <v>14030930</v>
      </c>
      <c r="J512" s="23">
        <v>-757</v>
      </c>
      <c r="K512" s="23">
        <v>-448518000000</v>
      </c>
      <c r="L512" s="23">
        <v>-102926000000</v>
      </c>
      <c r="M512" s="23">
        <v>350118000000</v>
      </c>
      <c r="N512" s="23">
        <v>-605423000000</v>
      </c>
      <c r="O512" s="23">
        <v>-131021000000</v>
      </c>
      <c r="P512" s="23">
        <v>187833000000</v>
      </c>
      <c r="Q512" s="23">
        <v>513846000000</v>
      </c>
      <c r="R512" s="23">
        <v>1181199000000</v>
      </c>
      <c r="S512" s="23" t="s">
        <v>38</v>
      </c>
      <c r="T512" s="23" t="s">
        <v>38</v>
      </c>
      <c r="U512" s="23" t="s">
        <v>38</v>
      </c>
      <c r="V512" s="23">
        <v>0.1065</v>
      </c>
      <c r="W512" s="23" t="s">
        <v>38</v>
      </c>
      <c r="X512" s="23" t="s">
        <v>38</v>
      </c>
      <c r="Y512" s="23">
        <v>16.539400000000001</v>
      </c>
      <c r="Z512" s="23" t="s">
        <v>38</v>
      </c>
      <c r="AA512" s="23" t="s">
        <v>38</v>
      </c>
      <c r="AB512" s="23" t="s">
        <v>38</v>
      </c>
      <c r="AC512" s="23" t="s">
        <v>38</v>
      </c>
      <c r="AD512" s="23" t="s">
        <v>38</v>
      </c>
      <c r="AE512" s="23" t="s">
        <v>38</v>
      </c>
      <c r="AF512" s="23" t="s">
        <v>38</v>
      </c>
      <c r="AG512" s="23">
        <v>-4.4017999999999997</v>
      </c>
      <c r="AH512" s="23" t="s">
        <v>38</v>
      </c>
      <c r="AI512" s="23" t="s">
        <v>38</v>
      </c>
      <c r="AJ512" s="23" t="s">
        <v>38</v>
      </c>
      <c r="AK512" s="23">
        <v>-24.3216</v>
      </c>
      <c r="AL512" s="23">
        <v>0.61270000000000002</v>
      </c>
      <c r="AM512" s="23">
        <v>1.7297</v>
      </c>
      <c r="AN512" s="23">
        <v>288.6508</v>
      </c>
    </row>
    <row r="513" spans="1:40" x14ac:dyDescent="0.35">
      <c r="A513" s="23" t="s">
        <v>1282</v>
      </c>
      <c r="B513" s="23" t="s">
        <v>1281</v>
      </c>
      <c r="C513" s="23" t="s">
        <v>312</v>
      </c>
      <c r="D513" s="23">
        <v>12940</v>
      </c>
      <c r="E513" s="23">
        <v>9705000000000</v>
      </c>
      <c r="F513" s="23">
        <v>12740</v>
      </c>
      <c r="G513" s="23">
        <v>750000000</v>
      </c>
      <c r="H513" s="23">
        <v>1229</v>
      </c>
      <c r="I513" s="23">
        <v>14030930</v>
      </c>
      <c r="J513" s="23">
        <v>1767</v>
      </c>
      <c r="K513" s="23">
        <v>4066053000000</v>
      </c>
      <c r="L513" s="23">
        <v>1084133000000</v>
      </c>
      <c r="M513" s="23">
        <v>3308328000000</v>
      </c>
      <c r="N513" s="23">
        <v>1325070000000</v>
      </c>
      <c r="O513" s="23">
        <v>331352000000</v>
      </c>
      <c r="P513" s="23">
        <v>1081410000000</v>
      </c>
      <c r="Q513" s="23">
        <v>1438357000000</v>
      </c>
      <c r="R513" s="23">
        <v>1204678000000</v>
      </c>
      <c r="S513" s="23">
        <v>33791000000</v>
      </c>
      <c r="T513" s="23">
        <v>6244000000</v>
      </c>
      <c r="U513" s="23">
        <v>29071000000</v>
      </c>
      <c r="V513" s="23">
        <v>0.74</v>
      </c>
      <c r="W513" s="23">
        <v>2.3868</v>
      </c>
      <c r="X513" s="23">
        <v>7.21</v>
      </c>
      <c r="Y513" s="23" t="s">
        <v>38</v>
      </c>
      <c r="Z513" s="23" t="s">
        <v>38</v>
      </c>
      <c r="AA513" s="23">
        <v>-2.9499999999999998E-2</v>
      </c>
      <c r="AB513" s="23">
        <v>7.0599999999999996E-2</v>
      </c>
      <c r="AC513" s="23">
        <v>-0.13300000000000001</v>
      </c>
      <c r="AD513" s="23">
        <v>0.35170000000000001</v>
      </c>
      <c r="AE513" s="23" t="s">
        <v>38</v>
      </c>
      <c r="AF513" s="23">
        <v>-6.6199999999999995E-2</v>
      </c>
      <c r="AG513" s="23">
        <v>0.48620000000000002</v>
      </c>
      <c r="AH513" s="23">
        <v>6.5199999999999994E-2</v>
      </c>
      <c r="AI513" s="23">
        <v>1.2596000000000001</v>
      </c>
      <c r="AJ513" s="23">
        <v>-0.19040000000000001</v>
      </c>
      <c r="AK513" s="23">
        <v>1.0088999999999999</v>
      </c>
      <c r="AL513" s="23">
        <v>8.0600000000000005E-2</v>
      </c>
      <c r="AM513" s="23">
        <v>0.4027</v>
      </c>
      <c r="AN513" s="23">
        <v>242.66909999999999</v>
      </c>
    </row>
    <row r="514" spans="1:40" x14ac:dyDescent="0.35">
      <c r="A514" s="24" t="s">
        <v>1336</v>
      </c>
      <c r="B514" s="24" t="s">
        <v>1335</v>
      </c>
      <c r="C514" s="24" t="s">
        <v>167</v>
      </c>
      <c r="D514" s="24">
        <v>18710</v>
      </c>
      <c r="E514" s="24">
        <v>18710000000000</v>
      </c>
      <c r="F514" s="24">
        <v>18770</v>
      </c>
      <c r="G514" s="24">
        <v>1000000000</v>
      </c>
      <c r="H514" s="24">
        <v>930</v>
      </c>
      <c r="I514" s="24">
        <v>14030930</v>
      </c>
      <c r="J514" s="24">
        <v>1714</v>
      </c>
      <c r="K514" s="24">
        <v>118799245000000</v>
      </c>
      <c r="L514" s="24">
        <v>21243401000000</v>
      </c>
      <c r="M514" s="24">
        <v>118799245000000</v>
      </c>
      <c r="N514" s="24">
        <v>1713760000000</v>
      </c>
      <c r="O514" s="24">
        <v>869954000000</v>
      </c>
      <c r="P514" s="24">
        <v>1713760000000</v>
      </c>
      <c r="Q514" s="24">
        <v>4435487000000</v>
      </c>
      <c r="R514" s="24">
        <v>4435487000000</v>
      </c>
      <c r="S514" s="24">
        <v>2501071000000</v>
      </c>
      <c r="T514" s="24">
        <v>576715000000</v>
      </c>
      <c r="U514" s="24">
        <v>2501071000000</v>
      </c>
      <c r="V514" s="24">
        <v>0.60419999999999996</v>
      </c>
      <c r="W514" s="24">
        <v>0.1575</v>
      </c>
      <c r="X514" s="24">
        <v>10.951000000000001</v>
      </c>
      <c r="Y514" s="24" t="s">
        <v>38</v>
      </c>
      <c r="Z514" s="24">
        <v>0.15240000000000001</v>
      </c>
      <c r="AA514" s="24" t="s">
        <v>38</v>
      </c>
      <c r="AB514" s="24" t="s">
        <v>38</v>
      </c>
      <c r="AC514" s="24" t="s">
        <v>38</v>
      </c>
      <c r="AD514" s="24" t="s">
        <v>38</v>
      </c>
      <c r="AE514" s="24">
        <v>-3.6999999999999998E-2</v>
      </c>
      <c r="AF514" s="24">
        <v>-0.23089999999999999</v>
      </c>
      <c r="AG514" s="24" t="s">
        <v>38</v>
      </c>
      <c r="AH514" s="24">
        <v>-0.18940000000000001</v>
      </c>
      <c r="AI514" s="24" t="s">
        <v>38</v>
      </c>
      <c r="AJ514" s="24" t="s">
        <v>38</v>
      </c>
      <c r="AK514" s="24">
        <v>869953</v>
      </c>
      <c r="AL514" s="24">
        <v>0.40810000000000002</v>
      </c>
      <c r="AM514" s="24" t="s">
        <v>38</v>
      </c>
      <c r="AN514" s="24">
        <v>254.292</v>
      </c>
    </row>
    <row r="515" spans="1:40" x14ac:dyDescent="0.35">
      <c r="A515" s="23" t="s">
        <v>911</v>
      </c>
      <c r="B515" s="23" t="s">
        <v>910</v>
      </c>
      <c r="C515" s="23" t="s">
        <v>596</v>
      </c>
      <c r="D515" s="23">
        <v>39520</v>
      </c>
      <c r="E515" s="23">
        <v>604656000000000</v>
      </c>
      <c r="F515" s="23">
        <v>40080</v>
      </c>
      <c r="G515" s="23">
        <v>15300000000</v>
      </c>
      <c r="H515" s="23">
        <v>1229</v>
      </c>
      <c r="I515" s="23">
        <v>14030930</v>
      </c>
      <c r="J515" s="23">
        <v>5038</v>
      </c>
      <c r="K515" s="23">
        <v>257802914000000</v>
      </c>
      <c r="L515" s="23">
        <v>76765560000000</v>
      </c>
      <c r="M515" s="23">
        <v>217208264000000</v>
      </c>
      <c r="N515" s="23">
        <v>77077490000000</v>
      </c>
      <c r="O515" s="23">
        <v>28170640000000</v>
      </c>
      <c r="P515" s="23">
        <v>76755146000000</v>
      </c>
      <c r="Q515" s="23">
        <v>193783830000000</v>
      </c>
      <c r="R515" s="23">
        <v>186666264000000</v>
      </c>
      <c r="S515" s="23">
        <v>563002000000</v>
      </c>
      <c r="T515" s="23">
        <v>267609000000</v>
      </c>
      <c r="U515" s="23">
        <v>320196000000</v>
      </c>
      <c r="V515" s="23">
        <v>0.9</v>
      </c>
      <c r="W515" s="23">
        <v>2.3454000000000002</v>
      </c>
      <c r="X515" s="23">
        <v>7.9455999999999998</v>
      </c>
      <c r="Y515" s="23" t="s">
        <v>38</v>
      </c>
      <c r="Z515" s="23">
        <v>2.3696000000000002</v>
      </c>
      <c r="AA515" s="23">
        <v>0.2361</v>
      </c>
      <c r="AB515" s="23">
        <v>0.45900000000000002</v>
      </c>
      <c r="AC515" s="23">
        <v>1.2001999999999999</v>
      </c>
      <c r="AD515" s="23">
        <v>0.21160000000000001</v>
      </c>
      <c r="AE515" s="23">
        <v>0.214</v>
      </c>
      <c r="AF515" s="23">
        <v>0.31859999999999999</v>
      </c>
      <c r="AG515" s="23">
        <v>0.23469999999999999</v>
      </c>
      <c r="AH515" s="23">
        <v>0.1474</v>
      </c>
      <c r="AI515" s="23">
        <v>1.0499000000000001</v>
      </c>
      <c r="AJ515" s="23">
        <v>1.9011</v>
      </c>
      <c r="AK515" s="23">
        <v>0.49590000000000001</v>
      </c>
      <c r="AL515" s="23">
        <v>0.39069999999999999</v>
      </c>
      <c r="AM515" s="23">
        <v>0.78100000000000003</v>
      </c>
      <c r="AN515" s="23">
        <v>240.24440000000001</v>
      </c>
    </row>
    <row r="516" spans="1:40" x14ac:dyDescent="0.35">
      <c r="A516" s="23" t="s">
        <v>1493</v>
      </c>
      <c r="B516" s="23" t="s">
        <v>1492</v>
      </c>
      <c r="C516" s="23" t="s">
        <v>50</v>
      </c>
      <c r="D516" s="23">
        <v>3959</v>
      </c>
      <c r="E516" s="23">
        <v>8709800000000</v>
      </c>
      <c r="F516" s="23">
        <v>4060</v>
      </c>
      <c r="G516" s="23">
        <v>2200000000</v>
      </c>
      <c r="H516" s="23">
        <v>1229</v>
      </c>
      <c r="I516" s="23">
        <v>14030930</v>
      </c>
      <c r="J516" s="23">
        <v>114</v>
      </c>
      <c r="K516" s="23">
        <v>803090000000</v>
      </c>
      <c r="L516" s="23">
        <v>26765000000</v>
      </c>
      <c r="M516" s="23">
        <v>613239000000</v>
      </c>
      <c r="N516" s="23">
        <v>250507000000</v>
      </c>
      <c r="O516" s="23">
        <v>-17881000000</v>
      </c>
      <c r="P516" s="23">
        <v>628636000000</v>
      </c>
      <c r="Q516" s="23">
        <v>1197746000000</v>
      </c>
      <c r="R516" s="23">
        <v>1327643000000</v>
      </c>
      <c r="S516" s="23">
        <v>13019000000</v>
      </c>
      <c r="T516" s="23">
        <v>3445000000</v>
      </c>
      <c r="U516" s="23">
        <v>32302000000</v>
      </c>
      <c r="V516" s="23">
        <v>0.24440000000000001</v>
      </c>
      <c r="W516" s="23">
        <v>10.8454</v>
      </c>
      <c r="X516" s="23">
        <v>35.613999999999997</v>
      </c>
      <c r="Y516" s="23">
        <v>2.5604</v>
      </c>
      <c r="Z516" s="23" t="s">
        <v>38</v>
      </c>
      <c r="AA516" s="23" t="s">
        <v>38</v>
      </c>
      <c r="AB516" s="23" t="s">
        <v>38</v>
      </c>
      <c r="AC516" s="23" t="s">
        <v>38</v>
      </c>
      <c r="AD516" s="23" t="s">
        <v>38</v>
      </c>
      <c r="AE516" s="23" t="s">
        <v>38</v>
      </c>
      <c r="AF516" s="23">
        <v>-0.83930000000000005</v>
      </c>
      <c r="AG516" s="23" t="s">
        <v>38</v>
      </c>
      <c r="AH516" s="23">
        <v>-0.83930000000000005</v>
      </c>
      <c r="AI516" s="23" t="s">
        <v>38</v>
      </c>
      <c r="AJ516" s="23">
        <v>-1.4467000000000001</v>
      </c>
      <c r="AK516" s="23" t="s">
        <v>38</v>
      </c>
      <c r="AL516" s="23">
        <v>5.5399999999999998E-2</v>
      </c>
      <c r="AM516" s="23">
        <v>0.53369999999999995</v>
      </c>
      <c r="AN516" s="23">
        <v>1472.2867000000001</v>
      </c>
    </row>
    <row r="517" spans="1:40" x14ac:dyDescent="0.35">
      <c r="A517" s="24" t="s">
        <v>669</v>
      </c>
      <c r="B517" s="24" t="s">
        <v>668</v>
      </c>
      <c r="C517" s="24" t="s">
        <v>225</v>
      </c>
      <c r="D517" s="24">
        <v>64470</v>
      </c>
      <c r="E517" s="24">
        <v>32235000000000</v>
      </c>
      <c r="F517" s="24">
        <v>64540</v>
      </c>
      <c r="G517" s="24">
        <v>500000000</v>
      </c>
      <c r="H517" s="24">
        <v>1229</v>
      </c>
      <c r="I517" s="24">
        <v>14030930</v>
      </c>
      <c r="J517" s="24">
        <v>6698</v>
      </c>
      <c r="K517" s="24">
        <v>11569928000000</v>
      </c>
      <c r="L517" s="24">
        <v>3889384000000</v>
      </c>
      <c r="M517" s="24">
        <v>9452651000000</v>
      </c>
      <c r="N517" s="24">
        <v>3349128000000</v>
      </c>
      <c r="O517" s="24">
        <v>1558064000000</v>
      </c>
      <c r="P517" s="24">
        <v>2410500000000</v>
      </c>
      <c r="Q517" s="24">
        <v>3289025000000</v>
      </c>
      <c r="R517" s="24">
        <v>2605354000000</v>
      </c>
      <c r="S517" s="24">
        <v>85077000000</v>
      </c>
      <c r="T517" s="24">
        <v>27500000000</v>
      </c>
      <c r="U517" s="24">
        <v>42687000000</v>
      </c>
      <c r="V517" s="24">
        <v>0.97489999999999999</v>
      </c>
      <c r="W517" s="24">
        <v>2.7860999999999998</v>
      </c>
      <c r="X517" s="24">
        <v>9.6372</v>
      </c>
      <c r="Y517" s="24" t="s">
        <v>38</v>
      </c>
      <c r="Z517" s="24">
        <v>2.5550000000000002</v>
      </c>
      <c r="AA517" s="24">
        <v>0.48330000000000001</v>
      </c>
      <c r="AB517" s="24">
        <v>0.70389999999999997</v>
      </c>
      <c r="AC517" s="24">
        <v>0.29330000000000001</v>
      </c>
      <c r="AD517" s="24">
        <v>0.2989</v>
      </c>
      <c r="AE517" s="24">
        <v>0.36320000000000002</v>
      </c>
      <c r="AF517" s="24">
        <v>0.31509999999999999</v>
      </c>
      <c r="AG517" s="24">
        <v>0.58379999999999999</v>
      </c>
      <c r="AH517" s="24">
        <v>0.66600000000000004</v>
      </c>
      <c r="AI517" s="24">
        <v>1.0577000000000001</v>
      </c>
      <c r="AJ517" s="24">
        <v>0.70079999999999998</v>
      </c>
      <c r="AK517" s="24">
        <v>1.0571999999999999</v>
      </c>
      <c r="AL517" s="24">
        <v>0.8417</v>
      </c>
      <c r="AM517" s="24">
        <v>0.90169999999999995</v>
      </c>
      <c r="AN517" s="24">
        <v>4.2214999999999998</v>
      </c>
    </row>
    <row r="518" spans="1:40" x14ac:dyDescent="0.35">
      <c r="A518" s="23" t="s">
        <v>1029</v>
      </c>
      <c r="B518" s="23" t="s">
        <v>1028</v>
      </c>
      <c r="C518" s="23" t="s">
        <v>183</v>
      </c>
      <c r="D518" s="23">
        <v>3059</v>
      </c>
      <c r="E518" s="23">
        <v>2018940000000</v>
      </c>
      <c r="F518" s="23">
        <v>3030</v>
      </c>
      <c r="G518" s="23">
        <v>660000000</v>
      </c>
      <c r="H518" s="23">
        <v>1230</v>
      </c>
      <c r="I518" s="23">
        <v>14030930</v>
      </c>
      <c r="J518" s="23">
        <v>-54</v>
      </c>
      <c r="K518" s="23">
        <v>597376000000</v>
      </c>
      <c r="L518" s="23">
        <v>174181000000</v>
      </c>
      <c r="M518" s="23">
        <v>571103000000</v>
      </c>
      <c r="N518" s="23">
        <v>-35344000000</v>
      </c>
      <c r="O518" s="23">
        <v>3311000000</v>
      </c>
      <c r="P518" s="23">
        <v>11178000000</v>
      </c>
      <c r="Q518" s="23">
        <v>-333134000000</v>
      </c>
      <c r="R518" s="23">
        <v>-272395000000</v>
      </c>
      <c r="S518" s="23" t="s">
        <v>38</v>
      </c>
      <c r="T518" s="23" t="s">
        <v>38</v>
      </c>
      <c r="U518" s="23" t="s">
        <v>38</v>
      </c>
      <c r="V518" s="23" t="s">
        <v>38</v>
      </c>
      <c r="W518" s="23">
        <v>3.3797000000000001</v>
      </c>
      <c r="X518" s="23" t="s">
        <v>38</v>
      </c>
      <c r="Y518" s="23" t="s">
        <v>38</v>
      </c>
      <c r="Z518" s="23" t="s">
        <v>38</v>
      </c>
      <c r="AA518" s="23" t="s">
        <v>38</v>
      </c>
      <c r="AB518" s="23" t="s">
        <v>38</v>
      </c>
      <c r="AC518" s="23" t="s">
        <v>38</v>
      </c>
      <c r="AD518" s="23">
        <v>-0.80210000000000004</v>
      </c>
      <c r="AE518" s="23">
        <v>0.20549999999999999</v>
      </c>
      <c r="AF518" s="23">
        <v>0.23089999999999999</v>
      </c>
      <c r="AG518" s="23">
        <v>0.61339999999999995</v>
      </c>
      <c r="AH518" s="23">
        <v>21.812799999999999</v>
      </c>
      <c r="AI518" s="23">
        <v>0.58409999999999995</v>
      </c>
      <c r="AJ518" s="23" t="s">
        <v>38</v>
      </c>
      <c r="AK518" s="23">
        <v>-0.68069999999999997</v>
      </c>
      <c r="AL518" s="23">
        <v>0.1026</v>
      </c>
      <c r="AM518" s="23">
        <v>0.72430000000000005</v>
      </c>
      <c r="AN518" s="23">
        <v>104.1671</v>
      </c>
    </row>
    <row r="519" spans="1:40" x14ac:dyDescent="0.35">
      <c r="A519" s="24" t="s">
        <v>1111</v>
      </c>
      <c r="B519" s="24" t="s">
        <v>1110</v>
      </c>
      <c r="C519" s="24" t="s">
        <v>263</v>
      </c>
      <c r="D519" s="24">
        <v>14700</v>
      </c>
      <c r="E519" s="24">
        <v>10290000000000</v>
      </c>
      <c r="F519" s="24">
        <v>14700</v>
      </c>
      <c r="G519" s="24">
        <v>700000000</v>
      </c>
      <c r="H519" s="24">
        <v>930</v>
      </c>
      <c r="I519" s="24">
        <v>14030730</v>
      </c>
      <c r="J519" s="24">
        <v>1073</v>
      </c>
      <c r="K519" s="24">
        <v>23392366000000</v>
      </c>
      <c r="L519" s="24">
        <v>7096107000000</v>
      </c>
      <c r="M519" s="24">
        <v>19731727000000</v>
      </c>
      <c r="N519" s="24">
        <v>751238000000</v>
      </c>
      <c r="O519" s="24">
        <v>174703000000</v>
      </c>
      <c r="P519" s="24">
        <v>877741000000</v>
      </c>
      <c r="Q519" s="24">
        <v>1172237000000</v>
      </c>
      <c r="R519" s="24">
        <v>868846000000</v>
      </c>
      <c r="S519" s="24">
        <v>349291000000</v>
      </c>
      <c r="T519" s="24">
        <v>130222000000</v>
      </c>
      <c r="U519" s="24">
        <v>199765000000</v>
      </c>
      <c r="V519" s="24">
        <v>0.35830000000000001</v>
      </c>
      <c r="W519" s="24">
        <v>0.43990000000000001</v>
      </c>
      <c r="X519" s="24">
        <v>13.6999</v>
      </c>
      <c r="Y519" s="24" t="s">
        <v>38</v>
      </c>
      <c r="Z519" s="24" t="s">
        <v>38</v>
      </c>
      <c r="AA519" s="24" t="s">
        <v>38</v>
      </c>
      <c r="AB519" s="24" t="s">
        <v>38</v>
      </c>
      <c r="AC519" s="24">
        <v>-0.56579999999999997</v>
      </c>
      <c r="AD519" s="24" t="s">
        <v>38</v>
      </c>
      <c r="AE519" s="24">
        <v>0.18060000000000001</v>
      </c>
      <c r="AF519" s="24">
        <v>-4.3799999999999999E-2</v>
      </c>
      <c r="AG519" s="24">
        <v>6.6E-3</v>
      </c>
      <c r="AH519" s="24">
        <v>-0.26519999999999999</v>
      </c>
      <c r="AI519" s="24">
        <v>5.0299999999999997E-2</v>
      </c>
      <c r="AJ519" s="24">
        <v>-0.58489999999999998</v>
      </c>
      <c r="AK519" s="24">
        <v>0.16009999999999999</v>
      </c>
      <c r="AL519" s="24">
        <v>-7.3300000000000004E-2</v>
      </c>
      <c r="AM519" s="24">
        <v>1.0677000000000001</v>
      </c>
      <c r="AN519" s="24">
        <v>81.198400000000007</v>
      </c>
    </row>
    <row r="520" spans="1:40" x14ac:dyDescent="0.35">
      <c r="A520" s="23" t="s">
        <v>1049</v>
      </c>
      <c r="B520" s="23" t="s">
        <v>1048</v>
      </c>
      <c r="C520" s="23" t="s">
        <v>422</v>
      </c>
      <c r="D520" s="23">
        <v>6300</v>
      </c>
      <c r="E520" s="23">
        <v>12285000000000</v>
      </c>
      <c r="F520" s="23">
        <v>6220</v>
      </c>
      <c r="G520" s="23">
        <v>1950000000</v>
      </c>
      <c r="H520" s="23">
        <v>1229</v>
      </c>
      <c r="I520" s="23">
        <v>14030930</v>
      </c>
      <c r="J520" s="23">
        <v>602</v>
      </c>
      <c r="K520" s="23">
        <v>5636021000000</v>
      </c>
      <c r="L520" s="23">
        <v>1556820000000</v>
      </c>
      <c r="M520" s="23">
        <v>5232440000000</v>
      </c>
      <c r="N520" s="23">
        <v>1173971000000</v>
      </c>
      <c r="O520" s="23">
        <v>332534000000</v>
      </c>
      <c r="P520" s="23">
        <v>1576229000000</v>
      </c>
      <c r="Q520" s="23">
        <v>1613523000000</v>
      </c>
      <c r="R520" s="23">
        <v>1624107000000</v>
      </c>
      <c r="S520" s="23">
        <v>103591000000</v>
      </c>
      <c r="T520" s="23">
        <v>29933000000</v>
      </c>
      <c r="U520" s="23">
        <v>82845000000</v>
      </c>
      <c r="V520" s="23">
        <v>0.59379999999999999</v>
      </c>
      <c r="W520" s="23">
        <v>2.1797</v>
      </c>
      <c r="X520" s="23">
        <v>10.3987</v>
      </c>
      <c r="Y520" s="23" t="s">
        <v>38</v>
      </c>
      <c r="Z520" s="23">
        <v>2.1293000000000002</v>
      </c>
      <c r="AA520" s="23">
        <v>0.18110000000000001</v>
      </c>
      <c r="AB520" s="23">
        <v>0.3508</v>
      </c>
      <c r="AC520" s="23">
        <v>-0.2198</v>
      </c>
      <c r="AD520" s="23">
        <v>-0.26269999999999999</v>
      </c>
      <c r="AE520" s="23">
        <v>0.1154</v>
      </c>
      <c r="AF520" s="23">
        <v>-3.7100000000000001E-2</v>
      </c>
      <c r="AG520" s="23">
        <v>0.13519999999999999</v>
      </c>
      <c r="AH520" s="23">
        <v>-7.6700000000000004E-2</v>
      </c>
      <c r="AI520" s="23">
        <v>-6.1499999999999999E-2</v>
      </c>
      <c r="AJ520" s="23">
        <v>-0.2487</v>
      </c>
      <c r="AK520" s="23">
        <v>-0.16309999999999999</v>
      </c>
      <c r="AL520" s="23">
        <v>0.34100000000000003</v>
      </c>
      <c r="AM520" s="23">
        <v>1.3297000000000001</v>
      </c>
      <c r="AN520" s="23">
        <v>86.754800000000003</v>
      </c>
    </row>
    <row r="521" spans="1:40" x14ac:dyDescent="0.35">
      <c r="A521" s="23" t="s">
        <v>1602</v>
      </c>
      <c r="B521" s="23" t="s">
        <v>1601</v>
      </c>
      <c r="C521" s="23" t="s">
        <v>53</v>
      </c>
      <c r="D521" s="23">
        <v>773</v>
      </c>
      <c r="E521" s="23">
        <v>2694678000000</v>
      </c>
      <c r="F521" s="23">
        <v>759</v>
      </c>
      <c r="G521" s="23">
        <v>3486000000</v>
      </c>
      <c r="H521" s="23">
        <v>1230</v>
      </c>
      <c r="I521" s="23">
        <v>14021229</v>
      </c>
      <c r="J521" s="23">
        <v>6</v>
      </c>
      <c r="K521" s="23" t="s">
        <v>38</v>
      </c>
      <c r="L521" s="23" t="s">
        <v>38</v>
      </c>
      <c r="M521" s="23" t="s">
        <v>38</v>
      </c>
      <c r="N521" s="23">
        <v>20158000000</v>
      </c>
      <c r="O521" s="23">
        <v>19875000000</v>
      </c>
      <c r="P521" s="23">
        <v>20158000000</v>
      </c>
      <c r="Q521" s="23">
        <v>552520000000</v>
      </c>
      <c r="R521" s="23">
        <v>552520000000</v>
      </c>
      <c r="S521" s="23" t="s">
        <v>38</v>
      </c>
      <c r="T521" s="23" t="s">
        <v>38</v>
      </c>
      <c r="U521" s="23" t="s">
        <v>38</v>
      </c>
      <c r="V521" s="23">
        <v>0.34589999999999999</v>
      </c>
      <c r="W521" s="23" t="s">
        <v>38</v>
      </c>
      <c r="X521" s="23">
        <v>126.5</v>
      </c>
      <c r="Y521" s="23" t="s">
        <v>38</v>
      </c>
      <c r="Z521" s="23" t="s">
        <v>38</v>
      </c>
      <c r="AA521" s="23" t="s">
        <v>38</v>
      </c>
      <c r="AB521" s="23" t="s">
        <v>38</v>
      </c>
      <c r="AC521" s="23" t="s">
        <v>38</v>
      </c>
      <c r="AD521" s="23" t="s">
        <v>38</v>
      </c>
      <c r="AE521" s="23" t="s">
        <v>38</v>
      </c>
      <c r="AF521" s="23" t="s">
        <v>38</v>
      </c>
      <c r="AG521" s="23" t="s">
        <v>38</v>
      </c>
      <c r="AH521" s="23" t="s">
        <v>38</v>
      </c>
      <c r="AI521" s="23" t="s">
        <v>38</v>
      </c>
      <c r="AJ521" s="23">
        <v>52.284199999999998</v>
      </c>
      <c r="AK521" s="23" t="s">
        <v>38</v>
      </c>
      <c r="AL521" s="23">
        <v>-6.6E-3</v>
      </c>
      <c r="AM521" s="23">
        <v>0.36220000000000002</v>
      </c>
      <c r="AN521" s="23" t="s">
        <v>38</v>
      </c>
    </row>
    <row r="522" spans="1:40" x14ac:dyDescent="0.35">
      <c r="A522" s="24" t="s">
        <v>1263</v>
      </c>
      <c r="B522" s="24" t="s">
        <v>1262</v>
      </c>
      <c r="C522" s="24" t="s">
        <v>60</v>
      </c>
      <c r="D522" s="24">
        <v>9610</v>
      </c>
      <c r="E522" s="24">
        <v>30752000000000</v>
      </c>
      <c r="F522" s="24">
        <v>9590</v>
      </c>
      <c r="G522" s="24">
        <v>3200000000</v>
      </c>
      <c r="H522" s="24">
        <v>1229</v>
      </c>
      <c r="I522" s="24">
        <v>14030930</v>
      </c>
      <c r="J522" s="24">
        <v>1478</v>
      </c>
      <c r="K522" s="24">
        <v>40296494000000</v>
      </c>
      <c r="L522" s="24">
        <v>11341365000000</v>
      </c>
      <c r="M522" s="24">
        <v>32930252000000</v>
      </c>
      <c r="N522" s="24">
        <v>4728878000000</v>
      </c>
      <c r="O522" s="24">
        <v>1642386000000</v>
      </c>
      <c r="P522" s="24">
        <v>3009314000000</v>
      </c>
      <c r="Q522" s="24">
        <v>3929272000000</v>
      </c>
      <c r="R522" s="24">
        <v>2973723000000</v>
      </c>
      <c r="S522" s="24">
        <v>1239108000000</v>
      </c>
      <c r="T522" s="24">
        <v>418143000000</v>
      </c>
      <c r="U522" s="24">
        <v>791621000000</v>
      </c>
      <c r="V522" s="24">
        <v>0.79749999999999999</v>
      </c>
      <c r="W522" s="24">
        <v>0.7631</v>
      </c>
      <c r="X522" s="24">
        <v>6.4885000000000002</v>
      </c>
      <c r="Y522" s="24" t="s">
        <v>38</v>
      </c>
      <c r="Z522" s="24">
        <v>0.75329999999999997</v>
      </c>
      <c r="AA522" s="24">
        <v>9.2799999999999994E-2</v>
      </c>
      <c r="AB522" s="24">
        <v>0.1792</v>
      </c>
      <c r="AC522" s="24">
        <v>0.43869999999999998</v>
      </c>
      <c r="AD522" s="24">
        <v>0.68659999999999999</v>
      </c>
      <c r="AE522" s="24">
        <v>0.29349999999999998</v>
      </c>
      <c r="AF522" s="24">
        <v>0.18049999999999999</v>
      </c>
      <c r="AG522" s="24">
        <v>0.20760000000000001</v>
      </c>
      <c r="AH522" s="24">
        <v>3.5400000000000001E-2</v>
      </c>
      <c r="AI522" s="24">
        <v>0.17299999999999999</v>
      </c>
      <c r="AJ522" s="24">
        <v>0.69850000000000001</v>
      </c>
      <c r="AK522" s="24">
        <v>1.0367999999999999</v>
      </c>
      <c r="AL522" s="24">
        <v>0.30830000000000002</v>
      </c>
      <c r="AM522" s="24">
        <v>1.0426</v>
      </c>
      <c r="AN522" s="24">
        <v>144.6464</v>
      </c>
    </row>
    <row r="523" spans="1:40" x14ac:dyDescent="0.35">
      <c r="A523" s="23" t="s">
        <v>832</v>
      </c>
      <c r="B523" s="23" t="s">
        <v>831</v>
      </c>
      <c r="C523" s="23" t="s">
        <v>225</v>
      </c>
      <c r="D523" s="23">
        <v>85390</v>
      </c>
      <c r="E523" s="23">
        <v>93929000000000</v>
      </c>
      <c r="F523" s="23">
        <v>85250</v>
      </c>
      <c r="G523" s="23">
        <v>1100000000</v>
      </c>
      <c r="H523" s="23">
        <v>1229</v>
      </c>
      <c r="I523" s="23">
        <v>14030930</v>
      </c>
      <c r="J523" s="23">
        <v>9209</v>
      </c>
      <c r="K523" s="23">
        <v>25683497000000</v>
      </c>
      <c r="L523" s="23">
        <v>8555635000000</v>
      </c>
      <c r="M523" s="23">
        <v>18628488000000</v>
      </c>
      <c r="N523" s="23">
        <v>10129565000000</v>
      </c>
      <c r="O523" s="23">
        <v>3482386000000</v>
      </c>
      <c r="P523" s="23">
        <v>6470182000000</v>
      </c>
      <c r="Q523" s="23">
        <v>10115026000000</v>
      </c>
      <c r="R523" s="23">
        <v>6887018000000</v>
      </c>
      <c r="S523" s="23">
        <v>418659000000</v>
      </c>
      <c r="T523" s="23">
        <v>130105000000</v>
      </c>
      <c r="U523" s="23">
        <v>307887000000</v>
      </c>
      <c r="V523" s="23">
        <v>0.95209999999999995</v>
      </c>
      <c r="W523" s="23">
        <v>3.6572</v>
      </c>
      <c r="X523" s="23">
        <v>9.2627000000000006</v>
      </c>
      <c r="Y523" s="23" t="s">
        <v>38</v>
      </c>
      <c r="Z523" s="23">
        <v>3.4512999999999998</v>
      </c>
      <c r="AA523" s="23">
        <v>0.41980000000000001</v>
      </c>
      <c r="AB523" s="23">
        <v>1.0820000000000001</v>
      </c>
      <c r="AC523" s="23">
        <v>-3.5000000000000001E-3</v>
      </c>
      <c r="AD523" s="23">
        <v>0.13589999999999999</v>
      </c>
      <c r="AE523" s="23">
        <v>0.503</v>
      </c>
      <c r="AF523" s="23">
        <v>0.24030000000000001</v>
      </c>
      <c r="AG523" s="23">
        <v>0.52180000000000004</v>
      </c>
      <c r="AH523" s="23">
        <v>0.33989999999999998</v>
      </c>
      <c r="AI523" s="23">
        <v>0.69820000000000004</v>
      </c>
      <c r="AJ523" s="23">
        <v>0.23599999999999999</v>
      </c>
      <c r="AK523" s="23">
        <v>0.72870000000000001</v>
      </c>
      <c r="AL523" s="23">
        <v>0.90910000000000002</v>
      </c>
      <c r="AM523" s="23">
        <v>1.1560999999999999</v>
      </c>
      <c r="AN523" s="23">
        <v>8.0520999999999994</v>
      </c>
    </row>
    <row r="524" spans="1:40" x14ac:dyDescent="0.35">
      <c r="A524" s="23" t="s">
        <v>1604</v>
      </c>
      <c r="B524" s="23" t="s">
        <v>1603</v>
      </c>
      <c r="C524" s="23" t="s">
        <v>50</v>
      </c>
      <c r="D524" s="23">
        <v>4464</v>
      </c>
      <c r="E524" s="23">
        <v>2678400000000</v>
      </c>
      <c r="F524" s="23">
        <v>4410</v>
      </c>
      <c r="G524" s="23">
        <v>600000000</v>
      </c>
      <c r="H524" s="23">
        <v>1229</v>
      </c>
      <c r="I524" s="23">
        <v>14020930</v>
      </c>
      <c r="J524" s="23">
        <v>282</v>
      </c>
      <c r="K524" s="23">
        <v>254806000000</v>
      </c>
      <c r="L524" s="23">
        <v>4000000</v>
      </c>
      <c r="M524" s="23">
        <v>255843000000</v>
      </c>
      <c r="N524" s="23">
        <v>169354000000</v>
      </c>
      <c r="O524" s="23">
        <v>-8179000000</v>
      </c>
      <c r="P524" s="23">
        <v>154698000000</v>
      </c>
      <c r="Q524" s="23">
        <v>463276000000</v>
      </c>
      <c r="R524" s="23">
        <v>537596000000</v>
      </c>
      <c r="S524" s="23">
        <v>1788000000</v>
      </c>
      <c r="T524" s="23">
        <v>1131000000</v>
      </c>
      <c r="U524" s="23">
        <v>1860000000</v>
      </c>
      <c r="V524" s="23">
        <v>0.1008</v>
      </c>
      <c r="W524" s="23">
        <v>10.5115</v>
      </c>
      <c r="X524" s="23">
        <v>15.638299999999999</v>
      </c>
      <c r="Y524" s="23">
        <v>2.4466999999999999</v>
      </c>
      <c r="Z524" s="23" t="s">
        <v>38</v>
      </c>
      <c r="AA524" s="23" t="s">
        <v>38</v>
      </c>
      <c r="AB524" s="23" t="s">
        <v>38</v>
      </c>
      <c r="AC524" s="23" t="s">
        <v>38</v>
      </c>
      <c r="AD524" s="23" t="s">
        <v>38</v>
      </c>
      <c r="AE524" s="23" t="s">
        <v>38</v>
      </c>
      <c r="AF524" s="23">
        <v>-0.91110000000000002</v>
      </c>
      <c r="AG524" s="23" t="s">
        <v>38</v>
      </c>
      <c r="AH524" s="23" t="s">
        <v>38</v>
      </c>
      <c r="AI524" s="23" t="s">
        <v>38</v>
      </c>
      <c r="AJ524" s="23" t="s">
        <v>38</v>
      </c>
      <c r="AK524" s="23" t="s">
        <v>38</v>
      </c>
      <c r="AL524" s="23">
        <v>0.1381</v>
      </c>
      <c r="AM524" s="23" t="s">
        <v>38</v>
      </c>
      <c r="AN524" s="23">
        <v>502.64640000000003</v>
      </c>
    </row>
    <row r="525" spans="1:40" x14ac:dyDescent="0.35">
      <c r="A525" s="23" t="s">
        <v>1211</v>
      </c>
      <c r="B525" s="23" t="s">
        <v>1210</v>
      </c>
      <c r="C525" s="23" t="s">
        <v>263</v>
      </c>
      <c r="D525" s="23">
        <v>17060</v>
      </c>
      <c r="E525" s="23">
        <v>11043458330000</v>
      </c>
      <c r="F525" s="23">
        <v>17110</v>
      </c>
      <c r="G525" s="23">
        <v>647330500</v>
      </c>
      <c r="H525" s="23">
        <v>930</v>
      </c>
      <c r="I525" s="23">
        <v>14030930</v>
      </c>
      <c r="J525" s="23">
        <v>775</v>
      </c>
      <c r="K525" s="23">
        <v>12163529000000</v>
      </c>
      <c r="L525" s="23">
        <v>2331338000000</v>
      </c>
      <c r="M525" s="23">
        <v>12163529000000</v>
      </c>
      <c r="N525" s="23">
        <v>501498000000</v>
      </c>
      <c r="O525" s="23">
        <v>113244000000</v>
      </c>
      <c r="P525" s="23">
        <v>501498000000</v>
      </c>
      <c r="Q525" s="23">
        <v>771467000000</v>
      </c>
      <c r="R525" s="23">
        <v>771467000000</v>
      </c>
      <c r="S525" s="23">
        <v>120571000000</v>
      </c>
      <c r="T525" s="23">
        <v>22551000000</v>
      </c>
      <c r="U525" s="23">
        <v>120571000000</v>
      </c>
      <c r="V525" s="23">
        <v>0.4995</v>
      </c>
      <c r="W525" s="23">
        <v>0.90790000000000004</v>
      </c>
      <c r="X525" s="23">
        <v>22.064499999999999</v>
      </c>
      <c r="Y525" s="23" t="s">
        <v>38</v>
      </c>
      <c r="Z525" s="23" t="s">
        <v>38</v>
      </c>
      <c r="AA525" s="23">
        <v>4.2200000000000001E-2</v>
      </c>
      <c r="AB525" s="23">
        <v>-8.3500000000000005E-2</v>
      </c>
      <c r="AC525" s="23">
        <v>0.51590000000000003</v>
      </c>
      <c r="AD525" s="23">
        <v>-0.44779999999999998</v>
      </c>
      <c r="AE525" s="23">
        <v>0.25359999999999999</v>
      </c>
      <c r="AF525" s="23">
        <v>-0.32850000000000001</v>
      </c>
      <c r="AG525" s="23">
        <v>1.2746</v>
      </c>
      <c r="AH525" s="23">
        <v>-0.42330000000000001</v>
      </c>
      <c r="AI525" s="23">
        <v>8.1799999999999998E-2</v>
      </c>
      <c r="AJ525" s="23">
        <v>1.7899999999999999E-2</v>
      </c>
      <c r="AK525" s="23">
        <v>0.25600000000000001</v>
      </c>
      <c r="AL525" s="23">
        <v>0.51329999999999998</v>
      </c>
      <c r="AM525" s="23">
        <v>1.0799000000000001</v>
      </c>
      <c r="AN525" s="23">
        <v>59.988900000000001</v>
      </c>
    </row>
    <row r="526" spans="1:40" x14ac:dyDescent="0.35">
      <c r="A526" s="23" t="s">
        <v>979</v>
      </c>
      <c r="B526" s="23" t="s">
        <v>978</v>
      </c>
      <c r="C526" s="23" t="s">
        <v>167</v>
      </c>
      <c r="D526" s="23">
        <v>6220</v>
      </c>
      <c r="E526" s="23">
        <v>4602800000000</v>
      </c>
      <c r="F526" s="23">
        <v>6170</v>
      </c>
      <c r="G526" s="23">
        <v>740000000</v>
      </c>
      <c r="H526" s="23">
        <v>930</v>
      </c>
      <c r="I526" s="23">
        <v>14030631</v>
      </c>
      <c r="J526" s="23">
        <v>-1386</v>
      </c>
      <c r="K526" s="23">
        <v>6205470000000</v>
      </c>
      <c r="L526" s="23">
        <v>186705000000</v>
      </c>
      <c r="M526" s="23">
        <v>6205275000000</v>
      </c>
      <c r="N526" s="23">
        <v>-1025608000000</v>
      </c>
      <c r="O526" s="23">
        <v>-412094000000</v>
      </c>
      <c r="P526" s="23">
        <v>760990000000</v>
      </c>
      <c r="Q526" s="23">
        <v>-476432000000</v>
      </c>
      <c r="R526" s="23">
        <v>1161934000000</v>
      </c>
      <c r="S526" s="23">
        <v>1548454000000</v>
      </c>
      <c r="T526" s="23">
        <v>332304000000</v>
      </c>
      <c r="U526" s="23">
        <v>1062723000000</v>
      </c>
      <c r="V526" s="23">
        <v>0.5151</v>
      </c>
      <c r="W526" s="23">
        <v>0.74170000000000003</v>
      </c>
      <c r="X526" s="23" t="s">
        <v>38</v>
      </c>
      <c r="Y526" s="23" t="s">
        <v>38</v>
      </c>
      <c r="Z526" s="23" t="s">
        <v>38</v>
      </c>
      <c r="AA526" s="23" t="s">
        <v>38</v>
      </c>
      <c r="AB526" s="23" t="s">
        <v>38</v>
      </c>
      <c r="AC526" s="23" t="s">
        <v>38</v>
      </c>
      <c r="AD526" s="23" t="s">
        <v>38</v>
      </c>
      <c r="AE526" s="23">
        <v>-0.13220000000000001</v>
      </c>
      <c r="AF526" s="23">
        <v>-0.65349999999999997</v>
      </c>
      <c r="AG526" s="23">
        <v>-0.88959999999999995</v>
      </c>
      <c r="AH526" s="23">
        <v>-1.6500000000000001E-2</v>
      </c>
      <c r="AI526" s="23">
        <v>-0.96389999999999998</v>
      </c>
      <c r="AJ526" s="23" t="s">
        <v>38</v>
      </c>
      <c r="AK526" s="23">
        <v>-6.7855999999999996</v>
      </c>
      <c r="AL526" s="23">
        <v>9.4799999999999995E-2</v>
      </c>
      <c r="AM526" s="23">
        <v>1.2384999999999999</v>
      </c>
      <c r="AN526" s="23">
        <v>246.88319999999999</v>
      </c>
    </row>
    <row r="527" spans="1:40" x14ac:dyDescent="0.35">
      <c r="A527" s="23" t="s">
        <v>1279</v>
      </c>
      <c r="B527" s="23" t="s">
        <v>1278</v>
      </c>
      <c r="C527" s="23" t="s">
        <v>1280</v>
      </c>
      <c r="D527" s="23">
        <v>9530</v>
      </c>
      <c r="E527" s="23">
        <v>18392900000000</v>
      </c>
      <c r="F527" s="23">
        <v>9500</v>
      </c>
      <c r="G527" s="23">
        <v>1930000000</v>
      </c>
      <c r="H527" s="23">
        <v>631</v>
      </c>
      <c r="I527" s="23">
        <v>14030930</v>
      </c>
      <c r="J527" s="23">
        <v>1643</v>
      </c>
      <c r="K527" s="23">
        <v>8785417000000</v>
      </c>
      <c r="L527" s="23">
        <v>209282000000</v>
      </c>
      <c r="M527" s="23">
        <v>8941546000000</v>
      </c>
      <c r="N527" s="23">
        <v>3170962000000</v>
      </c>
      <c r="O527" s="23">
        <v>407060000000</v>
      </c>
      <c r="P527" s="23">
        <v>3001061000000</v>
      </c>
      <c r="Q527" s="23">
        <v>5028616000000</v>
      </c>
      <c r="R527" s="23">
        <v>4623522000000</v>
      </c>
      <c r="S527" s="23">
        <v>50847000000</v>
      </c>
      <c r="T527" s="23">
        <v>546000000</v>
      </c>
      <c r="U527" s="23">
        <v>50999000000</v>
      </c>
      <c r="V527" s="23">
        <v>0.48230000000000001</v>
      </c>
      <c r="W527" s="23">
        <v>2.0935999999999999</v>
      </c>
      <c r="X527" s="23">
        <v>5.7820999999999998</v>
      </c>
      <c r="Y527" s="23" t="s">
        <v>38</v>
      </c>
      <c r="Z527" s="23">
        <v>1.9409000000000001</v>
      </c>
      <c r="AA527" s="23">
        <v>1.3605</v>
      </c>
      <c r="AB527" s="23">
        <v>0.87139999999999995</v>
      </c>
      <c r="AC527" s="23">
        <v>4.1566000000000001</v>
      </c>
      <c r="AD527" s="23">
        <v>1.9968999999999999</v>
      </c>
      <c r="AE527" s="23">
        <v>0.75649999999999995</v>
      </c>
      <c r="AF527" s="23">
        <v>-0.93440000000000001</v>
      </c>
      <c r="AG527" s="23">
        <v>-0.42730000000000001</v>
      </c>
      <c r="AH527" s="23">
        <v>-0.93659999999999999</v>
      </c>
      <c r="AI527" s="23">
        <v>-0.39400000000000002</v>
      </c>
      <c r="AJ527" s="23">
        <v>-0.66180000000000005</v>
      </c>
      <c r="AK527" s="23">
        <v>0.71640000000000004</v>
      </c>
      <c r="AL527" s="23">
        <v>0.29820000000000002</v>
      </c>
      <c r="AM527" s="23">
        <v>0.8054</v>
      </c>
      <c r="AN527" s="23">
        <v>44.8889</v>
      </c>
    </row>
    <row r="528" spans="1:40" x14ac:dyDescent="0.35">
      <c r="A528" s="23" t="s">
        <v>600</v>
      </c>
      <c r="B528" s="23" t="s">
        <v>599</v>
      </c>
      <c r="C528" s="23" t="s">
        <v>65</v>
      </c>
      <c r="D528" s="23">
        <v>20050</v>
      </c>
      <c r="E528" s="23">
        <v>160400000000000</v>
      </c>
      <c r="F528" s="23">
        <v>20050</v>
      </c>
      <c r="G528" s="23">
        <v>8000000000</v>
      </c>
      <c r="H528" s="23">
        <v>1229</v>
      </c>
      <c r="I528" s="23">
        <v>14030930</v>
      </c>
      <c r="J528" s="23">
        <v>3644</v>
      </c>
      <c r="K528" s="23">
        <v>669705825000000</v>
      </c>
      <c r="L528" s="23">
        <v>176835867000000</v>
      </c>
      <c r="M528" s="23">
        <v>526981614000000</v>
      </c>
      <c r="N528" s="23">
        <v>29154383000000</v>
      </c>
      <c r="O528" s="23">
        <v>1663224000000</v>
      </c>
      <c r="P528" s="23">
        <v>40233606000000</v>
      </c>
      <c r="Q528" s="23">
        <v>8701998000000</v>
      </c>
      <c r="R528" s="23">
        <v>42465397000000</v>
      </c>
      <c r="S528" s="23">
        <v>2218590000000</v>
      </c>
      <c r="T528" s="23">
        <v>509350000000</v>
      </c>
      <c r="U528" s="23">
        <v>2352336000000</v>
      </c>
      <c r="V528" s="23">
        <v>0.64229999999999998</v>
      </c>
      <c r="W528" s="23">
        <v>0.23949999999999999</v>
      </c>
      <c r="X528" s="23">
        <v>5.5022000000000002</v>
      </c>
      <c r="Y528" s="23" t="s">
        <v>38</v>
      </c>
      <c r="Z528" s="23" t="s">
        <v>38</v>
      </c>
      <c r="AA528" s="23">
        <v>-0.39889999999999998</v>
      </c>
      <c r="AB528" s="23">
        <v>-0.3377</v>
      </c>
      <c r="AC528" s="23">
        <v>0.31280000000000002</v>
      </c>
      <c r="AD528" s="23">
        <v>-0.7369</v>
      </c>
      <c r="AE528" s="23" t="s">
        <v>38</v>
      </c>
      <c r="AF528" s="23">
        <v>0.16370000000000001</v>
      </c>
      <c r="AG528" s="23">
        <v>0.34499999999999997</v>
      </c>
      <c r="AH528" s="23">
        <v>-1.4693000000000001</v>
      </c>
      <c r="AI528" s="23">
        <v>-1.4776</v>
      </c>
      <c r="AJ528" s="23">
        <v>0.52769999999999995</v>
      </c>
      <c r="AK528" s="23">
        <v>-0.64590000000000003</v>
      </c>
      <c r="AL528" s="23">
        <v>0.30690000000000001</v>
      </c>
      <c r="AM528" s="23">
        <v>1.2302999999999999</v>
      </c>
      <c r="AN528" s="23">
        <v>9.1150000000000002</v>
      </c>
    </row>
    <row r="529" spans="1:40" x14ac:dyDescent="0.35">
      <c r="A529" s="24" t="s">
        <v>1129</v>
      </c>
      <c r="B529" s="24" t="s">
        <v>1128</v>
      </c>
      <c r="C529" s="24" t="s">
        <v>50</v>
      </c>
      <c r="D529" s="24">
        <v>1783</v>
      </c>
      <c r="E529" s="24">
        <v>9682759800000</v>
      </c>
      <c r="F529" s="24">
        <v>1783</v>
      </c>
      <c r="G529" s="24">
        <v>5430600000</v>
      </c>
      <c r="H529" s="24">
        <v>930</v>
      </c>
      <c r="I529" s="24">
        <v>14030930</v>
      </c>
      <c r="J529" s="24">
        <v>307</v>
      </c>
      <c r="K529" s="24">
        <v>688639000000</v>
      </c>
      <c r="L529" s="24">
        <v>654094000000</v>
      </c>
      <c r="M529" s="24">
        <v>688639000000</v>
      </c>
      <c r="N529" s="24">
        <v>1665720000000</v>
      </c>
      <c r="O529" s="24">
        <v>1607811000000</v>
      </c>
      <c r="P529" s="24">
        <v>1665720000000</v>
      </c>
      <c r="Q529" s="24">
        <v>2488490000000</v>
      </c>
      <c r="R529" s="24">
        <v>2488490000000</v>
      </c>
      <c r="S529" s="24">
        <v>167334000000</v>
      </c>
      <c r="T529" s="24">
        <v>12763000000</v>
      </c>
      <c r="U529" s="24">
        <v>205131000000</v>
      </c>
      <c r="V529" s="24">
        <v>0.4758</v>
      </c>
      <c r="W529" s="24">
        <v>14.060700000000001</v>
      </c>
      <c r="X529" s="24">
        <v>5.8078000000000003</v>
      </c>
      <c r="Y529" s="24">
        <v>1.2353000000000001</v>
      </c>
      <c r="Z529" s="24" t="s">
        <v>38</v>
      </c>
      <c r="AA529" s="24" t="s">
        <v>38</v>
      </c>
      <c r="AB529" s="24" t="s">
        <v>38</v>
      </c>
      <c r="AC529" s="24">
        <v>2.1368999999999998</v>
      </c>
      <c r="AD529" s="24">
        <v>3.0331999999999999</v>
      </c>
      <c r="AE529" s="24" t="s">
        <v>38</v>
      </c>
      <c r="AF529" s="24">
        <v>0.95860000000000001</v>
      </c>
      <c r="AG529" s="24">
        <v>0.39839999999999998</v>
      </c>
      <c r="AH529" s="24" t="s">
        <v>38</v>
      </c>
      <c r="AI529" s="24" t="s">
        <v>38</v>
      </c>
      <c r="AJ529" s="24">
        <v>5.1440000000000001</v>
      </c>
      <c r="AK529" s="24">
        <v>4.6399999999999997</v>
      </c>
      <c r="AL529" s="24">
        <v>0.23050000000000001</v>
      </c>
      <c r="AM529" s="24">
        <v>0.27550000000000002</v>
      </c>
      <c r="AN529" s="24">
        <v>628.83550000000002</v>
      </c>
    </row>
    <row r="530" spans="1:40" x14ac:dyDescent="0.35">
      <c r="A530" s="24" t="s">
        <v>1310</v>
      </c>
      <c r="B530" s="24" t="s">
        <v>1309</v>
      </c>
      <c r="C530" s="24" t="s">
        <v>365</v>
      </c>
      <c r="D530" s="24">
        <v>15500</v>
      </c>
      <c r="E530" s="24">
        <v>66650000000000</v>
      </c>
      <c r="F530" s="24">
        <v>15200</v>
      </c>
      <c r="G530" s="24">
        <v>4300000000</v>
      </c>
      <c r="H530" s="24">
        <v>631</v>
      </c>
      <c r="I530" s="24">
        <v>14030930</v>
      </c>
      <c r="J530" s="24">
        <v>1201</v>
      </c>
      <c r="K530" s="24">
        <v>11502930000000</v>
      </c>
      <c r="L530" s="24">
        <v>2631491000000</v>
      </c>
      <c r="M530" s="24">
        <v>11428807000000</v>
      </c>
      <c r="N530" s="24">
        <v>5164192000000</v>
      </c>
      <c r="O530" s="24">
        <v>773923000000</v>
      </c>
      <c r="P530" s="24">
        <v>5374189000000</v>
      </c>
      <c r="Q530" s="24">
        <v>2355880000000</v>
      </c>
      <c r="R530" s="24">
        <v>6440957000000</v>
      </c>
      <c r="S530" s="24" t="s">
        <v>38</v>
      </c>
      <c r="T530" s="24" t="s">
        <v>38</v>
      </c>
      <c r="U530" s="24" t="s">
        <v>38</v>
      </c>
      <c r="V530" s="24">
        <v>0.90410000000000001</v>
      </c>
      <c r="W530" s="24">
        <v>5.7942</v>
      </c>
      <c r="X530" s="24">
        <v>12.6561</v>
      </c>
      <c r="Y530" s="24" t="s">
        <v>38</v>
      </c>
      <c r="Z530" s="24">
        <v>5.7638999999999996</v>
      </c>
      <c r="AA530" s="24">
        <v>-0.2218</v>
      </c>
      <c r="AB530" s="24">
        <v>-0.2024</v>
      </c>
      <c r="AC530" s="24">
        <v>-0.25319999999999998</v>
      </c>
      <c r="AD530" s="24">
        <v>-0.2356</v>
      </c>
      <c r="AE530" s="24">
        <v>2.3E-3</v>
      </c>
      <c r="AF530" s="24">
        <v>-0.21079999999999999</v>
      </c>
      <c r="AG530" s="24">
        <v>2.9000000000000001E-2</v>
      </c>
      <c r="AH530" s="24">
        <v>-0.5071</v>
      </c>
      <c r="AI530" s="24">
        <v>-0.2172</v>
      </c>
      <c r="AJ530" s="24">
        <v>-0.41060000000000002</v>
      </c>
      <c r="AK530" s="24">
        <v>-0.25119999999999998</v>
      </c>
      <c r="AL530" s="24">
        <v>0.33350000000000002</v>
      </c>
      <c r="AM530" s="24">
        <v>1.1520999999999999</v>
      </c>
      <c r="AN530" s="24">
        <v>96.0852</v>
      </c>
    </row>
    <row r="531" spans="1:40" x14ac:dyDescent="0.35">
      <c r="A531" s="23" t="s">
        <v>697</v>
      </c>
      <c r="B531" s="23" t="s">
        <v>696</v>
      </c>
      <c r="C531" s="23" t="s">
        <v>312</v>
      </c>
      <c r="D531" s="23">
        <v>8150</v>
      </c>
      <c r="E531" s="23">
        <v>29340000000000</v>
      </c>
      <c r="F531" s="23">
        <v>8200</v>
      </c>
      <c r="G531" s="23">
        <v>3600000000</v>
      </c>
      <c r="H531" s="23">
        <v>1229</v>
      </c>
      <c r="I531" s="23">
        <v>14030930</v>
      </c>
      <c r="J531" s="23">
        <v>1171</v>
      </c>
      <c r="K531" s="23">
        <v>15065343000000</v>
      </c>
      <c r="L531" s="23">
        <v>4193786000000</v>
      </c>
      <c r="M531" s="23">
        <v>20417370000000</v>
      </c>
      <c r="N531" s="23">
        <v>4216257000000</v>
      </c>
      <c r="O531" s="23">
        <v>983450000000</v>
      </c>
      <c r="P531" s="23">
        <v>10175194000000</v>
      </c>
      <c r="Q531" s="23">
        <v>5296574000000</v>
      </c>
      <c r="R531" s="23">
        <v>10749519000000</v>
      </c>
      <c r="S531" s="23">
        <v>33028000000</v>
      </c>
      <c r="T531" s="23" t="s">
        <v>38</v>
      </c>
      <c r="U531" s="23">
        <v>113083000000</v>
      </c>
      <c r="V531" s="23">
        <v>0.76770000000000005</v>
      </c>
      <c r="W531" s="23">
        <v>1.9475</v>
      </c>
      <c r="X531" s="23">
        <v>7.0026000000000002</v>
      </c>
      <c r="Y531" s="23" t="s">
        <v>38</v>
      </c>
      <c r="Z531" s="23">
        <v>1.9314</v>
      </c>
      <c r="AA531" s="23">
        <v>0.81779999999999997</v>
      </c>
      <c r="AB531" s="23">
        <v>1.3720000000000001</v>
      </c>
      <c r="AC531" s="23">
        <v>3.5975999999999999</v>
      </c>
      <c r="AD531" s="23">
        <v>-0.42380000000000001</v>
      </c>
      <c r="AE531" s="23">
        <v>-0.29380000000000001</v>
      </c>
      <c r="AF531" s="23">
        <v>0.37709999999999999</v>
      </c>
      <c r="AG531" s="23">
        <v>-0.25629999999999997</v>
      </c>
      <c r="AH531" s="23" t="s">
        <v>38</v>
      </c>
      <c r="AI531" s="23">
        <v>-0.50260000000000005</v>
      </c>
      <c r="AJ531" s="23">
        <v>5.3315999999999999</v>
      </c>
      <c r="AK531" s="23">
        <v>-0.57150000000000001</v>
      </c>
      <c r="AL531" s="23">
        <v>0.15870000000000001</v>
      </c>
      <c r="AM531" s="23">
        <v>0.77580000000000005</v>
      </c>
      <c r="AN531" s="23">
        <v>259.3553</v>
      </c>
    </row>
    <row r="532" spans="1:40" x14ac:dyDescent="0.35">
      <c r="A532" s="24" t="s">
        <v>1183</v>
      </c>
      <c r="B532" s="24" t="s">
        <v>1182</v>
      </c>
      <c r="C532" s="24" t="s">
        <v>365</v>
      </c>
      <c r="D532" s="24">
        <v>7990</v>
      </c>
      <c r="E532" s="24">
        <v>103870000000000</v>
      </c>
      <c r="F532" s="24">
        <v>7850</v>
      </c>
      <c r="G532" s="24">
        <v>13000000000</v>
      </c>
      <c r="H532" s="24">
        <v>1229</v>
      </c>
      <c r="I532" s="24">
        <v>14030930</v>
      </c>
      <c r="J532" s="24">
        <v>626</v>
      </c>
      <c r="K532" s="24">
        <v>20696727000000</v>
      </c>
      <c r="L532" s="24">
        <v>5564410000000</v>
      </c>
      <c r="M532" s="24">
        <v>20453761000000</v>
      </c>
      <c r="N532" s="24">
        <v>8143078000000</v>
      </c>
      <c r="O532" s="24">
        <v>2481829000000</v>
      </c>
      <c r="P532" s="24">
        <v>9119028000000</v>
      </c>
      <c r="Q532" s="24">
        <v>12568286000000</v>
      </c>
      <c r="R532" s="24">
        <v>9166631000000</v>
      </c>
      <c r="S532" s="24" t="s">
        <v>38</v>
      </c>
      <c r="T532" s="24" t="s">
        <v>38</v>
      </c>
      <c r="U532" s="24" t="s">
        <v>38</v>
      </c>
      <c r="V532" s="24">
        <v>0.2994</v>
      </c>
      <c r="W532" s="24">
        <v>5.0186999999999999</v>
      </c>
      <c r="X532" s="24">
        <v>12.523999999999999</v>
      </c>
      <c r="Y532" s="24" t="s">
        <v>38</v>
      </c>
      <c r="Z532" s="24">
        <v>4.67</v>
      </c>
      <c r="AA532" s="24">
        <v>3.95E-2</v>
      </c>
      <c r="AB532" s="24">
        <v>0.14749999999999999</v>
      </c>
      <c r="AC532" s="24">
        <v>0.2291</v>
      </c>
      <c r="AD532" s="24">
        <v>-3.8E-3</v>
      </c>
      <c r="AE532" s="24">
        <v>8.3799999999999999E-2</v>
      </c>
      <c r="AF532" s="24">
        <v>-0.13100000000000001</v>
      </c>
      <c r="AG532" s="24">
        <v>0.27829999999999999</v>
      </c>
      <c r="AH532" s="24">
        <v>0.21490000000000001</v>
      </c>
      <c r="AI532" s="24">
        <v>0.1452</v>
      </c>
      <c r="AJ532" s="24">
        <v>6.8099999999999994E-2</v>
      </c>
      <c r="AK532" s="24">
        <v>0.27350000000000002</v>
      </c>
      <c r="AL532" s="24">
        <v>0.2155</v>
      </c>
      <c r="AM532" s="24">
        <v>1.2863</v>
      </c>
      <c r="AN532" s="24">
        <v>329.22550000000001</v>
      </c>
    </row>
    <row r="533" spans="1:40" x14ac:dyDescent="0.35">
      <c r="A533" s="24" t="s">
        <v>999</v>
      </c>
      <c r="B533" s="24" t="s">
        <v>998</v>
      </c>
      <c r="C533" s="24" t="s">
        <v>172</v>
      </c>
      <c r="D533" s="24">
        <v>9370</v>
      </c>
      <c r="E533" s="24">
        <v>23917046810000</v>
      </c>
      <c r="F533" s="24">
        <v>9350</v>
      </c>
      <c r="G533" s="24">
        <v>2552513000</v>
      </c>
      <c r="H533" s="24">
        <v>631</v>
      </c>
      <c r="I533" s="24">
        <v>14030930</v>
      </c>
      <c r="J533" s="24">
        <v>131</v>
      </c>
      <c r="K533" s="24">
        <v>455349000000</v>
      </c>
      <c r="L533" s="24">
        <v>141392000000</v>
      </c>
      <c r="M533" s="24">
        <v>386761000000</v>
      </c>
      <c r="N533" s="24">
        <v>333876000000</v>
      </c>
      <c r="O533" s="24">
        <v>112507000000</v>
      </c>
      <c r="P533" s="24">
        <v>279512000000</v>
      </c>
      <c r="Q533" s="24">
        <v>205652000000</v>
      </c>
      <c r="R533" s="24">
        <v>302451000000</v>
      </c>
      <c r="S533" s="24" t="s">
        <v>38</v>
      </c>
      <c r="T533" s="24" t="s">
        <v>38</v>
      </c>
      <c r="U533" s="24" t="s">
        <v>38</v>
      </c>
      <c r="V533" s="24">
        <v>0.74880000000000002</v>
      </c>
      <c r="W533" s="24">
        <v>52.5246</v>
      </c>
      <c r="X533" s="24">
        <v>71.373999999999995</v>
      </c>
      <c r="Y533" s="24" t="s">
        <v>38</v>
      </c>
      <c r="Z533" s="24" t="s">
        <v>38</v>
      </c>
      <c r="AA533" s="24" t="s">
        <v>38</v>
      </c>
      <c r="AB533" s="24" t="s">
        <v>38</v>
      </c>
      <c r="AC533" s="24">
        <v>-4.5499999999999999E-2</v>
      </c>
      <c r="AD533" s="24">
        <v>-3.5999999999999999E-3</v>
      </c>
      <c r="AE533" s="24" t="s">
        <v>38</v>
      </c>
      <c r="AF533" s="24">
        <v>-0.51200000000000001</v>
      </c>
      <c r="AG533" s="24">
        <v>0.97119999999999995</v>
      </c>
      <c r="AH533" s="24">
        <v>-0.51200000000000001</v>
      </c>
      <c r="AI533" s="24">
        <v>1.0384</v>
      </c>
      <c r="AJ533" s="24">
        <v>-0.53420000000000001</v>
      </c>
      <c r="AK533" s="24">
        <v>0.93500000000000005</v>
      </c>
      <c r="AL533" s="24">
        <v>2.3599999999999999E-2</v>
      </c>
      <c r="AM533" s="24">
        <v>0.27489999999999998</v>
      </c>
      <c r="AN533" s="24">
        <v>50.455599999999997</v>
      </c>
    </row>
    <row r="534" spans="1:40" x14ac:dyDescent="0.35">
      <c r="A534" s="24" t="s">
        <v>894</v>
      </c>
      <c r="B534" s="24" t="s">
        <v>893</v>
      </c>
      <c r="C534" s="24" t="s">
        <v>245</v>
      </c>
      <c r="D534" s="24">
        <v>10360</v>
      </c>
      <c r="E534" s="24">
        <v>7252000000000</v>
      </c>
      <c r="F534" s="24">
        <v>10180</v>
      </c>
      <c r="G534" s="24">
        <v>700000000</v>
      </c>
      <c r="H534" s="24">
        <v>1229</v>
      </c>
      <c r="I534" s="24">
        <v>14030930</v>
      </c>
      <c r="J534" s="24">
        <v>-1217</v>
      </c>
      <c r="K534" s="24">
        <v>3596903000000</v>
      </c>
      <c r="L534" s="24">
        <v>1209479000000</v>
      </c>
      <c r="M534" s="24">
        <v>4261224000000</v>
      </c>
      <c r="N534" s="24">
        <v>-851729000000</v>
      </c>
      <c r="O534" s="24">
        <v>-122233000000</v>
      </c>
      <c r="P534" s="24">
        <v>-359742000000</v>
      </c>
      <c r="Q534" s="24">
        <v>-753826000000</v>
      </c>
      <c r="R534" s="24">
        <v>-266359000000</v>
      </c>
      <c r="S534" s="24">
        <v>25717000000</v>
      </c>
      <c r="T534" s="24">
        <v>4120000000</v>
      </c>
      <c r="U534" s="24">
        <v>38861000000</v>
      </c>
      <c r="V534" s="24" t="s">
        <v>38</v>
      </c>
      <c r="W534" s="24">
        <v>2.0162</v>
      </c>
      <c r="X534" s="24" t="s">
        <v>38</v>
      </c>
      <c r="Y534" s="24" t="s">
        <v>38</v>
      </c>
      <c r="Z534" s="24">
        <v>1.9710000000000001</v>
      </c>
      <c r="AA534" s="24" t="s">
        <v>38</v>
      </c>
      <c r="AB534" s="24" t="s">
        <v>38</v>
      </c>
      <c r="AC534" s="24" t="s">
        <v>38</v>
      </c>
      <c r="AD534" s="24" t="s">
        <v>38</v>
      </c>
      <c r="AE534" s="24">
        <v>-0.1769</v>
      </c>
      <c r="AF534" s="24">
        <v>0.81320000000000003</v>
      </c>
      <c r="AG534" s="24">
        <v>0.25419999999999998</v>
      </c>
      <c r="AH534" s="24" t="s">
        <v>38</v>
      </c>
      <c r="AI534" s="24">
        <v>-6.1684000000000001</v>
      </c>
      <c r="AJ534" s="24" t="s">
        <v>38</v>
      </c>
      <c r="AK534" s="24" t="s">
        <v>38</v>
      </c>
      <c r="AL534" s="24">
        <v>8.6400000000000005E-2</v>
      </c>
      <c r="AM534" s="24">
        <v>1.5327999999999999</v>
      </c>
      <c r="AN534" s="24">
        <v>90.353200000000001</v>
      </c>
    </row>
    <row r="535" spans="1:40" x14ac:dyDescent="0.35">
      <c r="A535" s="24" t="s">
        <v>1063</v>
      </c>
      <c r="B535" s="24" t="s">
        <v>1062</v>
      </c>
      <c r="C535" s="24" t="s">
        <v>497</v>
      </c>
      <c r="D535" s="24">
        <v>20850</v>
      </c>
      <c r="E535" s="24">
        <v>16054500000000</v>
      </c>
      <c r="F535" s="24">
        <v>20950</v>
      </c>
      <c r="G535" s="24">
        <v>770000000</v>
      </c>
      <c r="H535" s="24">
        <v>1229</v>
      </c>
      <c r="I535" s="24">
        <v>14030930</v>
      </c>
      <c r="J535" s="24">
        <v>2281</v>
      </c>
      <c r="K535" s="24">
        <v>10566321000000</v>
      </c>
      <c r="L535" s="24">
        <v>2747672000000</v>
      </c>
      <c r="M535" s="24">
        <v>10507511000000</v>
      </c>
      <c r="N535" s="24">
        <v>1756357000000</v>
      </c>
      <c r="O535" s="24">
        <v>441147000000</v>
      </c>
      <c r="P535" s="24">
        <v>1945539000000</v>
      </c>
      <c r="Q535" s="24">
        <v>2400212000000</v>
      </c>
      <c r="R535" s="24">
        <v>2434508000000</v>
      </c>
      <c r="S535" s="24">
        <v>450245000000</v>
      </c>
      <c r="T535" s="24">
        <v>124481000000</v>
      </c>
      <c r="U535" s="24">
        <v>337444000000</v>
      </c>
      <c r="V535" s="24">
        <v>0.67279999999999995</v>
      </c>
      <c r="W535" s="24">
        <v>1.5194000000000001</v>
      </c>
      <c r="X535" s="24">
        <v>9.1188000000000002</v>
      </c>
      <c r="Y535" s="24" t="s">
        <v>38</v>
      </c>
      <c r="Z535" s="24">
        <v>1.4793000000000001</v>
      </c>
      <c r="AA535" s="24">
        <v>-3.8699999999999998E-2</v>
      </c>
      <c r="AB535" s="24">
        <v>-2.1000000000000001E-2</v>
      </c>
      <c r="AC535" s="24">
        <v>2.4E-2</v>
      </c>
      <c r="AD535" s="24">
        <v>6.8400000000000002E-2</v>
      </c>
      <c r="AE535" s="24">
        <v>2.01E-2</v>
      </c>
      <c r="AF535" s="24">
        <v>0.18140000000000001</v>
      </c>
      <c r="AG535" s="24">
        <v>-4.65E-2</v>
      </c>
      <c r="AH535" s="24">
        <v>0.69789999999999996</v>
      </c>
      <c r="AI535" s="24">
        <v>-4.8099999999999997E-2</v>
      </c>
      <c r="AJ535" s="24">
        <v>0.20979999999999999</v>
      </c>
      <c r="AK535" s="24">
        <v>1.8599999999999998E-2</v>
      </c>
      <c r="AL535" s="24">
        <v>0.2228</v>
      </c>
      <c r="AM535" s="24" t="s">
        <v>38</v>
      </c>
      <c r="AN535" s="24">
        <v>97.249600000000001</v>
      </c>
    </row>
    <row r="536" spans="1:40" x14ac:dyDescent="0.35">
      <c r="A536" s="23" t="s">
        <v>1314</v>
      </c>
      <c r="B536" s="23" t="s">
        <v>1313</v>
      </c>
      <c r="C536" s="23" t="s">
        <v>167</v>
      </c>
      <c r="D536" s="23">
        <v>20510</v>
      </c>
      <c r="E536" s="23">
        <v>53326000000000</v>
      </c>
      <c r="F536" s="23">
        <v>20290</v>
      </c>
      <c r="G536" s="23">
        <v>2600000000</v>
      </c>
      <c r="H536" s="23">
        <v>1229</v>
      </c>
      <c r="I536" s="23">
        <v>14030930</v>
      </c>
      <c r="J536" s="23">
        <v>-18</v>
      </c>
      <c r="K536" s="23">
        <v>27349069000000</v>
      </c>
      <c r="L536" s="23">
        <v>9751873000000</v>
      </c>
      <c r="M536" s="23">
        <v>36064986000000</v>
      </c>
      <c r="N536" s="23">
        <v>-47867000000</v>
      </c>
      <c r="O536" s="23">
        <v>1175640000000</v>
      </c>
      <c r="P536" s="23">
        <v>3237722000000</v>
      </c>
      <c r="Q536" s="23">
        <v>3829321000000</v>
      </c>
      <c r="R536" s="23">
        <v>4149960000000</v>
      </c>
      <c r="S536" s="23">
        <v>4597177000000</v>
      </c>
      <c r="T536" s="23">
        <v>1179187000000</v>
      </c>
      <c r="U536" s="23">
        <v>4392250000000</v>
      </c>
      <c r="V536" s="23">
        <v>0.80300000000000005</v>
      </c>
      <c r="W536" s="23">
        <v>1.9508000000000001</v>
      </c>
      <c r="X536" s="23" t="s">
        <v>38</v>
      </c>
      <c r="Y536" s="23" t="s">
        <v>38</v>
      </c>
      <c r="Z536" s="23">
        <v>1.3298000000000001</v>
      </c>
      <c r="AA536" s="23" t="s">
        <v>38</v>
      </c>
      <c r="AB536" s="23" t="s">
        <v>38</v>
      </c>
      <c r="AC536" s="23">
        <v>2.6926000000000001</v>
      </c>
      <c r="AD536" s="23">
        <v>-0.30449999999999999</v>
      </c>
      <c r="AE536" s="23">
        <v>-0.17799999999999999</v>
      </c>
      <c r="AF536" s="23">
        <v>0.25419999999999998</v>
      </c>
      <c r="AG536" s="23">
        <v>-9.3899999999999997E-2</v>
      </c>
      <c r="AH536" s="23">
        <v>0.63560000000000005</v>
      </c>
      <c r="AI536" s="23">
        <v>-0.1573</v>
      </c>
      <c r="AJ536" s="23">
        <v>3.6311</v>
      </c>
      <c r="AK536" s="23">
        <v>-0.36980000000000002</v>
      </c>
      <c r="AL536" s="23">
        <v>0.37930000000000003</v>
      </c>
      <c r="AM536" s="23">
        <v>0.90090000000000003</v>
      </c>
      <c r="AN536" s="23">
        <v>413.79730000000001</v>
      </c>
    </row>
    <row r="537" spans="1:40" x14ac:dyDescent="0.35">
      <c r="A537" s="23" t="s">
        <v>1131</v>
      </c>
      <c r="B537" s="23" t="s">
        <v>1130</v>
      </c>
      <c r="C537" s="23" t="s">
        <v>103</v>
      </c>
      <c r="D537" s="23">
        <v>5130</v>
      </c>
      <c r="E537" s="23">
        <v>8464500000000</v>
      </c>
      <c r="F537" s="23">
        <v>5040</v>
      </c>
      <c r="G537" s="23">
        <v>1650000000</v>
      </c>
      <c r="H537" s="23">
        <v>631</v>
      </c>
      <c r="I537" s="23">
        <v>14030930</v>
      </c>
      <c r="J537" s="23">
        <v>266</v>
      </c>
      <c r="K537" s="23">
        <v>19419373000000</v>
      </c>
      <c r="L537" s="23">
        <v>5252051000000</v>
      </c>
      <c r="M537" s="23">
        <v>18743875000000</v>
      </c>
      <c r="N537" s="23">
        <v>439239000000</v>
      </c>
      <c r="O537" s="23">
        <v>204430000000</v>
      </c>
      <c r="P537" s="23">
        <v>333763000000</v>
      </c>
      <c r="Q537" s="23">
        <v>617988000000</v>
      </c>
      <c r="R537" s="23">
        <v>413558000000</v>
      </c>
      <c r="S537" s="23">
        <v>1109643000000</v>
      </c>
      <c r="T537" s="23">
        <v>278380000000</v>
      </c>
      <c r="U537" s="23">
        <v>1108849000000</v>
      </c>
      <c r="V537" s="23">
        <v>0.14829999999999999</v>
      </c>
      <c r="W537" s="23">
        <v>0.43590000000000001</v>
      </c>
      <c r="X537" s="23">
        <v>18.947399999999998</v>
      </c>
      <c r="Y537" s="23" t="s">
        <v>38</v>
      </c>
      <c r="Z537" s="23">
        <v>0.41370000000000001</v>
      </c>
      <c r="AA537" s="23">
        <v>1.0031000000000001</v>
      </c>
      <c r="AB537" s="23">
        <v>1.2142999999999999</v>
      </c>
      <c r="AC537" s="23">
        <v>0.41710000000000003</v>
      </c>
      <c r="AD537" s="23">
        <v>0.80020000000000002</v>
      </c>
      <c r="AE537" s="23">
        <v>0.22339999999999999</v>
      </c>
      <c r="AF537" s="23">
        <v>9.4700000000000006E-2</v>
      </c>
      <c r="AG537" s="23">
        <v>0.14760000000000001</v>
      </c>
      <c r="AH537" s="23">
        <v>0.13880000000000001</v>
      </c>
      <c r="AI537" s="23">
        <v>0.63549999999999995</v>
      </c>
      <c r="AJ537" s="23">
        <v>0.55130000000000001</v>
      </c>
      <c r="AK537" s="23">
        <v>1.0659000000000001</v>
      </c>
      <c r="AL537" s="23">
        <v>0.32329999999999998</v>
      </c>
      <c r="AM537" s="23">
        <v>1.0239</v>
      </c>
      <c r="AN537" s="23">
        <v>163.46780000000001</v>
      </c>
    </row>
    <row r="538" spans="1:40" x14ac:dyDescent="0.35">
      <c r="A538" s="24" t="s">
        <v>955</v>
      </c>
      <c r="B538" s="24" t="s">
        <v>954</v>
      </c>
      <c r="C538" s="24" t="s">
        <v>53</v>
      </c>
      <c r="D538" s="24">
        <v>66300</v>
      </c>
      <c r="E538" s="24">
        <v>43426500000000</v>
      </c>
      <c r="F538" s="24">
        <v>66400</v>
      </c>
      <c r="G538" s="24">
        <v>655000000</v>
      </c>
      <c r="H538" s="24">
        <v>1229</v>
      </c>
      <c r="I538" s="24">
        <v>14030930</v>
      </c>
      <c r="J538" s="24">
        <v>7298</v>
      </c>
      <c r="K538" s="24">
        <v>11496935000000</v>
      </c>
      <c r="L538" s="24">
        <v>3062429000000</v>
      </c>
      <c r="M538" s="24">
        <v>10636549000000</v>
      </c>
      <c r="N538" s="24">
        <v>4780267000000</v>
      </c>
      <c r="O538" s="24">
        <v>1748856000000</v>
      </c>
      <c r="P538" s="24">
        <v>3784283000000</v>
      </c>
      <c r="Q538" s="24">
        <v>5474904000000</v>
      </c>
      <c r="R538" s="24">
        <v>4154218000000</v>
      </c>
      <c r="S538" s="24">
        <v>210841000000</v>
      </c>
      <c r="T538" s="24">
        <v>57319000000</v>
      </c>
      <c r="U538" s="24">
        <v>89008000000</v>
      </c>
      <c r="V538" s="24">
        <v>0.74429999999999996</v>
      </c>
      <c r="W538" s="24">
        <v>3.7772000000000001</v>
      </c>
      <c r="X538" s="24">
        <v>9.0983999999999998</v>
      </c>
      <c r="Y538" s="24" t="s">
        <v>38</v>
      </c>
      <c r="Z538" s="24">
        <v>3.8797000000000001</v>
      </c>
      <c r="AA538" s="24">
        <v>0.3322</v>
      </c>
      <c r="AB538" s="24">
        <v>0.4027</v>
      </c>
      <c r="AC538" s="24">
        <v>0.22170000000000001</v>
      </c>
      <c r="AD538" s="24">
        <v>0.69489999999999996</v>
      </c>
      <c r="AE538" s="24">
        <v>7.1900000000000006E-2</v>
      </c>
      <c r="AF538" s="24">
        <v>-4.5999999999999999E-3</v>
      </c>
      <c r="AG538" s="24">
        <v>0.1249</v>
      </c>
      <c r="AH538" s="24">
        <v>8.4400000000000003E-2</v>
      </c>
      <c r="AI538" s="24">
        <v>9.2799999999999994E-2</v>
      </c>
      <c r="AJ538" s="24">
        <v>0.21609999999999999</v>
      </c>
      <c r="AK538" s="24">
        <v>0.90659999999999996</v>
      </c>
      <c r="AL538" s="24">
        <v>0.69599999999999995</v>
      </c>
      <c r="AM538" s="24">
        <v>0.98129999999999995</v>
      </c>
      <c r="AN538" s="24">
        <v>57.6858</v>
      </c>
    </row>
    <row r="539" spans="1:40" x14ac:dyDescent="0.35">
      <c r="A539" s="24" t="s">
        <v>969</v>
      </c>
      <c r="B539" s="24" t="s">
        <v>968</v>
      </c>
      <c r="C539" s="24" t="s">
        <v>422</v>
      </c>
      <c r="D539" s="24">
        <v>17040</v>
      </c>
      <c r="E539" s="24">
        <v>59640000000000</v>
      </c>
      <c r="F539" s="24">
        <v>16790</v>
      </c>
      <c r="G539" s="24">
        <v>3500000000</v>
      </c>
      <c r="H539" s="24">
        <v>1229</v>
      </c>
      <c r="I539" s="24">
        <v>14030930</v>
      </c>
      <c r="J539" s="24">
        <v>-13</v>
      </c>
      <c r="K539" s="24">
        <v>29296333000000</v>
      </c>
      <c r="L539" s="24">
        <v>4698360000000</v>
      </c>
      <c r="M539" s="24">
        <v>35061774000000</v>
      </c>
      <c r="N539" s="24">
        <v>-43861000000</v>
      </c>
      <c r="O539" s="24">
        <v>1050711000000</v>
      </c>
      <c r="P539" s="24">
        <v>8053696000000</v>
      </c>
      <c r="Q539" s="24">
        <v>1391368000000</v>
      </c>
      <c r="R539" s="24">
        <v>8865509000000</v>
      </c>
      <c r="S539" s="24">
        <v>640561000000</v>
      </c>
      <c r="T539" s="24">
        <v>288928000000</v>
      </c>
      <c r="U539" s="24">
        <v>369933000000</v>
      </c>
      <c r="V539" s="24">
        <v>0.99109999999999998</v>
      </c>
      <c r="W539" s="24">
        <v>2.0356999999999998</v>
      </c>
      <c r="X539" s="24" t="s">
        <v>38</v>
      </c>
      <c r="Y539" s="24" t="s">
        <v>38</v>
      </c>
      <c r="Z539" s="24">
        <v>1.984</v>
      </c>
      <c r="AA539" s="24" t="s">
        <v>38</v>
      </c>
      <c r="AB539" s="24" t="s">
        <v>38</v>
      </c>
      <c r="AC539" s="24" t="s">
        <v>38</v>
      </c>
      <c r="AD539" s="24">
        <v>1.2285999999999999</v>
      </c>
      <c r="AE539" s="24">
        <v>-0.15640000000000001</v>
      </c>
      <c r="AF539" s="24">
        <v>-0.48649999999999999</v>
      </c>
      <c r="AG539" s="24">
        <v>-0.38500000000000001</v>
      </c>
      <c r="AH539" s="24" t="s">
        <v>38</v>
      </c>
      <c r="AI539" s="24">
        <v>0.60350000000000004</v>
      </c>
      <c r="AJ539" s="24" t="s">
        <v>38</v>
      </c>
      <c r="AK539" s="24">
        <v>0.37069999999999997</v>
      </c>
      <c r="AL539" s="24">
        <v>0.3286</v>
      </c>
      <c r="AM539" s="24">
        <v>1.0356000000000001</v>
      </c>
      <c r="AN539" s="24">
        <v>157.1173</v>
      </c>
    </row>
    <row r="540" spans="1:40" x14ac:dyDescent="0.35">
      <c r="A540" s="24" t="s">
        <v>693</v>
      </c>
      <c r="B540" s="24" t="s">
        <v>692</v>
      </c>
      <c r="C540" s="24" t="s">
        <v>263</v>
      </c>
      <c r="D540" s="24">
        <v>12350</v>
      </c>
      <c r="E540" s="24">
        <v>21047805796550</v>
      </c>
      <c r="F540" s="24">
        <v>12170</v>
      </c>
      <c r="G540" s="24">
        <v>1704275773</v>
      </c>
      <c r="H540" s="24">
        <v>930</v>
      </c>
      <c r="I540" s="24">
        <v>14030730</v>
      </c>
      <c r="J540" s="24">
        <v>609</v>
      </c>
      <c r="K540" s="24">
        <v>26628871000000</v>
      </c>
      <c r="L540" s="24">
        <v>8990286000000</v>
      </c>
      <c r="M540" s="24">
        <v>20017905000000</v>
      </c>
      <c r="N540" s="24">
        <v>1037522000000</v>
      </c>
      <c r="O540" s="24">
        <v>225167000000</v>
      </c>
      <c r="P540" s="24">
        <v>1171847000000</v>
      </c>
      <c r="Q540" s="24">
        <v>1200793000000</v>
      </c>
      <c r="R540" s="24">
        <v>1008393000000</v>
      </c>
      <c r="S540" s="24">
        <v>276331000000</v>
      </c>
      <c r="T540" s="24">
        <v>90588000000</v>
      </c>
      <c r="U540" s="24">
        <v>125294000000</v>
      </c>
      <c r="V540" s="24">
        <v>0.57889999999999997</v>
      </c>
      <c r="W540" s="24">
        <v>0.79110000000000003</v>
      </c>
      <c r="X540" s="24">
        <v>19.983599999999999</v>
      </c>
      <c r="Y540" s="24" t="s">
        <v>38</v>
      </c>
      <c r="Z540" s="24" t="s">
        <v>38</v>
      </c>
      <c r="AA540" s="24" t="s">
        <v>38</v>
      </c>
      <c r="AB540" s="24" t="s">
        <v>38</v>
      </c>
      <c r="AC540" s="24">
        <v>-0.32679999999999998</v>
      </c>
      <c r="AD540" s="24" t="s">
        <v>38</v>
      </c>
      <c r="AE540" s="24">
        <v>0.1394</v>
      </c>
      <c r="AF540" s="24">
        <v>0.16980000000000001</v>
      </c>
      <c r="AG540" s="24">
        <v>0.30609999999999998</v>
      </c>
      <c r="AH540" s="24">
        <v>0.1051</v>
      </c>
      <c r="AI540" s="24">
        <v>0.24129999999999999</v>
      </c>
      <c r="AJ540" s="24">
        <v>-0.21240000000000001</v>
      </c>
      <c r="AK540" s="24">
        <v>-0.45250000000000001</v>
      </c>
      <c r="AL540" s="24">
        <v>-7.6600000000000001E-2</v>
      </c>
      <c r="AM540" s="24">
        <v>0.74270000000000003</v>
      </c>
      <c r="AN540" s="24">
        <v>42.670400000000001</v>
      </c>
    </row>
    <row r="541" spans="1:40" x14ac:dyDescent="0.35">
      <c r="A541" s="23" t="s">
        <v>1069</v>
      </c>
      <c r="B541" s="23" t="s">
        <v>1068</v>
      </c>
      <c r="C541" s="23" t="s">
        <v>194</v>
      </c>
      <c r="D541" s="23">
        <v>8060</v>
      </c>
      <c r="E541" s="23">
        <v>72540000000000</v>
      </c>
      <c r="F541" s="23">
        <v>8070</v>
      </c>
      <c r="G541" s="23">
        <v>9000000000</v>
      </c>
      <c r="H541" s="23">
        <v>1229</v>
      </c>
      <c r="I541" s="23">
        <v>14030930</v>
      </c>
      <c r="J541" s="23">
        <v>-7</v>
      </c>
      <c r="K541" s="23">
        <v>117198357000000</v>
      </c>
      <c r="L541" s="23" t="s">
        <v>38</v>
      </c>
      <c r="M541" s="23">
        <v>117198357000000</v>
      </c>
      <c r="N541" s="23">
        <v>-61628000000</v>
      </c>
      <c r="O541" s="23" t="s">
        <v>38</v>
      </c>
      <c r="P541" s="23">
        <v>-61628000000</v>
      </c>
      <c r="Q541" s="23">
        <v>5810199000000</v>
      </c>
      <c r="R541" s="23">
        <v>5810199000000</v>
      </c>
      <c r="S541" s="23">
        <v>2787536000000</v>
      </c>
      <c r="T541" s="23" t="s">
        <v>38</v>
      </c>
      <c r="U541" s="23">
        <v>2787536000000</v>
      </c>
      <c r="V541" s="23">
        <v>0.50890000000000002</v>
      </c>
      <c r="W541" s="23">
        <v>0.61899999999999999</v>
      </c>
      <c r="X541" s="23" t="s">
        <v>38</v>
      </c>
      <c r="Y541" s="23" t="s">
        <v>38</v>
      </c>
      <c r="Z541" s="23">
        <v>0.4793</v>
      </c>
      <c r="AA541" s="23" t="s">
        <v>38</v>
      </c>
      <c r="AB541" s="23" t="s">
        <v>38</v>
      </c>
      <c r="AC541" s="23" t="s">
        <v>38</v>
      </c>
      <c r="AD541" s="23" t="s">
        <v>38</v>
      </c>
      <c r="AE541" s="23">
        <v>0.41820000000000002</v>
      </c>
      <c r="AF541" s="23">
        <v>-1</v>
      </c>
      <c r="AG541" s="23">
        <v>-1</v>
      </c>
      <c r="AH541" s="23">
        <v>-1</v>
      </c>
      <c r="AI541" s="23">
        <v>-1</v>
      </c>
      <c r="AJ541" s="23">
        <v>-1</v>
      </c>
      <c r="AK541" s="23">
        <v>-1</v>
      </c>
      <c r="AL541" s="23">
        <v>0.46200000000000002</v>
      </c>
      <c r="AM541" s="23">
        <v>0.98109999999999997</v>
      </c>
      <c r="AN541" s="23">
        <v>27.034199999999998</v>
      </c>
    </row>
    <row r="542" spans="1:40" x14ac:dyDescent="0.35">
      <c r="A542" s="23" t="s">
        <v>923</v>
      </c>
      <c r="B542" s="23" t="s">
        <v>922</v>
      </c>
      <c r="C542" s="23" t="s">
        <v>155</v>
      </c>
      <c r="D542" s="23">
        <v>3315</v>
      </c>
      <c r="E542" s="23">
        <v>41106000000000</v>
      </c>
      <c r="F542" s="23">
        <v>3335</v>
      </c>
      <c r="G542" s="23">
        <v>12400000000</v>
      </c>
      <c r="H542" s="23">
        <v>631</v>
      </c>
      <c r="I542" s="23">
        <v>14030930</v>
      </c>
      <c r="J542" s="23">
        <v>674</v>
      </c>
      <c r="K542" s="23">
        <v>1597909000000</v>
      </c>
      <c r="L542" s="23">
        <v>1364902000000</v>
      </c>
      <c r="M542" s="23">
        <v>1073148000000</v>
      </c>
      <c r="N542" s="23">
        <v>8353106000000</v>
      </c>
      <c r="O542" s="23">
        <v>3269758000000</v>
      </c>
      <c r="P542" s="23">
        <v>6171940000000</v>
      </c>
      <c r="Q542" s="23">
        <v>8202415000000</v>
      </c>
      <c r="R542" s="23">
        <v>5554524000000</v>
      </c>
      <c r="S542" s="23" t="s">
        <v>38</v>
      </c>
      <c r="T542" s="23" t="s">
        <v>38</v>
      </c>
      <c r="U542" s="23" t="s">
        <v>38</v>
      </c>
      <c r="V542" s="23">
        <v>0.40179999999999999</v>
      </c>
      <c r="W542" s="23">
        <v>25.724900000000002</v>
      </c>
      <c r="X542" s="23">
        <v>4.9481000000000002</v>
      </c>
      <c r="Y542" s="23" t="s">
        <v>38</v>
      </c>
      <c r="Z542" s="23">
        <v>5.5118999999999998</v>
      </c>
      <c r="AA542" s="23">
        <v>-0.23269999999999999</v>
      </c>
      <c r="AB542" s="23">
        <v>0.76080000000000003</v>
      </c>
      <c r="AC542" s="23">
        <v>0.31969999999999998</v>
      </c>
      <c r="AD542" s="23">
        <v>-0.67</v>
      </c>
      <c r="AE542" s="23">
        <v>0.60329999999999995</v>
      </c>
      <c r="AF542" s="23">
        <v>0.35920000000000002</v>
      </c>
      <c r="AG542" s="23">
        <v>6.4930000000000003</v>
      </c>
      <c r="AH542" s="23" t="s">
        <v>38</v>
      </c>
      <c r="AI542" s="23" t="s">
        <v>38</v>
      </c>
      <c r="AJ542" s="23">
        <v>6.5799999999999997E-2</v>
      </c>
      <c r="AK542" s="23">
        <v>2.0036999999999998</v>
      </c>
      <c r="AL542" s="23">
        <v>0.50509999999999999</v>
      </c>
      <c r="AM542" s="23">
        <v>0.74139999999999995</v>
      </c>
      <c r="AN542" s="23" t="s">
        <v>38</v>
      </c>
    </row>
    <row r="543" spans="1:40" x14ac:dyDescent="0.35">
      <c r="A543" s="23" t="s">
        <v>1179</v>
      </c>
      <c r="B543" s="23" t="s">
        <v>1178</v>
      </c>
      <c r="C543" s="23" t="s">
        <v>667</v>
      </c>
      <c r="D543" s="23">
        <v>3781</v>
      </c>
      <c r="E543" s="23">
        <v>82346399000000</v>
      </c>
      <c r="F543" s="23">
        <v>3758</v>
      </c>
      <c r="G543" s="23">
        <v>21779000000</v>
      </c>
      <c r="H543" s="23">
        <v>930</v>
      </c>
      <c r="I543" s="23">
        <v>14030631</v>
      </c>
      <c r="J543" s="23">
        <v>499</v>
      </c>
      <c r="K543" s="23">
        <v>20883592000000</v>
      </c>
      <c r="L543" s="23">
        <v>7554282000000</v>
      </c>
      <c r="M543" s="23">
        <v>17658787000000</v>
      </c>
      <c r="N543" s="23">
        <v>10858144000000</v>
      </c>
      <c r="O543" s="23">
        <v>5025906000000</v>
      </c>
      <c r="P543" s="23">
        <v>10088324000000</v>
      </c>
      <c r="Q543" s="23">
        <v>13690802000000</v>
      </c>
      <c r="R543" s="23">
        <v>9606137000000</v>
      </c>
      <c r="S543" s="23" t="s">
        <v>38</v>
      </c>
      <c r="T543" s="23" t="s">
        <v>38</v>
      </c>
      <c r="U543" s="23" t="s">
        <v>38</v>
      </c>
      <c r="V543" s="23">
        <v>0.47489999999999999</v>
      </c>
      <c r="W543" s="23">
        <v>3.9430999999999998</v>
      </c>
      <c r="X543" s="23">
        <v>7.5311000000000003</v>
      </c>
      <c r="Y543" s="23" t="s">
        <v>38</v>
      </c>
      <c r="Z543" s="23">
        <v>15.9528</v>
      </c>
      <c r="AA543" s="23">
        <v>0.19700000000000001</v>
      </c>
      <c r="AB543" s="23">
        <v>0.52210000000000001</v>
      </c>
      <c r="AC543" s="23">
        <v>0.39560000000000001</v>
      </c>
      <c r="AD543" s="23">
        <v>1.9400000000000001E-2</v>
      </c>
      <c r="AE543" s="23" t="s">
        <v>38</v>
      </c>
      <c r="AF543" s="23">
        <v>0.40010000000000001</v>
      </c>
      <c r="AG543" s="23">
        <v>0.44950000000000001</v>
      </c>
      <c r="AH543" s="23">
        <v>0.64259999999999995</v>
      </c>
      <c r="AI543" s="23">
        <v>0.66879999999999995</v>
      </c>
      <c r="AJ543" s="23">
        <v>1.0265</v>
      </c>
      <c r="AK543" s="23">
        <v>0.48520000000000002</v>
      </c>
      <c r="AL543" s="23">
        <v>7.7399999999999997E-2</v>
      </c>
      <c r="AM543" s="23">
        <v>0.57040000000000002</v>
      </c>
      <c r="AN543" s="23">
        <v>86.013199999999998</v>
      </c>
    </row>
    <row r="544" spans="1:40" x14ac:dyDescent="0.35">
      <c r="A544" s="23" t="s">
        <v>1338</v>
      </c>
      <c r="B544" s="23" t="s">
        <v>1337</v>
      </c>
      <c r="C544" s="23" t="s">
        <v>167</v>
      </c>
      <c r="D544" s="23">
        <v>13760</v>
      </c>
      <c r="E544" s="23">
        <v>15824000000000</v>
      </c>
      <c r="F544" s="23">
        <v>13870</v>
      </c>
      <c r="G544" s="23">
        <v>1150000000</v>
      </c>
      <c r="H544" s="23">
        <v>1229</v>
      </c>
      <c r="I544" s="23">
        <v>14030930</v>
      </c>
      <c r="J544" s="23">
        <v>1565</v>
      </c>
      <c r="K544" s="23">
        <v>7814211000000</v>
      </c>
      <c r="L544" s="23">
        <v>2928151000000</v>
      </c>
      <c r="M544" s="23">
        <v>6429370000000</v>
      </c>
      <c r="N544" s="23">
        <v>1799678000000</v>
      </c>
      <c r="O544" s="23">
        <v>772817000000</v>
      </c>
      <c r="P544" s="23">
        <v>1894508000000</v>
      </c>
      <c r="Q544" s="23">
        <v>2008934000000</v>
      </c>
      <c r="R544" s="23">
        <v>2004595000000</v>
      </c>
      <c r="S544" s="23">
        <v>562652000000</v>
      </c>
      <c r="T544" s="23">
        <v>153569000000</v>
      </c>
      <c r="U544" s="23">
        <v>411136000000</v>
      </c>
      <c r="V544" s="23">
        <v>0.91049999999999998</v>
      </c>
      <c r="W544" s="23">
        <v>2.0249999999999999</v>
      </c>
      <c r="X544" s="23">
        <v>8.8818000000000001</v>
      </c>
      <c r="Y544" s="23" t="s">
        <v>38</v>
      </c>
      <c r="Z544" s="23">
        <v>1.5644</v>
      </c>
      <c r="AA544" s="23">
        <v>1.5580000000000001</v>
      </c>
      <c r="AB544" s="23">
        <v>4.5063000000000004</v>
      </c>
      <c r="AC544" s="23">
        <v>2.2469000000000001</v>
      </c>
      <c r="AD544" s="23">
        <v>-1.09E-2</v>
      </c>
      <c r="AE544" s="23">
        <v>0.253</v>
      </c>
      <c r="AF544" s="23">
        <v>0.52329999999999999</v>
      </c>
      <c r="AG544" s="23">
        <v>0.9496</v>
      </c>
      <c r="AH544" s="23">
        <v>1.8658999999999999</v>
      </c>
      <c r="AI544" s="23">
        <v>1.0662</v>
      </c>
      <c r="AJ544" s="23">
        <v>3.9460999999999999</v>
      </c>
      <c r="AK544" s="23">
        <v>0.9284</v>
      </c>
      <c r="AL544" s="23">
        <v>0.19420000000000001</v>
      </c>
      <c r="AM544" s="23">
        <v>0.71399999999999997</v>
      </c>
      <c r="AN544" s="23">
        <v>366.53930000000003</v>
      </c>
    </row>
    <row r="545" spans="1:40" x14ac:dyDescent="0.35">
      <c r="A545" s="23" t="s">
        <v>488</v>
      </c>
      <c r="B545" s="23" t="s">
        <v>487</v>
      </c>
      <c r="C545" s="23" t="s">
        <v>172</v>
      </c>
      <c r="D545" s="23">
        <v>8540</v>
      </c>
      <c r="E545" s="23">
        <v>15372000000000</v>
      </c>
      <c r="F545" s="23">
        <v>8380</v>
      </c>
      <c r="G545" s="23">
        <v>1800000000</v>
      </c>
      <c r="H545" s="23">
        <v>631</v>
      </c>
      <c r="I545" s="23">
        <v>14030631</v>
      </c>
      <c r="J545" s="23">
        <v>-1099</v>
      </c>
      <c r="K545" s="23">
        <v>3557252000000</v>
      </c>
      <c r="L545" s="23">
        <v>-174079000000</v>
      </c>
      <c r="M545" s="23">
        <v>3557252000000</v>
      </c>
      <c r="N545" s="23">
        <v>-1977584000000</v>
      </c>
      <c r="O545" s="23">
        <v>-1489088000000</v>
      </c>
      <c r="P545" s="23">
        <v>-1977584000000</v>
      </c>
      <c r="Q545" s="23">
        <v>-2368791000000</v>
      </c>
      <c r="R545" s="23">
        <v>-2368791000000</v>
      </c>
      <c r="S545" s="23">
        <v>127692000000</v>
      </c>
      <c r="T545" s="23">
        <v>28577000000</v>
      </c>
      <c r="U545" s="23">
        <v>127692000000</v>
      </c>
      <c r="V545" s="23" t="s">
        <v>38</v>
      </c>
      <c r="W545" s="23">
        <v>4.3212999999999999</v>
      </c>
      <c r="X545" s="23" t="s">
        <v>38</v>
      </c>
      <c r="Y545" s="23" t="s">
        <v>38</v>
      </c>
      <c r="Z545" s="23">
        <v>7.0544000000000002</v>
      </c>
      <c r="AA545" s="23" t="s">
        <v>38</v>
      </c>
      <c r="AB545" s="23" t="s">
        <v>38</v>
      </c>
      <c r="AC545" s="23" t="s">
        <v>38</v>
      </c>
      <c r="AD545" s="23" t="s">
        <v>38</v>
      </c>
      <c r="AE545" s="23">
        <v>-0.91090000000000004</v>
      </c>
      <c r="AF545" s="23">
        <v>-1.2094</v>
      </c>
      <c r="AG545" s="23">
        <v>-1.0767</v>
      </c>
      <c r="AH545" s="23" t="s">
        <v>38</v>
      </c>
      <c r="AI545" s="23">
        <v>-11.693899999999999</v>
      </c>
      <c r="AJ545" s="23" t="s">
        <v>38</v>
      </c>
      <c r="AK545" s="23" t="s">
        <v>38</v>
      </c>
      <c r="AL545" s="23">
        <v>0.1527</v>
      </c>
      <c r="AM545" s="23">
        <v>0.80930000000000002</v>
      </c>
      <c r="AN545" s="23">
        <v>191.6936</v>
      </c>
    </row>
    <row r="546" spans="1:40" x14ac:dyDescent="0.35">
      <c r="A546" s="24" t="s">
        <v>941</v>
      </c>
      <c r="B546" s="24" t="s">
        <v>940</v>
      </c>
      <c r="C546" s="24" t="s">
        <v>122</v>
      </c>
      <c r="D546" s="24">
        <v>29600</v>
      </c>
      <c r="E546" s="24">
        <v>149568800000000</v>
      </c>
      <c r="F546" s="24">
        <v>29760</v>
      </c>
      <c r="G546" s="24">
        <v>5053000000</v>
      </c>
      <c r="H546" s="24">
        <v>1229</v>
      </c>
      <c r="I546" s="24">
        <v>14030930</v>
      </c>
      <c r="J546" s="24">
        <v>5306</v>
      </c>
      <c r="K546" s="24">
        <v>119159518000000</v>
      </c>
      <c r="L546" s="24">
        <v>33396106000000</v>
      </c>
      <c r="M546" s="24">
        <v>100964071000000</v>
      </c>
      <c r="N546" s="24">
        <v>26809416000000</v>
      </c>
      <c r="O546" s="24">
        <v>4196608000000</v>
      </c>
      <c r="P546" s="24">
        <v>27190675000000</v>
      </c>
      <c r="Q546" s="24">
        <v>23196983000000</v>
      </c>
      <c r="R546" s="24">
        <v>26963389000000</v>
      </c>
      <c r="S546" s="24">
        <v>4445018000000</v>
      </c>
      <c r="T546" s="24">
        <v>808807000000</v>
      </c>
      <c r="U546" s="24">
        <v>3792321000000</v>
      </c>
      <c r="V546" s="24">
        <v>0.66359999999999997</v>
      </c>
      <c r="W546" s="24">
        <v>1.2552000000000001</v>
      </c>
      <c r="X546" s="24">
        <v>5.6086999999999998</v>
      </c>
      <c r="Y546" s="24" t="s">
        <v>38</v>
      </c>
      <c r="Z546" s="24">
        <v>1.2047000000000001</v>
      </c>
      <c r="AA546" s="24">
        <v>-0.31359999999999999</v>
      </c>
      <c r="AB546" s="24">
        <v>-0.27289999999999998</v>
      </c>
      <c r="AC546" s="24">
        <v>-0.20749999999999999</v>
      </c>
      <c r="AD546" s="24">
        <v>-0.54830000000000001</v>
      </c>
      <c r="AE546" s="24">
        <v>0.26390000000000002</v>
      </c>
      <c r="AF546" s="24">
        <v>0.20860000000000001</v>
      </c>
      <c r="AG546" s="24">
        <v>0.2147</v>
      </c>
      <c r="AH546" s="24">
        <v>5.62E-2</v>
      </c>
      <c r="AI546" s="24">
        <v>-0.23480000000000001</v>
      </c>
      <c r="AJ546" s="24">
        <v>-4.2200000000000001E-2</v>
      </c>
      <c r="AK546" s="24">
        <v>-0.45140000000000002</v>
      </c>
      <c r="AL546" s="24">
        <v>0.43840000000000001</v>
      </c>
      <c r="AM546" s="24">
        <v>0.99319999999999997</v>
      </c>
      <c r="AN546" s="24">
        <v>59.4221</v>
      </c>
    </row>
    <row r="547" spans="1:40" x14ac:dyDescent="0.35">
      <c r="A547" s="24" t="s">
        <v>1158</v>
      </c>
      <c r="B547" s="24" t="s">
        <v>1157</v>
      </c>
      <c r="C547" s="24" t="s">
        <v>260</v>
      </c>
      <c r="D547" s="24">
        <v>26550</v>
      </c>
      <c r="E547" s="24">
        <v>2655000000000</v>
      </c>
      <c r="F547" s="24">
        <v>26300</v>
      </c>
      <c r="G547" s="24">
        <v>100000000</v>
      </c>
      <c r="H547" s="24">
        <v>1230</v>
      </c>
      <c r="I547" s="24">
        <v>14030930</v>
      </c>
      <c r="J547" s="24">
        <v>-400</v>
      </c>
      <c r="K547" s="24">
        <v>773847000000</v>
      </c>
      <c r="L547" s="24">
        <v>257734000000</v>
      </c>
      <c r="M547" s="24">
        <v>486154000000</v>
      </c>
      <c r="N547" s="24">
        <v>-40000000000</v>
      </c>
      <c r="O547" s="24">
        <v>837000000</v>
      </c>
      <c r="P547" s="24">
        <v>17689000000</v>
      </c>
      <c r="Q547" s="24">
        <v>-76520000000</v>
      </c>
      <c r="R547" s="24">
        <v>-21332000000</v>
      </c>
      <c r="S547" s="24">
        <v>57000000</v>
      </c>
      <c r="T547" s="24">
        <v>3000000</v>
      </c>
      <c r="U547" s="24">
        <v>831000000</v>
      </c>
      <c r="V547" s="24">
        <v>0.1</v>
      </c>
      <c r="W547" s="24">
        <v>3.4308999999999998</v>
      </c>
      <c r="X547" s="24" t="s">
        <v>38</v>
      </c>
      <c r="Y547" s="24" t="s">
        <v>38</v>
      </c>
      <c r="Z547" s="24">
        <v>4.2427999999999999</v>
      </c>
      <c r="AA547" s="24" t="s">
        <v>38</v>
      </c>
      <c r="AB547" s="24" t="s">
        <v>38</v>
      </c>
      <c r="AC547" s="24" t="s">
        <v>38</v>
      </c>
      <c r="AD547" s="24" t="s">
        <v>38</v>
      </c>
      <c r="AE547" s="24">
        <v>0.24079999999999999</v>
      </c>
      <c r="AF547" s="24">
        <v>1.1599999999999999E-2</v>
      </c>
      <c r="AG547" s="24">
        <v>0.4078</v>
      </c>
      <c r="AH547" s="24" t="s">
        <v>38</v>
      </c>
      <c r="AI547" s="24">
        <v>-1.0200000000000001E-2</v>
      </c>
      <c r="AJ547" s="24" t="s">
        <v>38</v>
      </c>
      <c r="AK547" s="24">
        <v>-0.83760000000000001</v>
      </c>
      <c r="AL547" s="24">
        <v>-6.0600000000000001E-2</v>
      </c>
      <c r="AM547" s="24">
        <v>0.65</v>
      </c>
      <c r="AN547" s="24">
        <v>67.994299999999996</v>
      </c>
    </row>
    <row r="548" spans="1:40" x14ac:dyDescent="0.35">
      <c r="A548" s="24" t="s">
        <v>731</v>
      </c>
      <c r="B548" s="24" t="s">
        <v>730</v>
      </c>
      <c r="C548" s="24" t="s">
        <v>183</v>
      </c>
      <c r="D548" s="24">
        <v>8840</v>
      </c>
      <c r="E548" s="24">
        <v>8674242539040</v>
      </c>
      <c r="F548" s="24">
        <v>8670</v>
      </c>
      <c r="G548" s="24">
        <v>981249156</v>
      </c>
      <c r="H548" s="24">
        <v>631</v>
      </c>
      <c r="I548" s="24">
        <v>14030631</v>
      </c>
      <c r="J548" s="24">
        <v>130</v>
      </c>
      <c r="K548" s="24">
        <v>1380232000000</v>
      </c>
      <c r="L548" s="24">
        <v>371929000000</v>
      </c>
      <c r="M548" s="24">
        <v>1380232000000</v>
      </c>
      <c r="N548" s="24">
        <v>127959000000</v>
      </c>
      <c r="O548" s="24">
        <v>127739000000</v>
      </c>
      <c r="P548" s="24">
        <v>127959000000</v>
      </c>
      <c r="Q548" s="24">
        <v>175246000000</v>
      </c>
      <c r="R548" s="24">
        <v>175246000000</v>
      </c>
      <c r="S548" s="24">
        <v>97000000</v>
      </c>
      <c r="T548" s="24">
        <v>21000000</v>
      </c>
      <c r="U548" s="24">
        <v>97000000</v>
      </c>
      <c r="V548" s="24">
        <v>5.0299999999999997E-2</v>
      </c>
      <c r="W548" s="24">
        <v>6.2846000000000002</v>
      </c>
      <c r="X548" s="24">
        <v>66.692300000000003</v>
      </c>
      <c r="Y548" s="24" t="s">
        <v>38</v>
      </c>
      <c r="Z548" s="24">
        <v>5.6250999999999998</v>
      </c>
      <c r="AA548" s="24" t="s">
        <v>38</v>
      </c>
      <c r="AB548" s="24" t="s">
        <v>38</v>
      </c>
      <c r="AC548" s="24" t="s">
        <v>38</v>
      </c>
      <c r="AD548" s="24">
        <v>0.55310000000000004</v>
      </c>
      <c r="AE548" s="24">
        <v>0.161</v>
      </c>
      <c r="AF548" s="24">
        <v>0.63890000000000002</v>
      </c>
      <c r="AG548" s="24">
        <v>-9.8699999999999996E-2</v>
      </c>
      <c r="AH548" s="24" t="s">
        <v>38</v>
      </c>
      <c r="AI548" s="24">
        <v>0.22639999999999999</v>
      </c>
      <c r="AJ548" s="24" t="s">
        <v>38</v>
      </c>
      <c r="AK548" s="24">
        <v>0.39989999999999998</v>
      </c>
      <c r="AL548" s="24">
        <v>9.4700000000000006E-2</v>
      </c>
      <c r="AM548" s="24">
        <v>1.2889999999999999</v>
      </c>
      <c r="AN548" s="24">
        <v>41.872700000000002</v>
      </c>
    </row>
    <row r="549" spans="1:40" x14ac:dyDescent="0.35">
      <c r="A549" s="24" t="s">
        <v>1073</v>
      </c>
      <c r="B549" s="24" t="s">
        <v>1072</v>
      </c>
      <c r="C549" s="24" t="s">
        <v>225</v>
      </c>
      <c r="D549" s="24">
        <v>22220</v>
      </c>
      <c r="E549" s="24">
        <v>50439400000000</v>
      </c>
      <c r="F549" s="24">
        <v>22240</v>
      </c>
      <c r="G549" s="24">
        <v>2270000000</v>
      </c>
      <c r="H549" s="24">
        <v>1229</v>
      </c>
      <c r="I549" s="24">
        <v>14030930</v>
      </c>
      <c r="J549" s="24">
        <v>2843</v>
      </c>
      <c r="K549" s="24">
        <v>12713546000000</v>
      </c>
      <c r="L549" s="24">
        <v>3873220000000</v>
      </c>
      <c r="M549" s="24">
        <v>10745577000000</v>
      </c>
      <c r="N549" s="24">
        <v>6454474000000</v>
      </c>
      <c r="O549" s="24">
        <v>2189991000000</v>
      </c>
      <c r="P549" s="24">
        <v>5634824000000</v>
      </c>
      <c r="Q549" s="24">
        <v>5768844000000</v>
      </c>
      <c r="R549" s="24">
        <v>5672346000000</v>
      </c>
      <c r="S549" s="24">
        <v>195581000000</v>
      </c>
      <c r="T549" s="24">
        <v>98794000000</v>
      </c>
      <c r="U549" s="24">
        <v>145295000000</v>
      </c>
      <c r="V549" s="24">
        <v>0.88629999999999998</v>
      </c>
      <c r="W549" s="24">
        <v>3.9674</v>
      </c>
      <c r="X549" s="24">
        <v>7.8192000000000004</v>
      </c>
      <c r="Y549" s="24" t="s">
        <v>38</v>
      </c>
      <c r="Z549" s="24">
        <v>3.8325999999999998</v>
      </c>
      <c r="AA549" s="24" t="s">
        <v>38</v>
      </c>
      <c r="AB549" s="24">
        <v>0.18859999999999999</v>
      </c>
      <c r="AC549" s="24">
        <v>-2.5999999999999999E-3</v>
      </c>
      <c r="AD549" s="24" t="s">
        <v>38</v>
      </c>
      <c r="AE549" s="24">
        <v>0.26369999999999999</v>
      </c>
      <c r="AF549" s="24">
        <v>0.3251</v>
      </c>
      <c r="AG549" s="24">
        <v>0.31719999999999998</v>
      </c>
      <c r="AH549" s="24">
        <v>0.33500000000000002</v>
      </c>
      <c r="AI549" s="24">
        <v>0.68369999999999997</v>
      </c>
      <c r="AJ549" s="24">
        <v>0.32169999999999999</v>
      </c>
      <c r="AK549" s="24">
        <v>0.59189999999999998</v>
      </c>
      <c r="AL549" s="24">
        <v>0.70209999999999995</v>
      </c>
      <c r="AM549" s="24" t="s">
        <v>38</v>
      </c>
      <c r="AN549" s="24">
        <v>23.1312</v>
      </c>
    </row>
    <row r="550" spans="1:40" x14ac:dyDescent="0.35">
      <c r="A550" s="23" t="s">
        <v>929</v>
      </c>
      <c r="B550" s="23" t="s">
        <v>928</v>
      </c>
      <c r="C550" s="23" t="s">
        <v>122</v>
      </c>
      <c r="D550" s="23">
        <v>3873</v>
      </c>
      <c r="E550" s="23">
        <v>4430712000000</v>
      </c>
      <c r="F550" s="23">
        <v>3844</v>
      </c>
      <c r="G550" s="23">
        <v>1144000000</v>
      </c>
      <c r="H550" s="23">
        <v>1230</v>
      </c>
      <c r="I550" s="23">
        <v>14030930</v>
      </c>
      <c r="J550" s="23">
        <v>406</v>
      </c>
      <c r="K550" s="23">
        <v>1958191000000</v>
      </c>
      <c r="L550" s="23">
        <v>351871000000</v>
      </c>
      <c r="M550" s="23">
        <v>3199004000000</v>
      </c>
      <c r="N550" s="23">
        <v>463906000000</v>
      </c>
      <c r="O550" s="23">
        <v>-203520000000</v>
      </c>
      <c r="P550" s="23">
        <v>1030214000000</v>
      </c>
      <c r="Q550" s="23">
        <v>232495000000</v>
      </c>
      <c r="R550" s="23">
        <v>1107484000000</v>
      </c>
      <c r="S550" s="23" t="s">
        <v>38</v>
      </c>
      <c r="T550" s="23" t="s">
        <v>38</v>
      </c>
      <c r="U550" s="23" t="s">
        <v>38</v>
      </c>
      <c r="V550" s="23">
        <v>0.6663</v>
      </c>
      <c r="W550" s="23">
        <v>2.2627000000000002</v>
      </c>
      <c r="X550" s="23">
        <v>9.4655000000000005</v>
      </c>
      <c r="Y550" s="23" t="s">
        <v>38</v>
      </c>
      <c r="Z550" s="23">
        <v>2.0998999999999999</v>
      </c>
      <c r="AA550" s="23" t="s">
        <v>38</v>
      </c>
      <c r="AB550" s="23" t="s">
        <v>38</v>
      </c>
      <c r="AC550" s="23" t="s">
        <v>38</v>
      </c>
      <c r="AD550" s="23" t="s">
        <v>38</v>
      </c>
      <c r="AE550" s="23">
        <v>-0.39879999999999999</v>
      </c>
      <c r="AF550" s="23">
        <v>-0.61780000000000002</v>
      </c>
      <c r="AG550" s="23">
        <v>-0.4395</v>
      </c>
      <c r="AH550" s="23">
        <v>-1.0310999999999999</v>
      </c>
      <c r="AI550" s="23">
        <v>-1.0621</v>
      </c>
      <c r="AJ550" s="23">
        <v>-23.503299999999999</v>
      </c>
      <c r="AK550" s="23">
        <v>-8.8422000000000001</v>
      </c>
      <c r="AL550" s="23">
        <v>-6.2E-2</v>
      </c>
      <c r="AM550" s="23">
        <v>0.43</v>
      </c>
      <c r="AN550" s="23">
        <v>331.83359999999999</v>
      </c>
    </row>
    <row r="551" spans="1:40" x14ac:dyDescent="0.35">
      <c r="A551" s="23" t="s">
        <v>896</v>
      </c>
      <c r="B551" s="23" t="s">
        <v>895</v>
      </c>
      <c r="C551" s="23" t="s">
        <v>306</v>
      </c>
      <c r="D551" s="23">
        <v>7950</v>
      </c>
      <c r="E551" s="23">
        <v>33056100000000</v>
      </c>
      <c r="F551" s="23">
        <v>7780</v>
      </c>
      <c r="G551" s="23">
        <v>4158000000</v>
      </c>
      <c r="H551" s="23">
        <v>1229</v>
      </c>
      <c r="I551" s="23">
        <v>14030930</v>
      </c>
      <c r="J551" s="23">
        <v>1563</v>
      </c>
      <c r="K551" s="23">
        <v>27268739000000</v>
      </c>
      <c r="L551" s="23">
        <v>7000349000000</v>
      </c>
      <c r="M551" s="23">
        <v>23354427000000</v>
      </c>
      <c r="N551" s="23">
        <v>6496943000000</v>
      </c>
      <c r="O551" s="23">
        <v>606114000000</v>
      </c>
      <c r="P551" s="23">
        <v>4495052000000</v>
      </c>
      <c r="Q551" s="23">
        <v>9816230000000</v>
      </c>
      <c r="R551" s="23">
        <v>6884227000000</v>
      </c>
      <c r="S551" s="23">
        <v>153015000000</v>
      </c>
      <c r="T551" s="23">
        <v>39103000000</v>
      </c>
      <c r="U551" s="23">
        <v>82782000000</v>
      </c>
      <c r="V551" s="23">
        <v>0.37</v>
      </c>
      <c r="W551" s="23">
        <v>1.2121999999999999</v>
      </c>
      <c r="X551" s="23">
        <v>4.9775999999999998</v>
      </c>
      <c r="Y551" s="23" t="s">
        <v>38</v>
      </c>
      <c r="Z551" s="23">
        <v>2.1091000000000002</v>
      </c>
      <c r="AA551" s="23">
        <v>0.105</v>
      </c>
      <c r="AB551" s="23">
        <v>0.11940000000000001</v>
      </c>
      <c r="AC551" s="23">
        <v>-0.81</v>
      </c>
      <c r="AD551" s="23">
        <v>-0.44600000000000001</v>
      </c>
      <c r="AE551" s="23">
        <v>0.25840000000000002</v>
      </c>
      <c r="AF551" s="23">
        <v>0.10580000000000001</v>
      </c>
      <c r="AG551" s="23">
        <v>0.44879999999999998</v>
      </c>
      <c r="AH551" s="23">
        <v>-0.26600000000000001</v>
      </c>
      <c r="AI551" s="23">
        <v>0.66500000000000004</v>
      </c>
      <c r="AJ551" s="23">
        <v>-0.78990000000000005</v>
      </c>
      <c r="AK551" s="23">
        <v>-0.1973</v>
      </c>
      <c r="AL551" s="23">
        <v>0.30320000000000003</v>
      </c>
      <c r="AM551" s="23">
        <v>0.65790000000000004</v>
      </c>
      <c r="AN551" s="23">
        <v>79.206800000000001</v>
      </c>
    </row>
    <row r="552" spans="1:40" x14ac:dyDescent="0.35">
      <c r="A552" s="24" t="s">
        <v>1093</v>
      </c>
      <c r="B552" s="24" t="s">
        <v>1092</v>
      </c>
      <c r="C552" s="24" t="s">
        <v>50</v>
      </c>
      <c r="D552" s="24">
        <v>48700</v>
      </c>
      <c r="E552" s="24">
        <v>88634000000000</v>
      </c>
      <c r="F552" s="24">
        <v>48520</v>
      </c>
      <c r="G552" s="24">
        <v>1820000000</v>
      </c>
      <c r="H552" s="24">
        <v>231</v>
      </c>
      <c r="I552" s="24">
        <v>14030830</v>
      </c>
      <c r="J552" s="24">
        <v>6876</v>
      </c>
      <c r="K552" s="24">
        <v>13269955000000</v>
      </c>
      <c r="L552" s="24">
        <v>1090328000000</v>
      </c>
      <c r="M552" s="24">
        <v>12186983000000</v>
      </c>
      <c r="N552" s="24">
        <v>12513744000000</v>
      </c>
      <c r="O552" s="24">
        <v>929291000000</v>
      </c>
      <c r="P552" s="24">
        <v>11494525000000</v>
      </c>
      <c r="Q552" s="24">
        <v>3306605000000</v>
      </c>
      <c r="R552" s="24">
        <v>14532046000000</v>
      </c>
      <c r="S552" s="24" t="s">
        <v>38</v>
      </c>
      <c r="T552" s="24" t="s">
        <v>38</v>
      </c>
      <c r="U552" s="24" t="s">
        <v>38</v>
      </c>
      <c r="V552" s="24">
        <v>1.0291999999999999</v>
      </c>
      <c r="W552" s="24">
        <v>6.6792999999999996</v>
      </c>
      <c r="X552" s="24">
        <v>7.0564</v>
      </c>
      <c r="Y552" s="24">
        <v>1.7603</v>
      </c>
      <c r="Z552" s="24" t="s">
        <v>38</v>
      </c>
      <c r="AA552" s="24" t="s">
        <v>38</v>
      </c>
      <c r="AB552" s="24" t="s">
        <v>38</v>
      </c>
      <c r="AC552" s="24" t="s">
        <v>38</v>
      </c>
      <c r="AD552" s="24" t="s">
        <v>38</v>
      </c>
      <c r="AE552" s="24" t="s">
        <v>38</v>
      </c>
      <c r="AF552" s="24">
        <v>66.793800000000005</v>
      </c>
      <c r="AG552" s="24">
        <v>1161.3966</v>
      </c>
      <c r="AH552" s="24" t="s">
        <v>38</v>
      </c>
      <c r="AI552" s="24" t="s">
        <v>38</v>
      </c>
      <c r="AJ552" s="24" t="s">
        <v>38</v>
      </c>
      <c r="AK552" s="24" t="s">
        <v>38</v>
      </c>
      <c r="AL552" s="24">
        <v>0.69350000000000001</v>
      </c>
      <c r="AM552" s="24">
        <v>1.1448</v>
      </c>
      <c r="AN552" s="24">
        <v>195.67740000000001</v>
      </c>
    </row>
    <row r="553" spans="1:40" x14ac:dyDescent="0.35">
      <c r="A553" s="24" t="s">
        <v>850</v>
      </c>
      <c r="B553" s="24" t="s">
        <v>849</v>
      </c>
      <c r="C553" s="24" t="s">
        <v>50</v>
      </c>
      <c r="D553" s="24">
        <v>15260</v>
      </c>
      <c r="E553" s="24">
        <v>22890000000000</v>
      </c>
      <c r="F553" s="24">
        <v>15150</v>
      </c>
      <c r="G553" s="24">
        <v>1500000000</v>
      </c>
      <c r="H553" s="24">
        <v>930</v>
      </c>
      <c r="I553" s="24">
        <v>14030631</v>
      </c>
      <c r="J553" s="24">
        <v>1541</v>
      </c>
      <c r="K553" s="24">
        <v>2383358000000</v>
      </c>
      <c r="L553" s="24">
        <v>13885000000</v>
      </c>
      <c r="M553" s="24">
        <v>2396405000000</v>
      </c>
      <c r="N553" s="24">
        <v>2311986000000</v>
      </c>
      <c r="O553" s="24">
        <v>-33094000000</v>
      </c>
      <c r="P553" s="24">
        <v>2371853000000</v>
      </c>
      <c r="Q553" s="24">
        <v>2263220000000</v>
      </c>
      <c r="R553" s="24">
        <v>3582413000000</v>
      </c>
      <c r="S553" s="24">
        <v>5116000000</v>
      </c>
      <c r="T553" s="24">
        <v>4792000000</v>
      </c>
      <c r="U553" s="24">
        <v>1635000000</v>
      </c>
      <c r="V553" s="24">
        <v>0.1012</v>
      </c>
      <c r="W553" s="24">
        <v>9.6041000000000007</v>
      </c>
      <c r="X553" s="24">
        <v>9.8313000000000006</v>
      </c>
      <c r="Y553" s="24">
        <v>5.8337000000000003</v>
      </c>
      <c r="Z553" s="24" t="s">
        <v>38</v>
      </c>
      <c r="AA553" s="24" t="s">
        <v>38</v>
      </c>
      <c r="AB553" s="24" t="s">
        <v>38</v>
      </c>
      <c r="AC553" s="24" t="s">
        <v>38</v>
      </c>
      <c r="AD553" s="24" t="s">
        <v>38</v>
      </c>
      <c r="AE553" s="24" t="s">
        <v>38</v>
      </c>
      <c r="AF553" s="24" t="s">
        <v>38</v>
      </c>
      <c r="AG553" s="24">
        <v>660.19050000000004</v>
      </c>
      <c r="AH553" s="24" t="s">
        <v>38</v>
      </c>
      <c r="AI553" s="24" t="s">
        <v>38</v>
      </c>
      <c r="AJ553" s="24" t="s">
        <v>38</v>
      </c>
      <c r="AK553" s="24" t="s">
        <v>38</v>
      </c>
      <c r="AL553" s="24">
        <v>-0.21240000000000001</v>
      </c>
      <c r="AM553" s="24">
        <v>0.57579999999999998</v>
      </c>
      <c r="AN553" s="24">
        <v>419.35019999999997</v>
      </c>
    </row>
    <row r="554" spans="1:40" x14ac:dyDescent="0.35">
      <c r="A554" s="24" t="s">
        <v>909</v>
      </c>
      <c r="B554" s="24" t="s">
        <v>908</v>
      </c>
      <c r="C554" s="24" t="s">
        <v>172</v>
      </c>
      <c r="D554" s="24">
        <v>18630</v>
      </c>
      <c r="E554" s="24">
        <v>18630000000000</v>
      </c>
      <c r="F554" s="24">
        <v>18440</v>
      </c>
      <c r="G554" s="24">
        <v>1000000000</v>
      </c>
      <c r="H554" s="24">
        <v>631</v>
      </c>
      <c r="I554" s="24">
        <v>14030930</v>
      </c>
      <c r="J554" s="24">
        <v>874</v>
      </c>
      <c r="K554" s="24">
        <v>5588640000000</v>
      </c>
      <c r="L554" s="24">
        <v>786287000000</v>
      </c>
      <c r="M554" s="24">
        <v>6275387000000</v>
      </c>
      <c r="N554" s="24">
        <v>874240000000</v>
      </c>
      <c r="O554" s="24">
        <v>-63545000000</v>
      </c>
      <c r="P554" s="24">
        <v>1240879000000</v>
      </c>
      <c r="Q554" s="24">
        <v>593426000000</v>
      </c>
      <c r="R554" s="24">
        <v>1306971000000</v>
      </c>
      <c r="S554" s="24" t="s">
        <v>38</v>
      </c>
      <c r="T554" s="24" t="s">
        <v>38</v>
      </c>
      <c r="U554" s="24" t="s">
        <v>38</v>
      </c>
      <c r="V554" s="24">
        <v>0.52380000000000004</v>
      </c>
      <c r="W554" s="24">
        <v>3.3334999999999999</v>
      </c>
      <c r="X554" s="24">
        <v>21.098400000000002</v>
      </c>
      <c r="Y554" s="24" t="s">
        <v>38</v>
      </c>
      <c r="Z554" s="24">
        <v>113.72709999999999</v>
      </c>
      <c r="AA554" s="24" t="s">
        <v>38</v>
      </c>
      <c r="AB554" s="24" t="s">
        <v>38</v>
      </c>
      <c r="AC554" s="24" t="s">
        <v>38</v>
      </c>
      <c r="AD554" s="24" t="s">
        <v>38</v>
      </c>
      <c r="AE554" s="24">
        <v>-0.99780000000000002</v>
      </c>
      <c r="AF554" s="24">
        <v>-0.57450000000000001</v>
      </c>
      <c r="AG554" s="24">
        <v>-0.4662</v>
      </c>
      <c r="AH554" s="24" t="s">
        <v>38</v>
      </c>
      <c r="AI554" s="24">
        <v>-0.97670000000000001</v>
      </c>
      <c r="AJ554" s="24">
        <v>-1.7137</v>
      </c>
      <c r="AK554" s="24">
        <v>-1.2097</v>
      </c>
      <c r="AL554" s="24">
        <v>0.1726</v>
      </c>
      <c r="AM554" s="24">
        <v>0.87919999999999998</v>
      </c>
      <c r="AN554" s="24">
        <v>185.7227</v>
      </c>
    </row>
    <row r="555" spans="1:40" x14ac:dyDescent="0.35">
      <c r="A555" s="24" t="s">
        <v>1154</v>
      </c>
      <c r="B555" s="24" t="s">
        <v>1153</v>
      </c>
      <c r="C555" s="24" t="s">
        <v>45</v>
      </c>
      <c r="D555" s="24">
        <v>65050</v>
      </c>
      <c r="E555" s="24">
        <v>66954872160000</v>
      </c>
      <c r="F555" s="24">
        <v>65000</v>
      </c>
      <c r="G555" s="24">
        <v>1029283200</v>
      </c>
      <c r="H555" s="24">
        <v>1030</v>
      </c>
      <c r="I555" s="24">
        <v>14030730</v>
      </c>
      <c r="J555" s="24">
        <v>4336</v>
      </c>
      <c r="K555" s="24">
        <v>28403696000000</v>
      </c>
      <c r="L555" s="24">
        <v>9065123000000</v>
      </c>
      <c r="M555" s="24">
        <v>22094059000000</v>
      </c>
      <c r="N555" s="24">
        <v>4462754000000</v>
      </c>
      <c r="O555" s="24">
        <v>220835000000</v>
      </c>
      <c r="P555" s="24">
        <v>4311793000000</v>
      </c>
      <c r="Q555" s="24">
        <v>4021561000000</v>
      </c>
      <c r="R555" s="24">
        <v>5793233000000</v>
      </c>
      <c r="S555" s="24">
        <v>308141000000</v>
      </c>
      <c r="T555" s="24" t="s">
        <v>38</v>
      </c>
      <c r="U555" s="24">
        <v>308141000000</v>
      </c>
      <c r="V555" s="24">
        <v>0.53339999999999999</v>
      </c>
      <c r="W555" s="24">
        <v>2.3573</v>
      </c>
      <c r="X555" s="24">
        <v>14.9908</v>
      </c>
      <c r="Y555" s="24" t="s">
        <v>38</v>
      </c>
      <c r="Z555" s="24">
        <v>2.1787999999999998</v>
      </c>
      <c r="AA555" s="24">
        <v>-0.4304</v>
      </c>
      <c r="AB555" s="24">
        <v>-8.2000000000000007E-3</v>
      </c>
      <c r="AC555" s="24">
        <v>8.2000000000000007E-3</v>
      </c>
      <c r="AD555" s="24">
        <v>-9.7299999999999998E-2</v>
      </c>
      <c r="AE555" s="24">
        <v>0.37990000000000002</v>
      </c>
      <c r="AF555" s="24">
        <v>9.7699999999999995E-2</v>
      </c>
      <c r="AG555" s="24">
        <v>0.59470000000000001</v>
      </c>
      <c r="AH555" s="24">
        <v>2.6800000000000001E-2</v>
      </c>
      <c r="AI555" s="24">
        <v>0.53469999999999995</v>
      </c>
      <c r="AJ555" s="24">
        <v>0.1066</v>
      </c>
      <c r="AK555" s="24">
        <v>0.43959999999999999</v>
      </c>
      <c r="AL555" s="24">
        <v>0.1404</v>
      </c>
      <c r="AM555" s="24">
        <v>0.96779999999999999</v>
      </c>
      <c r="AN555" s="24">
        <v>76.793400000000005</v>
      </c>
    </row>
    <row r="556" spans="1:40" x14ac:dyDescent="0.35">
      <c r="A556" s="23" t="s">
        <v>1017</v>
      </c>
      <c r="B556" s="23" t="s">
        <v>1016</v>
      </c>
      <c r="C556" s="23" t="s">
        <v>53</v>
      </c>
      <c r="D556" s="23">
        <v>27530</v>
      </c>
      <c r="E556" s="23">
        <v>222001920000000</v>
      </c>
      <c r="F556" s="23">
        <v>26840</v>
      </c>
      <c r="G556" s="23">
        <v>8064000000</v>
      </c>
      <c r="H556" s="23">
        <v>1229</v>
      </c>
      <c r="I556" s="23">
        <v>14030930</v>
      </c>
      <c r="J556" s="23">
        <v>-200</v>
      </c>
      <c r="K556" s="23">
        <v>363650831000000</v>
      </c>
      <c r="L556" s="23">
        <v>100413960000000</v>
      </c>
      <c r="M556" s="23">
        <v>298555704000000</v>
      </c>
      <c r="N556" s="23">
        <v>-1612715000000</v>
      </c>
      <c r="O556" s="23">
        <v>-2973020000000</v>
      </c>
      <c r="P556" s="23">
        <v>17640087000000</v>
      </c>
      <c r="Q556" s="23">
        <v>13026241000000</v>
      </c>
      <c r="R556" s="23">
        <v>22653699000000</v>
      </c>
      <c r="S556" s="23">
        <v>728848000000</v>
      </c>
      <c r="T556" s="23">
        <v>552405000000</v>
      </c>
      <c r="U556" s="23" t="s">
        <v>38</v>
      </c>
      <c r="V556" s="23">
        <v>0.60799999999999998</v>
      </c>
      <c r="W556" s="23">
        <v>0.61050000000000004</v>
      </c>
      <c r="X556" s="23" t="s">
        <v>38</v>
      </c>
      <c r="Y556" s="23" t="s">
        <v>38</v>
      </c>
      <c r="Z556" s="23">
        <v>0.58550000000000002</v>
      </c>
      <c r="AA556" s="23" t="s">
        <v>38</v>
      </c>
      <c r="AB556" s="23" t="s">
        <v>38</v>
      </c>
      <c r="AC556" s="23" t="s">
        <v>38</v>
      </c>
      <c r="AD556" s="23" t="s">
        <v>38</v>
      </c>
      <c r="AE556" s="23">
        <v>0.30159999999999998</v>
      </c>
      <c r="AF556" s="23">
        <v>7.6999999999999999E-2</v>
      </c>
      <c r="AG556" s="23">
        <v>0.24360000000000001</v>
      </c>
      <c r="AH556" s="23">
        <v>-1.1175999999999999</v>
      </c>
      <c r="AI556" s="23">
        <v>-1.1138999999999999</v>
      </c>
      <c r="AJ556" s="23">
        <v>-2.6715</v>
      </c>
      <c r="AK556" s="23">
        <v>-1.9732000000000001</v>
      </c>
      <c r="AL556" s="23">
        <v>0.19289999999999999</v>
      </c>
      <c r="AM556" s="23">
        <v>0.98360000000000003</v>
      </c>
      <c r="AN556" s="23">
        <v>21.573499999999999</v>
      </c>
    </row>
    <row r="557" spans="1:40" x14ac:dyDescent="0.35">
      <c r="A557" s="23" t="s">
        <v>1170</v>
      </c>
      <c r="B557" s="23" t="s">
        <v>1169</v>
      </c>
      <c r="C557" s="23" t="s">
        <v>145</v>
      </c>
      <c r="D557" s="23">
        <v>54890</v>
      </c>
      <c r="E557" s="23">
        <v>13722500000000</v>
      </c>
      <c r="F557" s="23">
        <v>54670</v>
      </c>
      <c r="G557" s="23">
        <v>250000000</v>
      </c>
      <c r="H557" s="23">
        <v>1030</v>
      </c>
      <c r="I557" s="23">
        <v>14030730</v>
      </c>
      <c r="J557" s="23">
        <v>2978</v>
      </c>
      <c r="K557" s="23">
        <v>1218117000000</v>
      </c>
      <c r="L557" s="23">
        <v>415916000000</v>
      </c>
      <c r="M557" s="23">
        <v>887812000000</v>
      </c>
      <c r="N557" s="23">
        <v>744385000000</v>
      </c>
      <c r="O557" s="23">
        <v>189297000000</v>
      </c>
      <c r="P557" s="23">
        <v>604649000000</v>
      </c>
      <c r="Q557" s="23">
        <v>697763000000</v>
      </c>
      <c r="R557" s="23">
        <v>538519000000</v>
      </c>
      <c r="S557" s="23">
        <v>112483000000</v>
      </c>
      <c r="T557" s="23">
        <v>21035000000</v>
      </c>
      <c r="U557" s="23">
        <v>49853000000</v>
      </c>
      <c r="V557" s="23">
        <v>0.22739999999999999</v>
      </c>
      <c r="W557" s="23">
        <v>11.2653</v>
      </c>
      <c r="X557" s="23">
        <v>18.337800000000001</v>
      </c>
      <c r="Y557" s="23" t="s">
        <v>38</v>
      </c>
      <c r="Z557" s="23">
        <v>9.4811999999999994</v>
      </c>
      <c r="AA557" s="23">
        <v>1.8861000000000001</v>
      </c>
      <c r="AB557" s="23">
        <v>2.7713999999999999</v>
      </c>
      <c r="AC557" s="23">
        <v>7.3098999999999998</v>
      </c>
      <c r="AD557" s="23">
        <v>0.7903</v>
      </c>
      <c r="AE557" s="23">
        <v>0.64690000000000003</v>
      </c>
      <c r="AF557" s="23">
        <v>0.31419999999999998</v>
      </c>
      <c r="AG557" s="23">
        <v>0.6149</v>
      </c>
      <c r="AH557" s="23">
        <v>0.48480000000000001</v>
      </c>
      <c r="AI557" s="23">
        <v>1.0425</v>
      </c>
      <c r="AJ557" s="23">
        <v>9.9206000000000003</v>
      </c>
      <c r="AK557" s="23">
        <v>1.8911</v>
      </c>
      <c r="AL557" s="23">
        <v>0.14560000000000001</v>
      </c>
      <c r="AM557" s="23">
        <v>1.8242</v>
      </c>
      <c r="AN557" s="23">
        <v>47.341700000000003</v>
      </c>
    </row>
    <row r="558" spans="1:40" x14ac:dyDescent="0.35">
      <c r="A558" s="24" t="s">
        <v>1009</v>
      </c>
      <c r="B558" s="24" t="s">
        <v>1008</v>
      </c>
      <c r="C558" s="24" t="s">
        <v>365</v>
      </c>
      <c r="D558" s="24">
        <v>8470</v>
      </c>
      <c r="E558" s="24">
        <v>65456160000000</v>
      </c>
      <c r="F558" s="24">
        <v>8500</v>
      </c>
      <c r="G558" s="24">
        <v>7728000000</v>
      </c>
      <c r="H558" s="24">
        <v>930</v>
      </c>
      <c r="I558" s="24">
        <v>14030631</v>
      </c>
      <c r="J558" s="24">
        <v>635</v>
      </c>
      <c r="K558" s="24">
        <v>8721471000000</v>
      </c>
      <c r="L558" s="24">
        <v>3307343000000</v>
      </c>
      <c r="M558" s="24">
        <v>6065337000000</v>
      </c>
      <c r="N558" s="24">
        <v>4908561000000</v>
      </c>
      <c r="O558" s="24">
        <v>1604510000000</v>
      </c>
      <c r="P558" s="24">
        <v>3138355000000</v>
      </c>
      <c r="Q558" s="24">
        <v>13856695000000</v>
      </c>
      <c r="R558" s="24">
        <v>9966806000000</v>
      </c>
      <c r="S558" s="24">
        <v>123479000000</v>
      </c>
      <c r="T558" s="24">
        <v>33140000000</v>
      </c>
      <c r="U558" s="24">
        <v>211406000000</v>
      </c>
      <c r="V558" s="24">
        <v>0.24629999999999999</v>
      </c>
      <c r="W558" s="24">
        <v>7.5052000000000003</v>
      </c>
      <c r="X558" s="24">
        <v>13.4016</v>
      </c>
      <c r="Y558" s="24" t="s">
        <v>38</v>
      </c>
      <c r="Z558" s="24">
        <v>5.6798999999999999</v>
      </c>
      <c r="AA558" s="24" t="s">
        <v>38</v>
      </c>
      <c r="AB558" s="24" t="s">
        <v>38</v>
      </c>
      <c r="AC558" s="24">
        <v>-0.16930000000000001</v>
      </c>
      <c r="AD558" s="24" t="s">
        <v>38</v>
      </c>
      <c r="AE558" s="24">
        <v>0.37380000000000002</v>
      </c>
      <c r="AF558" s="24">
        <v>3.7199999999999997E-2</v>
      </c>
      <c r="AG558" s="24">
        <v>0.14499999999999999</v>
      </c>
      <c r="AH558" s="24">
        <v>0.38629999999999998</v>
      </c>
      <c r="AI558" s="24">
        <v>0.45390000000000003</v>
      </c>
      <c r="AJ558" s="24">
        <v>-7.9899999999999999E-2</v>
      </c>
      <c r="AK558" s="24">
        <v>0.42820000000000003</v>
      </c>
      <c r="AL558" s="24">
        <v>0.39050000000000001</v>
      </c>
      <c r="AM558" s="24">
        <v>1.6</v>
      </c>
      <c r="AN558" s="24">
        <v>149.4204</v>
      </c>
    </row>
    <row r="559" spans="1:40" x14ac:dyDescent="0.35">
      <c r="A559" s="24" t="s">
        <v>880</v>
      </c>
      <c r="B559" s="24" t="s">
        <v>879</v>
      </c>
      <c r="C559" s="24" t="s">
        <v>774</v>
      </c>
      <c r="D559" s="24">
        <v>19650</v>
      </c>
      <c r="E559" s="24">
        <v>33798000000000</v>
      </c>
      <c r="F559" s="24">
        <v>19900</v>
      </c>
      <c r="G559" s="24">
        <v>1720000000</v>
      </c>
      <c r="H559" s="24">
        <v>631</v>
      </c>
      <c r="I559" s="24">
        <v>14030930</v>
      </c>
      <c r="J559" s="24">
        <v>249</v>
      </c>
      <c r="K559" s="24">
        <v>3244722000000</v>
      </c>
      <c r="L559" s="24">
        <v>1039576000000</v>
      </c>
      <c r="M559" s="24">
        <v>2902569000000</v>
      </c>
      <c r="N559" s="24">
        <v>428507000000</v>
      </c>
      <c r="O559" s="24">
        <v>74347000000</v>
      </c>
      <c r="P559" s="24">
        <v>444510000000</v>
      </c>
      <c r="Q559" s="24">
        <v>623228000000</v>
      </c>
      <c r="R559" s="24">
        <v>548881000000</v>
      </c>
      <c r="S559" s="24">
        <v>29865000000</v>
      </c>
      <c r="T559" s="24">
        <v>5132000000</v>
      </c>
      <c r="U559" s="24">
        <v>27298000000</v>
      </c>
      <c r="V559" s="24">
        <v>0.51480000000000004</v>
      </c>
      <c r="W559" s="24">
        <v>10.4163</v>
      </c>
      <c r="X559" s="24">
        <v>79.919700000000006</v>
      </c>
      <c r="Y559" s="24" t="s">
        <v>38</v>
      </c>
      <c r="Z559" s="24" t="s">
        <v>38</v>
      </c>
      <c r="AA559" s="24" t="s">
        <v>38</v>
      </c>
      <c r="AB559" s="24" t="s">
        <v>38</v>
      </c>
      <c r="AC559" s="24">
        <v>-0.77959999999999996</v>
      </c>
      <c r="AD559" s="24">
        <v>-0.44800000000000001</v>
      </c>
      <c r="AE559" s="24" t="s">
        <v>38</v>
      </c>
      <c r="AF559" s="24">
        <v>0.46829999999999999</v>
      </c>
      <c r="AG559" s="24">
        <v>0.49059999999999998</v>
      </c>
      <c r="AH559" s="24">
        <v>-0.4859</v>
      </c>
      <c r="AI559" s="24">
        <v>1.4845999999999999</v>
      </c>
      <c r="AJ559" s="24">
        <v>-0.67630000000000001</v>
      </c>
      <c r="AK559" s="24">
        <v>-0.17710000000000001</v>
      </c>
      <c r="AL559" s="24">
        <v>0.51100000000000001</v>
      </c>
      <c r="AM559" s="24">
        <v>-78333.354600000006</v>
      </c>
      <c r="AN559" s="24">
        <v>98.874899999999997</v>
      </c>
    </row>
    <row r="560" spans="1:40" x14ac:dyDescent="0.35">
      <c r="A560" s="24" t="s">
        <v>866</v>
      </c>
      <c r="B560" s="24" t="s">
        <v>865</v>
      </c>
      <c r="C560" s="24" t="s">
        <v>130</v>
      </c>
      <c r="D560" s="24">
        <v>7580</v>
      </c>
      <c r="E560" s="24">
        <v>6358866222060</v>
      </c>
      <c r="F560" s="24">
        <v>7410</v>
      </c>
      <c r="G560" s="24">
        <v>838900557</v>
      </c>
      <c r="H560" s="24">
        <v>930</v>
      </c>
      <c r="I560" s="24">
        <v>14030631</v>
      </c>
      <c r="J560" s="24">
        <v>127</v>
      </c>
      <c r="K560" s="24">
        <v>3198481000000</v>
      </c>
      <c r="L560" s="24">
        <v>657110000000</v>
      </c>
      <c r="M560" s="24">
        <v>2950273000000</v>
      </c>
      <c r="N560" s="24">
        <v>106389000000</v>
      </c>
      <c r="O560" s="24">
        <v>1423000000</v>
      </c>
      <c r="P560" s="24">
        <v>124451000000</v>
      </c>
      <c r="Q560" s="24">
        <v>111225000000</v>
      </c>
      <c r="R560" s="24">
        <v>148347000000</v>
      </c>
      <c r="S560" s="24">
        <v>106291000000</v>
      </c>
      <c r="T560" s="24">
        <v>20750000000</v>
      </c>
      <c r="U560" s="24">
        <v>122146000000</v>
      </c>
      <c r="V560" s="24">
        <v>0.33700000000000002</v>
      </c>
      <c r="W560" s="24">
        <v>1.9881</v>
      </c>
      <c r="X560" s="24">
        <v>58.189</v>
      </c>
      <c r="Y560" s="24" t="s">
        <v>38</v>
      </c>
      <c r="Z560" s="24">
        <v>2.0895999999999999</v>
      </c>
      <c r="AA560" s="24" t="s">
        <v>38</v>
      </c>
      <c r="AB560" s="24" t="s">
        <v>38</v>
      </c>
      <c r="AC560" s="24" t="s">
        <v>38</v>
      </c>
      <c r="AD560" s="24">
        <v>-0.84789999999999999</v>
      </c>
      <c r="AE560" s="24">
        <v>0.3322</v>
      </c>
      <c r="AF560" s="24">
        <v>-0.16470000000000001</v>
      </c>
      <c r="AG560" s="24">
        <v>-0.25659999999999999</v>
      </c>
      <c r="AH560" s="24">
        <v>0.31240000000000001</v>
      </c>
      <c r="AI560" s="24">
        <v>6.6000000000000003E-2</v>
      </c>
      <c r="AJ560" s="24" t="s">
        <v>38</v>
      </c>
      <c r="AK560" s="24">
        <v>-0.88690000000000002</v>
      </c>
      <c r="AL560" s="24">
        <v>1.37E-2</v>
      </c>
      <c r="AM560" s="24">
        <v>1.1919</v>
      </c>
      <c r="AN560" s="24">
        <v>225.68960000000001</v>
      </c>
    </row>
    <row r="561" spans="1:40" x14ac:dyDescent="0.35">
      <c r="A561" s="24" t="s">
        <v>1511</v>
      </c>
      <c r="B561" s="24" t="s">
        <v>1510</v>
      </c>
      <c r="C561" s="24" t="s">
        <v>50</v>
      </c>
      <c r="D561" s="24">
        <v>38350</v>
      </c>
      <c r="E561" s="24">
        <v>13489612500000</v>
      </c>
      <c r="F561" s="24">
        <v>38350</v>
      </c>
      <c r="G561" s="24">
        <v>351750000</v>
      </c>
      <c r="H561" s="24">
        <v>631</v>
      </c>
      <c r="I561" s="24">
        <v>14030930</v>
      </c>
      <c r="J561" s="24">
        <v>-516</v>
      </c>
      <c r="K561" s="24">
        <v>-165000000</v>
      </c>
      <c r="L561" s="24">
        <v>1705306000000</v>
      </c>
      <c r="M561" s="24">
        <v>-1453086000000</v>
      </c>
      <c r="N561" s="24">
        <v>-181335000000</v>
      </c>
      <c r="O561" s="24">
        <v>1687973000000</v>
      </c>
      <c r="P561" s="24">
        <v>-1664298000000</v>
      </c>
      <c r="Q561" s="24">
        <v>6907424000000</v>
      </c>
      <c r="R561" s="24">
        <v>5219451000000</v>
      </c>
      <c r="S561" s="24">
        <v>157337000000</v>
      </c>
      <c r="T561" s="24">
        <v>38761000000</v>
      </c>
      <c r="U561" s="24">
        <v>157337000000</v>
      </c>
      <c r="V561" s="24">
        <v>0.1003</v>
      </c>
      <c r="W561" s="24" t="s">
        <v>38</v>
      </c>
      <c r="X561" s="24" t="s">
        <v>38</v>
      </c>
      <c r="Y561" s="24">
        <v>2.2905000000000002</v>
      </c>
      <c r="Z561" s="24" t="s">
        <v>38</v>
      </c>
      <c r="AA561" s="24" t="s">
        <v>38</v>
      </c>
      <c r="AB561" s="24" t="s">
        <v>38</v>
      </c>
      <c r="AC561" s="24">
        <v>7.5600000000000001E-2</v>
      </c>
      <c r="AD561" s="24">
        <v>0.21859999999999999</v>
      </c>
      <c r="AE561" s="24" t="s">
        <v>38</v>
      </c>
      <c r="AF561" s="24">
        <v>2.3357000000000001</v>
      </c>
      <c r="AG561" s="24">
        <v>5.7568000000000001</v>
      </c>
      <c r="AH561" s="24" t="s">
        <v>38</v>
      </c>
      <c r="AI561" s="24" t="s">
        <v>38</v>
      </c>
      <c r="AJ561" s="24">
        <v>2.5880000000000001</v>
      </c>
      <c r="AK561" s="24">
        <v>7.2336</v>
      </c>
      <c r="AL561" s="24">
        <v>0.14990000000000001</v>
      </c>
      <c r="AM561" s="24">
        <v>0.58950000000000002</v>
      </c>
      <c r="AN561" s="24">
        <v>2380818.9029999999</v>
      </c>
    </row>
    <row r="562" spans="1:40" x14ac:dyDescent="0.35">
      <c r="A562" s="23" t="s">
        <v>933</v>
      </c>
      <c r="B562" s="23" t="s">
        <v>932</v>
      </c>
      <c r="C562" s="23" t="s">
        <v>53</v>
      </c>
      <c r="D562" s="23">
        <v>11730</v>
      </c>
      <c r="E562" s="23">
        <v>10263750000000</v>
      </c>
      <c r="F562" s="23">
        <v>11660</v>
      </c>
      <c r="G562" s="23">
        <v>875000000</v>
      </c>
      <c r="H562" s="23">
        <v>1229</v>
      </c>
      <c r="I562" s="23">
        <v>14030930</v>
      </c>
      <c r="J562" s="23">
        <v>1208</v>
      </c>
      <c r="K562" s="23">
        <v>5107550000000</v>
      </c>
      <c r="L562" s="23">
        <v>1476339000000</v>
      </c>
      <c r="M562" s="23">
        <v>4262638000000</v>
      </c>
      <c r="N562" s="23">
        <v>1056629000000</v>
      </c>
      <c r="O562" s="23">
        <v>244441000000</v>
      </c>
      <c r="P562" s="23">
        <v>961775000000</v>
      </c>
      <c r="Q562" s="23">
        <v>1426860000000</v>
      </c>
      <c r="R562" s="23">
        <v>990713000000</v>
      </c>
      <c r="S562" s="23">
        <v>132656000000</v>
      </c>
      <c r="T562" s="23">
        <v>27458000000</v>
      </c>
      <c r="U562" s="23">
        <v>117501000000</v>
      </c>
      <c r="V562" s="23">
        <v>0.3821</v>
      </c>
      <c r="W562" s="23">
        <v>2.0095000000000001</v>
      </c>
      <c r="X562" s="23">
        <v>9.6523000000000003</v>
      </c>
      <c r="Y562" s="23" t="s">
        <v>38</v>
      </c>
      <c r="Z562" s="23">
        <v>1.8147</v>
      </c>
      <c r="AA562" s="23">
        <v>-2.9700000000000001E-2</v>
      </c>
      <c r="AB562" s="23">
        <v>3.3E-3</v>
      </c>
      <c r="AC562" s="23">
        <v>-0.36030000000000001</v>
      </c>
      <c r="AD562" s="23">
        <v>-0.3513</v>
      </c>
      <c r="AE562" s="23">
        <v>0.41499999999999998</v>
      </c>
      <c r="AF562" s="23">
        <v>0.47410000000000002</v>
      </c>
      <c r="AG562" s="23">
        <v>0.29380000000000001</v>
      </c>
      <c r="AH562" s="23">
        <v>4.1700000000000001E-2</v>
      </c>
      <c r="AI562" s="23">
        <v>-0.2742</v>
      </c>
      <c r="AJ562" s="23">
        <v>-5.7000000000000002E-2</v>
      </c>
      <c r="AK562" s="23">
        <v>-0.16070000000000001</v>
      </c>
      <c r="AL562" s="23">
        <v>0.37130000000000002</v>
      </c>
      <c r="AM562" s="23">
        <v>1.0375000000000001</v>
      </c>
      <c r="AN562" s="23">
        <v>21.911000000000001</v>
      </c>
    </row>
    <row r="563" spans="1:40" x14ac:dyDescent="0.35">
      <c r="A563" s="23" t="s">
        <v>1324</v>
      </c>
      <c r="B563" s="23" t="s">
        <v>1323</v>
      </c>
      <c r="C563" s="23" t="s">
        <v>774</v>
      </c>
      <c r="D563" s="23">
        <v>65250</v>
      </c>
      <c r="E563" s="23">
        <v>13050000000000</v>
      </c>
      <c r="F563" s="23">
        <v>65300</v>
      </c>
      <c r="G563" s="23">
        <v>200000000</v>
      </c>
      <c r="H563" s="23">
        <v>1229</v>
      </c>
      <c r="I563" s="23">
        <v>14030930</v>
      </c>
      <c r="J563" s="23">
        <v>1173</v>
      </c>
      <c r="K563" s="23">
        <v>6648561000000</v>
      </c>
      <c r="L563" s="23">
        <v>2175035000000</v>
      </c>
      <c r="M563" s="23">
        <v>5705214000000</v>
      </c>
      <c r="N563" s="23">
        <v>234632000000</v>
      </c>
      <c r="O563" s="23">
        <v>163663000000</v>
      </c>
      <c r="P563" s="23">
        <v>445327000000</v>
      </c>
      <c r="Q563" s="23">
        <v>450688000000</v>
      </c>
      <c r="R563" s="23">
        <v>560013000000</v>
      </c>
      <c r="S563" s="23" t="s">
        <v>38</v>
      </c>
      <c r="T563" s="23" t="s">
        <v>38</v>
      </c>
      <c r="U563" s="23" t="s">
        <v>38</v>
      </c>
      <c r="V563" s="23">
        <v>0.92069999999999996</v>
      </c>
      <c r="W563" s="23">
        <v>1.9628000000000001</v>
      </c>
      <c r="X563" s="23">
        <v>55.669199999999996</v>
      </c>
      <c r="Y563" s="23" t="s">
        <v>38</v>
      </c>
      <c r="Z563" s="23">
        <v>1.8892</v>
      </c>
      <c r="AA563" s="23" t="s">
        <v>38</v>
      </c>
      <c r="AB563" s="23" t="s">
        <v>38</v>
      </c>
      <c r="AC563" s="23">
        <v>6.2799999999999995E-2</v>
      </c>
      <c r="AD563" s="23">
        <v>-0.43630000000000002</v>
      </c>
      <c r="AE563" s="23">
        <v>0.2392</v>
      </c>
      <c r="AF563" s="23">
        <v>0.31659999999999999</v>
      </c>
      <c r="AG563" s="23">
        <v>0.77990000000000004</v>
      </c>
      <c r="AH563" s="23">
        <v>8.7099999999999997E-2</v>
      </c>
      <c r="AI563" s="23">
        <v>1.52E-2</v>
      </c>
      <c r="AJ563" s="23">
        <v>0.39929999999999999</v>
      </c>
      <c r="AK563" s="23">
        <v>3.3E-3</v>
      </c>
      <c r="AL563" s="23">
        <v>0.39829999999999999</v>
      </c>
      <c r="AM563" s="23">
        <v>1.1041000000000001</v>
      </c>
      <c r="AN563" s="23">
        <v>16.626799999999999</v>
      </c>
    </row>
    <row r="564" spans="1:40" x14ac:dyDescent="0.35">
      <c r="A564" s="23" t="s">
        <v>898</v>
      </c>
      <c r="B564" s="23" t="s">
        <v>897</v>
      </c>
      <c r="C564" s="23" t="s">
        <v>45</v>
      </c>
      <c r="D564" s="23">
        <v>9860</v>
      </c>
      <c r="E564" s="23">
        <v>31236480000000</v>
      </c>
      <c r="F564" s="23">
        <v>9780</v>
      </c>
      <c r="G564" s="23">
        <v>3168000000</v>
      </c>
      <c r="H564" s="23">
        <v>1229</v>
      </c>
      <c r="I564" s="23">
        <v>14030930</v>
      </c>
      <c r="J564" s="23">
        <v>1375</v>
      </c>
      <c r="K564" s="23">
        <v>39208161000000</v>
      </c>
      <c r="L564" s="23">
        <v>11625121000000</v>
      </c>
      <c r="M564" s="23">
        <v>38354858000000</v>
      </c>
      <c r="N564" s="23">
        <v>4355790000000</v>
      </c>
      <c r="O564" s="23">
        <v>1267789000000</v>
      </c>
      <c r="P564" s="23">
        <v>6705163000000</v>
      </c>
      <c r="Q564" s="23">
        <v>4262939000000</v>
      </c>
      <c r="R564" s="23">
        <v>7067688000000</v>
      </c>
      <c r="S564" s="23">
        <v>298154000000</v>
      </c>
      <c r="T564" s="23">
        <v>109172000000</v>
      </c>
      <c r="U564" s="23">
        <v>124794000000</v>
      </c>
      <c r="V564" s="23">
        <v>0.80349999999999999</v>
      </c>
      <c r="W564" s="23">
        <v>0.79669999999999996</v>
      </c>
      <c r="X564" s="23">
        <v>7.12</v>
      </c>
      <c r="Y564" s="23" t="s">
        <v>38</v>
      </c>
      <c r="Z564" s="23">
        <v>0.75839999999999996</v>
      </c>
      <c r="AA564" s="23">
        <v>-4.8399999999999999E-2</v>
      </c>
      <c r="AB564" s="23">
        <v>0.21249999999999999</v>
      </c>
      <c r="AC564" s="23">
        <v>0.30199999999999999</v>
      </c>
      <c r="AD564" s="23">
        <v>-0.22639999999999999</v>
      </c>
      <c r="AE564" s="23">
        <v>8.4900000000000003E-2</v>
      </c>
      <c r="AF564" s="23">
        <v>0.12920000000000001</v>
      </c>
      <c r="AG564" s="23">
        <v>0.19800000000000001</v>
      </c>
      <c r="AH564" s="23">
        <v>8.9599999999999999E-2</v>
      </c>
      <c r="AI564" s="23">
        <v>-0.1797</v>
      </c>
      <c r="AJ564" s="23">
        <v>0.47020000000000001</v>
      </c>
      <c r="AK564" s="23">
        <v>-7.2099999999999997E-2</v>
      </c>
      <c r="AL564" s="23">
        <v>0.3906</v>
      </c>
      <c r="AM564" s="23">
        <v>1.0609999999999999</v>
      </c>
      <c r="AN564" s="23">
        <v>42.4328</v>
      </c>
    </row>
    <row r="565" spans="1:40" x14ac:dyDescent="0.35">
      <c r="A565" s="24" t="s">
        <v>1269</v>
      </c>
      <c r="B565" s="24" t="s">
        <v>1268</v>
      </c>
      <c r="C565" s="24" t="s">
        <v>145</v>
      </c>
      <c r="D565" s="24">
        <v>24450</v>
      </c>
      <c r="E565" s="24">
        <v>29706750000000</v>
      </c>
      <c r="F565" s="24">
        <v>24230</v>
      </c>
      <c r="G565" s="24">
        <v>1215000000</v>
      </c>
      <c r="H565" s="24">
        <v>1230</v>
      </c>
      <c r="I565" s="24">
        <v>14030631</v>
      </c>
      <c r="J565" s="24">
        <v>1768</v>
      </c>
      <c r="K565" s="24">
        <v>10081335000000</v>
      </c>
      <c r="L565" s="24">
        <v>574794000000</v>
      </c>
      <c r="M565" s="24">
        <v>13440727000000</v>
      </c>
      <c r="N565" s="24">
        <v>2147545000000</v>
      </c>
      <c r="O565" s="24">
        <v>399417000000</v>
      </c>
      <c r="P565" s="24">
        <v>4491737000000</v>
      </c>
      <c r="Q565" s="24">
        <v>1687781000000</v>
      </c>
      <c r="R565" s="24">
        <v>4289230000000</v>
      </c>
      <c r="S565" s="24" t="s">
        <v>38</v>
      </c>
      <c r="T565" s="24" t="s">
        <v>38</v>
      </c>
      <c r="U565" s="24" t="s">
        <v>38</v>
      </c>
      <c r="V565" s="24">
        <v>0.66810000000000003</v>
      </c>
      <c r="W565" s="24">
        <v>2.9466999999999999</v>
      </c>
      <c r="X565" s="24">
        <v>13.704800000000001</v>
      </c>
      <c r="Y565" s="24" t="s">
        <v>38</v>
      </c>
      <c r="Z565" s="24">
        <v>2.548</v>
      </c>
      <c r="AA565" s="24" t="s">
        <v>38</v>
      </c>
      <c r="AB565" s="24">
        <v>722.83069999999998</v>
      </c>
      <c r="AC565" s="24" t="s">
        <v>38</v>
      </c>
      <c r="AD565" s="24">
        <v>1.7500000000000002E-2</v>
      </c>
      <c r="AE565" s="24">
        <v>-0.21390000000000001</v>
      </c>
      <c r="AF565" s="24" t="s">
        <v>38</v>
      </c>
      <c r="AG565" s="24">
        <v>-0.85270000000000001</v>
      </c>
      <c r="AH565" s="24" t="s">
        <v>38</v>
      </c>
      <c r="AI565" s="24">
        <v>-0.86499999999999999</v>
      </c>
      <c r="AJ565" s="24">
        <v>2169.7446</v>
      </c>
      <c r="AK565" s="24">
        <v>-0.85009999999999997</v>
      </c>
      <c r="AL565" s="24">
        <v>6.1199999999999997E-2</v>
      </c>
      <c r="AM565" s="24">
        <v>1.3472999999999999</v>
      </c>
      <c r="AN565" s="24">
        <v>259.00689999999997</v>
      </c>
    </row>
    <row r="566" spans="1:40" x14ac:dyDescent="0.35">
      <c r="A566" s="24" t="s">
        <v>798</v>
      </c>
      <c r="B566" s="24" t="s">
        <v>797</v>
      </c>
      <c r="C566" s="24" t="s">
        <v>148</v>
      </c>
      <c r="D566" s="24">
        <v>8030</v>
      </c>
      <c r="E566" s="24">
        <v>5219500000000</v>
      </c>
      <c r="F566" s="24">
        <v>7830</v>
      </c>
      <c r="G566" s="24">
        <v>650000000</v>
      </c>
      <c r="H566" s="24">
        <v>331</v>
      </c>
      <c r="I566" s="24">
        <v>14030930</v>
      </c>
      <c r="J566" s="24">
        <v>522</v>
      </c>
      <c r="K566" s="24">
        <v>5079558000000</v>
      </c>
      <c r="L566" s="24">
        <v>4133813000000</v>
      </c>
      <c r="M566" s="24">
        <v>3656136000000</v>
      </c>
      <c r="N566" s="24">
        <v>339625000000</v>
      </c>
      <c r="O566" s="24">
        <v>326386000000</v>
      </c>
      <c r="P566" s="24">
        <v>395379000000</v>
      </c>
      <c r="Q566" s="24">
        <v>550233000000</v>
      </c>
      <c r="R566" s="24">
        <v>356609000000</v>
      </c>
      <c r="S566" s="24">
        <v>26928000000</v>
      </c>
      <c r="T566" s="24">
        <v>8804000000</v>
      </c>
      <c r="U566" s="24">
        <v>27151000000</v>
      </c>
      <c r="V566" s="24">
        <v>0.14799999999999999</v>
      </c>
      <c r="W566" s="24">
        <v>1.0287999999999999</v>
      </c>
      <c r="X566" s="24">
        <v>15.0383</v>
      </c>
      <c r="Y566" s="24" t="s">
        <v>38</v>
      </c>
      <c r="Z566" s="24">
        <v>0.72989999999999999</v>
      </c>
      <c r="AA566" s="24" t="s">
        <v>38</v>
      </c>
      <c r="AB566" s="24" t="s">
        <v>38</v>
      </c>
      <c r="AC566" s="24" t="s">
        <v>38</v>
      </c>
      <c r="AD566" s="24">
        <v>-0.39700000000000002</v>
      </c>
      <c r="AE566" s="24">
        <v>1.0437000000000001</v>
      </c>
      <c r="AF566" s="24">
        <v>19.745999999999999</v>
      </c>
      <c r="AG566" s="24">
        <v>0.42070000000000002</v>
      </c>
      <c r="AH566" s="24">
        <v>22.553799999999999</v>
      </c>
      <c r="AI566" s="24">
        <v>0.17449999999999999</v>
      </c>
      <c r="AJ566" s="24" t="s">
        <v>38</v>
      </c>
      <c r="AK566" s="24">
        <v>-0.14330000000000001</v>
      </c>
      <c r="AL566" s="24">
        <v>0.33050000000000002</v>
      </c>
      <c r="AM566" s="24">
        <v>0.84599999999999997</v>
      </c>
      <c r="AN566" s="24">
        <v>49.899700000000003</v>
      </c>
    </row>
    <row r="567" spans="1:40" x14ac:dyDescent="0.35">
      <c r="A567" s="24" t="s">
        <v>1019</v>
      </c>
      <c r="B567" s="24" t="s">
        <v>1018</v>
      </c>
      <c r="C567" s="24" t="s">
        <v>167</v>
      </c>
      <c r="D567" s="24">
        <v>12780</v>
      </c>
      <c r="E567" s="24">
        <v>92016000000000</v>
      </c>
      <c r="F567" s="24">
        <v>12930</v>
      </c>
      <c r="G567" s="24">
        <v>7200000000</v>
      </c>
      <c r="H567" s="24">
        <v>930</v>
      </c>
      <c r="I567" s="24">
        <v>14030631</v>
      </c>
      <c r="J567" s="24">
        <v>1632</v>
      </c>
      <c r="K567" s="24">
        <v>46570491000000</v>
      </c>
      <c r="L567" s="24">
        <v>11764377000000</v>
      </c>
      <c r="M567" s="24">
        <v>48650590000000</v>
      </c>
      <c r="N567" s="24">
        <v>11748223000000</v>
      </c>
      <c r="O567" s="24">
        <v>2654571000000</v>
      </c>
      <c r="P567" s="24">
        <v>13826573000000</v>
      </c>
      <c r="Q567" s="24">
        <v>18880638000000</v>
      </c>
      <c r="R567" s="24">
        <v>19800676000000</v>
      </c>
      <c r="S567" s="24">
        <v>4212533000000</v>
      </c>
      <c r="T567" s="24">
        <v>1270615000000</v>
      </c>
      <c r="U567" s="24">
        <v>3351266000000</v>
      </c>
      <c r="V567" s="24">
        <v>0.50690000000000002</v>
      </c>
      <c r="W567" s="24">
        <v>1.9758</v>
      </c>
      <c r="X567" s="24">
        <v>7.9166999999999996</v>
      </c>
      <c r="Y567" s="24" t="s">
        <v>38</v>
      </c>
      <c r="Z567" s="24">
        <v>1.8414999999999999</v>
      </c>
      <c r="AA567" s="24">
        <v>-5.3600000000000002E-2</v>
      </c>
      <c r="AB567" s="24">
        <v>-5.4000000000000003E-3</v>
      </c>
      <c r="AC567" s="24">
        <v>-0.15740000000000001</v>
      </c>
      <c r="AD567" s="24">
        <v>-0.19320000000000001</v>
      </c>
      <c r="AE567" s="24">
        <v>-7.4700000000000003E-2</v>
      </c>
      <c r="AF567" s="24">
        <v>-8.2400000000000001E-2</v>
      </c>
      <c r="AG567" s="24">
        <v>-0.20219999999999999</v>
      </c>
      <c r="AH567" s="24">
        <v>-0.1118</v>
      </c>
      <c r="AI567" s="24">
        <v>-0.2074</v>
      </c>
      <c r="AJ567" s="24">
        <v>-0.2268</v>
      </c>
      <c r="AK567" s="24">
        <v>-0.35639999999999999</v>
      </c>
      <c r="AL567" s="24">
        <v>0.25640000000000002</v>
      </c>
      <c r="AM567" s="24" t="s">
        <v>38</v>
      </c>
      <c r="AN567" s="24">
        <v>290.81670000000003</v>
      </c>
    </row>
    <row r="568" spans="1:40" x14ac:dyDescent="0.35">
      <c r="A568" s="24" t="s">
        <v>780</v>
      </c>
      <c r="B568" s="24" t="s">
        <v>779</v>
      </c>
      <c r="C568" s="24" t="s">
        <v>45</v>
      </c>
      <c r="D568" s="24">
        <v>14510</v>
      </c>
      <c r="E568" s="24">
        <v>6529500000000</v>
      </c>
      <c r="F568" s="24">
        <v>14630</v>
      </c>
      <c r="G568" s="24">
        <v>450000000</v>
      </c>
      <c r="H568" s="24">
        <v>1230</v>
      </c>
      <c r="I568" s="24">
        <v>14030930</v>
      </c>
      <c r="J568" s="24">
        <v>2105</v>
      </c>
      <c r="K568" s="24">
        <v>4110873000000</v>
      </c>
      <c r="L568" s="24">
        <v>1276085000000</v>
      </c>
      <c r="M568" s="24">
        <v>3294467000000</v>
      </c>
      <c r="N568" s="24">
        <v>947100000000</v>
      </c>
      <c r="O568" s="24">
        <v>263163000000</v>
      </c>
      <c r="P568" s="24">
        <v>813529000000</v>
      </c>
      <c r="Q568" s="24">
        <v>768931000000</v>
      </c>
      <c r="R568" s="24">
        <v>1217533000000</v>
      </c>
      <c r="S568" s="24" t="s">
        <v>38</v>
      </c>
      <c r="T568" s="24" t="s">
        <v>38</v>
      </c>
      <c r="U568" s="24" t="s">
        <v>38</v>
      </c>
      <c r="V568" s="24">
        <v>0.8629</v>
      </c>
      <c r="W568" s="24">
        <v>1.5862000000000001</v>
      </c>
      <c r="X568" s="24">
        <v>6.9310999999999998</v>
      </c>
      <c r="Y568" s="24" t="s">
        <v>38</v>
      </c>
      <c r="Z568" s="24" t="s">
        <v>38</v>
      </c>
      <c r="AA568" s="24">
        <v>-0.14030000000000001</v>
      </c>
      <c r="AB568" s="24">
        <v>4.1599999999999998E-2</v>
      </c>
      <c r="AC568" s="24">
        <v>0.4123</v>
      </c>
      <c r="AD568" s="24">
        <v>0.58499999999999996</v>
      </c>
      <c r="AE568" s="24" t="s">
        <v>38</v>
      </c>
      <c r="AF568" s="24">
        <v>0.22459999999999999</v>
      </c>
      <c r="AG568" s="24">
        <v>9.6699999999999994E-2</v>
      </c>
      <c r="AH568" s="24">
        <v>0.46760000000000002</v>
      </c>
      <c r="AI568" s="24">
        <v>0.39879999999999999</v>
      </c>
      <c r="AJ568" s="24">
        <v>0.72950000000000004</v>
      </c>
      <c r="AK568" s="24">
        <v>0.73819999999999997</v>
      </c>
      <c r="AL568" s="24">
        <v>0.33989999999999998</v>
      </c>
      <c r="AM568" s="24">
        <v>0.82010000000000005</v>
      </c>
      <c r="AN568" s="24">
        <v>50.060299999999998</v>
      </c>
    </row>
    <row r="569" spans="1:40" x14ac:dyDescent="0.35">
      <c r="A569" s="24" t="s">
        <v>1251</v>
      </c>
      <c r="B569" s="24" t="s">
        <v>1250</v>
      </c>
      <c r="C569" s="24" t="s">
        <v>138</v>
      </c>
      <c r="D569" s="24">
        <v>5310</v>
      </c>
      <c r="E569" s="24">
        <v>68445837188010</v>
      </c>
      <c r="F569" s="24">
        <v>5230</v>
      </c>
      <c r="G569" s="24">
        <v>12889988171</v>
      </c>
      <c r="H569" s="24">
        <v>1229</v>
      </c>
      <c r="I569" s="24">
        <v>14030930</v>
      </c>
      <c r="J569" s="24">
        <v>482</v>
      </c>
      <c r="K569" s="24">
        <v>16402531000000</v>
      </c>
      <c r="L569" s="24">
        <v>4362847000000</v>
      </c>
      <c r="M569" s="24">
        <v>12235763000000</v>
      </c>
      <c r="N569" s="24">
        <v>6212225000000</v>
      </c>
      <c r="O569" s="24">
        <v>1675971000000</v>
      </c>
      <c r="P569" s="24">
        <v>5108518000000</v>
      </c>
      <c r="Q569" s="24">
        <v>10785932000000</v>
      </c>
      <c r="R569" s="24">
        <v>7146868000000</v>
      </c>
      <c r="S569" s="24">
        <v>559277000000</v>
      </c>
      <c r="T569" s="24">
        <v>177916000000</v>
      </c>
      <c r="U569" s="24">
        <v>414249000000</v>
      </c>
      <c r="V569" s="24">
        <v>0.27760000000000001</v>
      </c>
      <c r="W569" s="24">
        <v>4.1729000000000003</v>
      </c>
      <c r="X569" s="24">
        <v>10.975099999999999</v>
      </c>
      <c r="Y569" s="24" t="s">
        <v>38</v>
      </c>
      <c r="Z569" s="24">
        <v>3.8140000000000001</v>
      </c>
      <c r="AA569" s="24">
        <v>0.3574</v>
      </c>
      <c r="AB569" s="24">
        <v>0.20860000000000001</v>
      </c>
      <c r="AC569" s="24">
        <v>-0.41810000000000003</v>
      </c>
      <c r="AD569" s="24">
        <v>-5.2600000000000001E-2</v>
      </c>
      <c r="AE569" s="24">
        <v>0.61409999999999998</v>
      </c>
      <c r="AF569" s="24">
        <v>0.32</v>
      </c>
      <c r="AG569" s="24">
        <v>0.63560000000000005</v>
      </c>
      <c r="AH569" s="24">
        <v>-5.9200000000000003E-2</v>
      </c>
      <c r="AI569" s="24">
        <v>0.52010000000000001</v>
      </c>
      <c r="AJ569" s="24">
        <v>-0.2319</v>
      </c>
      <c r="AK569" s="24">
        <v>0.54959999999999998</v>
      </c>
      <c r="AL569" s="24">
        <v>0.14580000000000001</v>
      </c>
      <c r="AM569" s="24">
        <v>0.87829999999999997</v>
      </c>
      <c r="AN569" s="24">
        <v>174.09440000000001</v>
      </c>
    </row>
    <row r="570" spans="1:40" x14ac:dyDescent="0.35">
      <c r="A570" s="23" t="s">
        <v>1298</v>
      </c>
      <c r="B570" s="23" t="s">
        <v>1297</v>
      </c>
      <c r="C570" s="23" t="s">
        <v>272</v>
      </c>
      <c r="D570" s="23">
        <v>137750</v>
      </c>
      <c r="E570" s="23">
        <v>96425000000000</v>
      </c>
      <c r="F570" s="23">
        <v>137900</v>
      </c>
      <c r="G570" s="23">
        <v>700000000</v>
      </c>
      <c r="H570" s="23">
        <v>1229</v>
      </c>
      <c r="I570" s="23">
        <v>14030930</v>
      </c>
      <c r="J570" s="23">
        <v>11710</v>
      </c>
      <c r="K570" s="23">
        <v>7970946000000</v>
      </c>
      <c r="L570" s="23">
        <v>2299371000000</v>
      </c>
      <c r="M570" s="23">
        <v>6258904000000</v>
      </c>
      <c r="N570" s="23">
        <v>8197219000000</v>
      </c>
      <c r="O570" s="23">
        <v>1963746000000</v>
      </c>
      <c r="P570" s="23">
        <v>6698457000000</v>
      </c>
      <c r="Q570" s="23">
        <v>7586175000000</v>
      </c>
      <c r="R570" s="23">
        <v>6820779000000</v>
      </c>
      <c r="S570" s="23" t="s">
        <v>38</v>
      </c>
      <c r="T570" s="23" t="s">
        <v>38</v>
      </c>
      <c r="U570" s="23" t="s">
        <v>38</v>
      </c>
      <c r="V570" s="23">
        <v>0.75239999999999996</v>
      </c>
      <c r="W570" s="23">
        <v>12.097099999999999</v>
      </c>
      <c r="X570" s="23">
        <v>11.784800000000001</v>
      </c>
      <c r="Y570" s="23" t="s">
        <v>38</v>
      </c>
      <c r="Z570" s="23">
        <v>12.02</v>
      </c>
      <c r="AA570" s="23">
        <v>-0.12690000000000001</v>
      </c>
      <c r="AB570" s="23">
        <v>-5.6899999999999999E-2</v>
      </c>
      <c r="AC570" s="23">
        <v>-0.112</v>
      </c>
      <c r="AD570" s="23">
        <v>-0.14829999999999999</v>
      </c>
      <c r="AE570" s="23">
        <v>0.35970000000000002</v>
      </c>
      <c r="AF570" s="23">
        <v>0.2462</v>
      </c>
      <c r="AG570" s="23">
        <v>0.81330000000000002</v>
      </c>
      <c r="AH570" s="23">
        <v>0.27810000000000001</v>
      </c>
      <c r="AI570" s="23">
        <v>0.85940000000000005</v>
      </c>
      <c r="AJ570" s="23">
        <v>0.1066</v>
      </c>
      <c r="AK570" s="23">
        <v>0.54430000000000001</v>
      </c>
      <c r="AL570" s="23">
        <v>-9.7799999999999998E-2</v>
      </c>
      <c r="AM570" s="23">
        <v>0.64510000000000001</v>
      </c>
      <c r="AN570" s="23">
        <v>19.512899999999998</v>
      </c>
    </row>
    <row r="571" spans="1:40" x14ac:dyDescent="0.35">
      <c r="A571" s="23" t="s">
        <v>874</v>
      </c>
      <c r="B571" s="23" t="s">
        <v>873</v>
      </c>
      <c r="C571" s="23" t="s">
        <v>117</v>
      </c>
      <c r="D571" s="23">
        <v>11420</v>
      </c>
      <c r="E571" s="23">
        <v>5710000000000</v>
      </c>
      <c r="F571" s="23">
        <v>11350</v>
      </c>
      <c r="G571" s="23">
        <v>500000000</v>
      </c>
      <c r="H571" s="23">
        <v>631</v>
      </c>
      <c r="I571" s="23">
        <v>14030930</v>
      </c>
      <c r="J571" s="23">
        <v>337</v>
      </c>
      <c r="K571" s="23">
        <v>14307727000000</v>
      </c>
      <c r="L571" s="23">
        <v>3489951000000</v>
      </c>
      <c r="M571" s="23">
        <v>12986289000000</v>
      </c>
      <c r="N571" s="23">
        <v>168528000000</v>
      </c>
      <c r="O571" s="23">
        <v>84359000000</v>
      </c>
      <c r="P571" s="23">
        <v>148863000000</v>
      </c>
      <c r="Q571" s="23">
        <v>306269000000</v>
      </c>
      <c r="R571" s="23">
        <v>236910000000</v>
      </c>
      <c r="S571" s="23">
        <v>35461000000</v>
      </c>
      <c r="T571" s="23">
        <v>3650000000</v>
      </c>
      <c r="U571" s="23">
        <v>31811000000</v>
      </c>
      <c r="V571" s="23">
        <v>0.1008</v>
      </c>
      <c r="W571" s="23">
        <v>0.39910000000000001</v>
      </c>
      <c r="X571" s="23">
        <v>33.679499999999997</v>
      </c>
      <c r="Y571" s="23" t="s">
        <v>38</v>
      </c>
      <c r="Z571" s="23">
        <v>0.38579999999999998</v>
      </c>
      <c r="AA571" s="23" t="s">
        <v>38</v>
      </c>
      <c r="AB571" s="23">
        <v>1.3411999999999999</v>
      </c>
      <c r="AC571" s="23">
        <v>0.73099999999999998</v>
      </c>
      <c r="AD571" s="23" t="s">
        <v>38</v>
      </c>
      <c r="AE571" s="23">
        <v>0.75529999999999997</v>
      </c>
      <c r="AF571" s="23">
        <v>-0.1336</v>
      </c>
      <c r="AG571" s="23">
        <v>0.60940000000000005</v>
      </c>
      <c r="AH571" s="23">
        <v>2.6665000000000001</v>
      </c>
      <c r="AI571" s="23">
        <v>1.4341999999999999</v>
      </c>
      <c r="AJ571" s="23">
        <v>0.49980000000000002</v>
      </c>
      <c r="AK571" s="23">
        <v>0.30399999999999999</v>
      </c>
      <c r="AL571" s="23">
        <v>6.13E-2</v>
      </c>
      <c r="AM571" s="23">
        <v>0.82499999999999996</v>
      </c>
      <c r="AN571" s="23">
        <v>22.308399999999999</v>
      </c>
    </row>
    <row r="572" spans="1:40" x14ac:dyDescent="0.35">
      <c r="A572" s="23" t="s">
        <v>324</v>
      </c>
      <c r="B572" s="23" t="s">
        <v>323</v>
      </c>
      <c r="C572" s="23" t="s">
        <v>325</v>
      </c>
      <c r="D572" s="23">
        <v>7160</v>
      </c>
      <c r="E572" s="23">
        <v>8126600000000</v>
      </c>
      <c r="F572" s="23">
        <v>6990</v>
      </c>
      <c r="G572" s="23">
        <v>1135000000</v>
      </c>
      <c r="H572" s="23">
        <v>331</v>
      </c>
      <c r="I572" s="23">
        <v>14030930</v>
      </c>
      <c r="J572" s="23">
        <v>13</v>
      </c>
      <c r="K572" s="23">
        <v>59599000000</v>
      </c>
      <c r="L572" s="23">
        <v>572000000</v>
      </c>
      <c r="M572" s="23">
        <v>56148000000</v>
      </c>
      <c r="N572" s="23">
        <v>14652000000</v>
      </c>
      <c r="O572" s="23">
        <v>-12439000000</v>
      </c>
      <c r="P572" s="23">
        <v>7960000000</v>
      </c>
      <c r="Q572" s="23">
        <v>315046000000</v>
      </c>
      <c r="R572" s="23">
        <v>333152000000</v>
      </c>
      <c r="S572" s="23">
        <v>12000000</v>
      </c>
      <c r="T572" s="23">
        <v>2000000</v>
      </c>
      <c r="U572" s="23">
        <v>10000000</v>
      </c>
      <c r="V572" s="23">
        <v>0.1426</v>
      </c>
      <c r="W572" s="23">
        <v>136.3546</v>
      </c>
      <c r="X572" s="23">
        <v>537.69230000000005</v>
      </c>
      <c r="Y572" s="23" t="s">
        <v>38</v>
      </c>
      <c r="Z572" s="23" t="s">
        <v>38</v>
      </c>
      <c r="AA572" s="23" t="s">
        <v>38</v>
      </c>
      <c r="AB572" s="23" t="s">
        <v>38</v>
      </c>
      <c r="AC572" s="23" t="s">
        <v>38</v>
      </c>
      <c r="AD572" s="23" t="s">
        <v>38</v>
      </c>
      <c r="AE572" s="23" t="s">
        <v>38</v>
      </c>
      <c r="AF572" s="23">
        <v>-0.80130000000000001</v>
      </c>
      <c r="AG572" s="23" t="s">
        <v>38</v>
      </c>
      <c r="AH572" s="23">
        <v>-0.80130000000000001</v>
      </c>
      <c r="AI572" s="23" t="s">
        <v>38</v>
      </c>
      <c r="AJ572" s="23" t="s">
        <v>38</v>
      </c>
      <c r="AK572" s="23" t="s">
        <v>38</v>
      </c>
      <c r="AL572" s="23">
        <v>0.4894</v>
      </c>
      <c r="AM572" s="23">
        <v>0.85529999999999995</v>
      </c>
      <c r="AN572" s="23">
        <v>1137.1104</v>
      </c>
    </row>
    <row r="573" spans="1:40" x14ac:dyDescent="0.35">
      <c r="A573" s="24" t="s">
        <v>1152</v>
      </c>
      <c r="B573" s="24" t="s">
        <v>1151</v>
      </c>
      <c r="C573" s="24" t="s">
        <v>65</v>
      </c>
      <c r="D573" s="24">
        <v>34050</v>
      </c>
      <c r="E573" s="24">
        <v>81720000000000</v>
      </c>
      <c r="F573" s="24">
        <v>34050</v>
      </c>
      <c r="G573" s="24">
        <v>2400000000</v>
      </c>
      <c r="H573" s="24">
        <v>1229</v>
      </c>
      <c r="I573" s="24">
        <v>14030930</v>
      </c>
      <c r="J573" s="24">
        <v>4395</v>
      </c>
      <c r="K573" s="24">
        <v>162856969000000</v>
      </c>
      <c r="L573" s="24">
        <v>41437765000000</v>
      </c>
      <c r="M573" s="24">
        <v>158113037000000</v>
      </c>
      <c r="N573" s="24">
        <v>10547432000000</v>
      </c>
      <c r="O573" s="24">
        <v>1861881000000</v>
      </c>
      <c r="P573" s="24">
        <v>7402283000000</v>
      </c>
      <c r="Q573" s="24">
        <v>12248404000000</v>
      </c>
      <c r="R573" s="24">
        <v>10019437000000</v>
      </c>
      <c r="S573" s="24">
        <v>9102382000000</v>
      </c>
      <c r="T573" s="24">
        <v>1919775000000</v>
      </c>
      <c r="U573" s="24">
        <v>9053784000000</v>
      </c>
      <c r="V573" s="24">
        <v>1.0862000000000001</v>
      </c>
      <c r="W573" s="24">
        <v>0.50180000000000002</v>
      </c>
      <c r="X573" s="24">
        <v>7.7473999999999998</v>
      </c>
      <c r="Y573" s="24" t="s">
        <v>38</v>
      </c>
      <c r="Z573" s="24">
        <v>0.48159999999999997</v>
      </c>
      <c r="AA573" s="24">
        <v>2.9636999999999998</v>
      </c>
      <c r="AB573" s="24">
        <v>4.1502999999999997</v>
      </c>
      <c r="AC573" s="24">
        <v>-0.61129999999999995</v>
      </c>
      <c r="AD573" s="24">
        <v>1.8197000000000001</v>
      </c>
      <c r="AE573" s="24">
        <v>0.08</v>
      </c>
      <c r="AF573" s="24">
        <v>5.3600000000000002E-2</v>
      </c>
      <c r="AG573" s="24">
        <v>-1.9900000000000001E-2</v>
      </c>
      <c r="AH573" s="24">
        <v>-6.3600000000000004E-2</v>
      </c>
      <c r="AI573" s="24">
        <v>0.57189999999999996</v>
      </c>
      <c r="AJ573" s="24">
        <v>-0.59050000000000002</v>
      </c>
      <c r="AK573" s="24">
        <v>1.7637</v>
      </c>
      <c r="AL573" s="24">
        <v>0.85760000000000003</v>
      </c>
      <c r="AM573" s="24">
        <v>1.1497999999999999</v>
      </c>
      <c r="AN573" s="24">
        <v>134.27189999999999</v>
      </c>
    </row>
    <row r="574" spans="1:40" x14ac:dyDescent="0.35">
      <c r="A574" s="24" t="s">
        <v>1326</v>
      </c>
      <c r="B574" s="24" t="s">
        <v>1325</v>
      </c>
      <c r="C574" s="24" t="s">
        <v>225</v>
      </c>
      <c r="D574" s="24">
        <v>22260</v>
      </c>
      <c r="E574" s="24">
        <v>44520000000000</v>
      </c>
      <c r="F574" s="24">
        <v>22530</v>
      </c>
      <c r="G574" s="24">
        <v>2000000000</v>
      </c>
      <c r="H574" s="24">
        <v>1229</v>
      </c>
      <c r="I574" s="24">
        <v>14030930</v>
      </c>
      <c r="J574" s="24">
        <v>1960</v>
      </c>
      <c r="K574" s="24">
        <v>14939256000000</v>
      </c>
      <c r="L574" s="24">
        <v>4258182000000</v>
      </c>
      <c r="M574" s="24">
        <v>11955650000000</v>
      </c>
      <c r="N574" s="24">
        <v>3919078000000</v>
      </c>
      <c r="O574" s="24">
        <v>1177504000000</v>
      </c>
      <c r="P574" s="24">
        <v>3103958000000</v>
      </c>
      <c r="Q574" s="24">
        <v>3819976000000</v>
      </c>
      <c r="R574" s="24">
        <v>3062315000000</v>
      </c>
      <c r="S574" s="24">
        <v>325522000000</v>
      </c>
      <c r="T574" s="24">
        <v>57019000000</v>
      </c>
      <c r="U574" s="24">
        <v>275321000000</v>
      </c>
      <c r="V574" s="24">
        <v>0.86990000000000001</v>
      </c>
      <c r="W574" s="24">
        <v>2.9801000000000002</v>
      </c>
      <c r="X574" s="24">
        <v>11.494899999999999</v>
      </c>
      <c r="Y574" s="24" t="s">
        <v>38</v>
      </c>
      <c r="Z574" s="24">
        <v>2.8622999999999998</v>
      </c>
      <c r="AA574" s="24">
        <v>0.28489999999999999</v>
      </c>
      <c r="AB574" s="24">
        <v>0.51880000000000004</v>
      </c>
      <c r="AC574" s="24">
        <v>5.6500000000000002E-2</v>
      </c>
      <c r="AD574" s="24">
        <v>0.47110000000000002</v>
      </c>
      <c r="AE574" s="24">
        <v>0.32700000000000001</v>
      </c>
      <c r="AF574" s="24">
        <v>-6.1699999999999998E-2</v>
      </c>
      <c r="AG574" s="24">
        <v>0.36649999999999999</v>
      </c>
      <c r="AH574" s="24">
        <v>0.24890000000000001</v>
      </c>
      <c r="AI574" s="24">
        <v>0.75280000000000002</v>
      </c>
      <c r="AJ574" s="24">
        <v>-8.6999999999999994E-3</v>
      </c>
      <c r="AK574" s="24">
        <v>1.0103</v>
      </c>
      <c r="AL574" s="24">
        <v>0.91910000000000003</v>
      </c>
      <c r="AM574" s="24">
        <v>0.84799999999999998</v>
      </c>
      <c r="AN574" s="24">
        <v>6.8513000000000002</v>
      </c>
    </row>
    <row r="575" spans="1:40" x14ac:dyDescent="0.35">
      <c r="A575" s="23" t="s">
        <v>1362</v>
      </c>
      <c r="B575" s="23" t="s">
        <v>1361</v>
      </c>
      <c r="C575" s="23" t="s">
        <v>164</v>
      </c>
      <c r="D575" s="23">
        <v>23650</v>
      </c>
      <c r="E575" s="23">
        <v>2365000000000</v>
      </c>
      <c r="F575" s="23">
        <v>23950</v>
      </c>
      <c r="G575" s="23">
        <v>100000000</v>
      </c>
      <c r="H575" s="23">
        <v>930</v>
      </c>
      <c r="I575" s="23">
        <v>14030930</v>
      </c>
      <c r="J575" s="23">
        <v>274</v>
      </c>
      <c r="K575" s="23">
        <v>108363000000</v>
      </c>
      <c r="L575" s="23">
        <v>31177000000</v>
      </c>
      <c r="M575" s="23">
        <v>108363000000</v>
      </c>
      <c r="N575" s="23">
        <v>27420000000</v>
      </c>
      <c r="O575" s="23">
        <v>22026000000</v>
      </c>
      <c r="P575" s="23">
        <v>27420000000</v>
      </c>
      <c r="Q575" s="23">
        <v>275864000000</v>
      </c>
      <c r="R575" s="23">
        <v>275864000000</v>
      </c>
      <c r="S575" s="23" t="s">
        <v>38</v>
      </c>
      <c r="T575" s="23" t="s">
        <v>38</v>
      </c>
      <c r="U575" s="23" t="s">
        <v>38</v>
      </c>
      <c r="V575" s="23">
        <v>0.1004</v>
      </c>
      <c r="W575" s="23">
        <v>21.8248</v>
      </c>
      <c r="X575" s="23">
        <v>87.408799999999999</v>
      </c>
      <c r="Y575" s="23" t="s">
        <v>38</v>
      </c>
      <c r="Z575" s="23" t="s">
        <v>38</v>
      </c>
      <c r="AA575" s="23" t="s">
        <v>38</v>
      </c>
      <c r="AB575" s="23" t="s">
        <v>38</v>
      </c>
      <c r="AC575" s="23">
        <v>1.2055</v>
      </c>
      <c r="AD575" s="23">
        <v>0.87690000000000001</v>
      </c>
      <c r="AE575" s="23" t="s">
        <v>38</v>
      </c>
      <c r="AF575" s="23">
        <v>-0.16389999999999999</v>
      </c>
      <c r="AG575" s="23">
        <v>-0.82820000000000005</v>
      </c>
      <c r="AH575" s="23">
        <v>-0.16389999999999999</v>
      </c>
      <c r="AI575" s="23">
        <v>-0.54669999999999996</v>
      </c>
      <c r="AJ575" s="23">
        <v>0.84409999999999996</v>
      </c>
      <c r="AK575" s="23">
        <v>-0.67749999999999999</v>
      </c>
      <c r="AL575" s="23">
        <v>6.2100000000000002E-2</v>
      </c>
      <c r="AM575" s="23">
        <v>0.40229999999999999</v>
      </c>
      <c r="AN575" s="23">
        <v>550.15729999999996</v>
      </c>
    </row>
    <row r="576" spans="1:40" x14ac:dyDescent="0.35">
      <c r="A576" s="24" t="s">
        <v>1340</v>
      </c>
      <c r="B576" s="24" t="s">
        <v>1339</v>
      </c>
      <c r="C576" s="24" t="s">
        <v>50</v>
      </c>
      <c r="D576" s="24">
        <v>15330</v>
      </c>
      <c r="E576" s="24">
        <v>41574960000000</v>
      </c>
      <c r="F576" s="24">
        <v>15300</v>
      </c>
      <c r="G576" s="24">
        <v>2712000000</v>
      </c>
      <c r="H576" s="24">
        <v>930</v>
      </c>
      <c r="I576" s="24">
        <v>14030631</v>
      </c>
      <c r="J576" s="24">
        <v>1423</v>
      </c>
      <c r="K576" s="24">
        <v>3997648000000</v>
      </c>
      <c r="L576" s="24">
        <v>43721000000</v>
      </c>
      <c r="M576" s="24">
        <v>4133911000000</v>
      </c>
      <c r="N576" s="24">
        <v>3859560000000</v>
      </c>
      <c r="O576" s="24">
        <v>-23042000000</v>
      </c>
      <c r="P576" s="24">
        <v>4037097000000</v>
      </c>
      <c r="Q576" s="24">
        <v>2866470000000</v>
      </c>
      <c r="R576" s="24">
        <v>5786585000000</v>
      </c>
      <c r="S576" s="24" t="s">
        <v>38</v>
      </c>
      <c r="T576" s="24" t="s">
        <v>38</v>
      </c>
      <c r="U576" s="24" t="s">
        <v>38</v>
      </c>
      <c r="V576" s="24">
        <v>0.70540000000000003</v>
      </c>
      <c r="W576" s="24">
        <v>10.399900000000001</v>
      </c>
      <c r="X576" s="24">
        <v>10.751899999999999</v>
      </c>
      <c r="Y576" s="24">
        <v>0.54100000000000004</v>
      </c>
      <c r="Z576" s="24" t="s">
        <v>38</v>
      </c>
      <c r="AA576" s="24" t="s">
        <v>38</v>
      </c>
      <c r="AB576" s="24" t="s">
        <v>38</v>
      </c>
      <c r="AC576" s="24" t="s">
        <v>38</v>
      </c>
      <c r="AD576" s="24" t="s">
        <v>38</v>
      </c>
      <c r="AE576" s="24" t="s">
        <v>38</v>
      </c>
      <c r="AF576" s="24" t="s">
        <v>38</v>
      </c>
      <c r="AG576" s="24">
        <v>3.5000000000000001E-3</v>
      </c>
      <c r="AH576" s="24" t="s">
        <v>38</v>
      </c>
      <c r="AI576" s="24" t="s">
        <v>38</v>
      </c>
      <c r="AJ576" s="24" t="s">
        <v>38</v>
      </c>
      <c r="AK576" s="24">
        <v>-3.9260000000000002</v>
      </c>
      <c r="AL576" s="24">
        <v>0.47260000000000002</v>
      </c>
      <c r="AM576" s="24">
        <v>1.0133000000000001</v>
      </c>
      <c r="AN576" s="24">
        <v>1108.4276</v>
      </c>
    </row>
    <row r="577" spans="1:40" x14ac:dyDescent="0.35">
      <c r="A577" s="24" t="s">
        <v>991</v>
      </c>
      <c r="B577" s="24" t="s">
        <v>990</v>
      </c>
      <c r="C577" s="24" t="s">
        <v>122</v>
      </c>
      <c r="D577" s="24">
        <v>4354</v>
      </c>
      <c r="E577" s="24">
        <v>34374830000000</v>
      </c>
      <c r="F577" s="24">
        <v>4390</v>
      </c>
      <c r="G577" s="24">
        <v>7895000000</v>
      </c>
      <c r="H577" s="24">
        <v>1229</v>
      </c>
      <c r="I577" s="24">
        <v>14030930</v>
      </c>
      <c r="J577" s="24">
        <v>642</v>
      </c>
      <c r="K577" s="24">
        <v>42681562000000</v>
      </c>
      <c r="L577" s="24">
        <v>13538824000000</v>
      </c>
      <c r="M577" s="24">
        <v>34807169000000</v>
      </c>
      <c r="N577" s="24">
        <v>5072085000000</v>
      </c>
      <c r="O577" s="24">
        <v>1510354000000</v>
      </c>
      <c r="P577" s="24">
        <v>4816444000000</v>
      </c>
      <c r="Q577" s="24">
        <v>5804141000000</v>
      </c>
      <c r="R577" s="24">
        <v>5624437000000</v>
      </c>
      <c r="S577" s="24">
        <v>1909688000000</v>
      </c>
      <c r="T577" s="24">
        <v>570694000000</v>
      </c>
      <c r="U577" s="24">
        <v>1459763000000</v>
      </c>
      <c r="V577" s="24">
        <v>0.79990000000000006</v>
      </c>
      <c r="W577" s="24">
        <v>0.80520000000000003</v>
      </c>
      <c r="X577" s="24">
        <v>6.8380000000000001</v>
      </c>
      <c r="Y577" s="24" t="s">
        <v>38</v>
      </c>
      <c r="Z577" s="24">
        <v>0.78269999999999995</v>
      </c>
      <c r="AA577" s="24">
        <v>-8.5000000000000006E-3</v>
      </c>
      <c r="AB577" s="24">
        <v>0.13300000000000001</v>
      </c>
      <c r="AC577" s="24">
        <v>-0.1022</v>
      </c>
      <c r="AD577" s="24">
        <v>-0.37969999999999998</v>
      </c>
      <c r="AE577" s="24">
        <v>0.31909999999999999</v>
      </c>
      <c r="AF577" s="24">
        <v>0.27879999999999999</v>
      </c>
      <c r="AG577" s="24">
        <v>0.3674</v>
      </c>
      <c r="AH577" s="24">
        <v>6.7199999999999996E-2</v>
      </c>
      <c r="AI577" s="24">
        <v>-0.05</v>
      </c>
      <c r="AJ577" s="24">
        <v>0.1482</v>
      </c>
      <c r="AK577" s="24">
        <v>-0.15179999999999999</v>
      </c>
      <c r="AL577" s="24">
        <v>0.35060000000000002</v>
      </c>
      <c r="AM577" s="24">
        <v>1.3043</v>
      </c>
      <c r="AN577" s="24">
        <v>44.716099999999997</v>
      </c>
    </row>
    <row r="578" spans="1:40" x14ac:dyDescent="0.35">
      <c r="A578" s="24" t="s">
        <v>1376</v>
      </c>
      <c r="B578" s="24" t="s">
        <v>1375</v>
      </c>
      <c r="C578" s="24" t="s">
        <v>225</v>
      </c>
      <c r="D578" s="24">
        <v>39530</v>
      </c>
      <c r="E578" s="24">
        <v>49807800000000</v>
      </c>
      <c r="F578" s="24">
        <v>39710</v>
      </c>
      <c r="G578" s="24">
        <v>1260000000</v>
      </c>
      <c r="H578" s="24">
        <v>1229</v>
      </c>
      <c r="I578" s="24">
        <v>14030930</v>
      </c>
      <c r="J578" s="24">
        <v>4776</v>
      </c>
      <c r="K578" s="24">
        <v>10032186000000</v>
      </c>
      <c r="L578" s="24">
        <v>3014835000000</v>
      </c>
      <c r="M578" s="24">
        <v>8863126000000</v>
      </c>
      <c r="N578" s="24">
        <v>6017808000000</v>
      </c>
      <c r="O578" s="24">
        <v>2588010000000</v>
      </c>
      <c r="P578" s="24">
        <v>5748948000000</v>
      </c>
      <c r="Q578" s="24">
        <v>9139489000000</v>
      </c>
      <c r="R578" s="24">
        <v>8406773000000</v>
      </c>
      <c r="S578" s="24" t="s">
        <v>38</v>
      </c>
      <c r="T578" s="24" t="s">
        <v>38</v>
      </c>
      <c r="U578" s="24">
        <v>10756000000</v>
      </c>
      <c r="V578" s="24">
        <v>0.74519999999999997</v>
      </c>
      <c r="W578" s="24">
        <v>4.9648000000000003</v>
      </c>
      <c r="X578" s="24">
        <v>8.3145000000000007</v>
      </c>
      <c r="Y578" s="24" t="s">
        <v>38</v>
      </c>
      <c r="Z578" s="24">
        <v>4.4763000000000002</v>
      </c>
      <c r="AA578" s="24">
        <v>0.27839999999999998</v>
      </c>
      <c r="AB578" s="24">
        <v>0.50249999999999995</v>
      </c>
      <c r="AC578" s="24">
        <v>1.0443</v>
      </c>
      <c r="AD578" s="24">
        <v>0.11940000000000001</v>
      </c>
      <c r="AE578" s="24">
        <v>0.27989999999999998</v>
      </c>
      <c r="AF578" s="24">
        <v>0.34300000000000003</v>
      </c>
      <c r="AG578" s="24">
        <v>0.31130000000000002</v>
      </c>
      <c r="AH578" s="24">
        <v>0.40810000000000002</v>
      </c>
      <c r="AI578" s="24">
        <v>0.42959999999999998</v>
      </c>
      <c r="AJ578" s="24">
        <v>1.7454000000000001</v>
      </c>
      <c r="AK578" s="24">
        <v>0.46789999999999998</v>
      </c>
      <c r="AL578" s="24">
        <v>0.55479999999999996</v>
      </c>
      <c r="AM578" s="24">
        <v>0.68140000000000001</v>
      </c>
      <c r="AN578" s="24">
        <v>43.913499999999999</v>
      </c>
    </row>
    <row r="579" spans="1:40" x14ac:dyDescent="0.35">
      <c r="A579" s="23" t="s">
        <v>1402</v>
      </c>
      <c r="B579" s="23" t="s">
        <v>1401</v>
      </c>
      <c r="C579" s="23" t="s">
        <v>50</v>
      </c>
      <c r="D579" s="23">
        <v>24550</v>
      </c>
      <c r="E579" s="23">
        <v>3473013868000</v>
      </c>
      <c r="F579" s="23">
        <v>24200</v>
      </c>
      <c r="G579" s="23">
        <v>141466960</v>
      </c>
      <c r="H579" s="23">
        <v>1229</v>
      </c>
      <c r="I579" s="23">
        <v>14030930</v>
      </c>
      <c r="J579" s="23">
        <v>57</v>
      </c>
      <c r="K579" s="23">
        <v>41683000000</v>
      </c>
      <c r="L579" s="23">
        <v>24771000000</v>
      </c>
      <c r="M579" s="23">
        <v>109306000000</v>
      </c>
      <c r="N579" s="23">
        <v>8079000000</v>
      </c>
      <c r="O579" s="23">
        <v>16290000000</v>
      </c>
      <c r="P579" s="23">
        <v>81686000000</v>
      </c>
      <c r="Q579" s="23">
        <v>230483000000</v>
      </c>
      <c r="R579" s="23">
        <v>192393000000</v>
      </c>
      <c r="S579" s="23">
        <v>5028000000</v>
      </c>
      <c r="T579" s="23">
        <v>2236000000</v>
      </c>
      <c r="U579" s="23">
        <v>6812000000</v>
      </c>
      <c r="V579" s="23">
        <v>0.1004</v>
      </c>
      <c r="W579" s="23">
        <v>83.319699999999997</v>
      </c>
      <c r="X579" s="23">
        <v>424.56139999999999</v>
      </c>
      <c r="Y579" s="23">
        <v>5.1048999999999998</v>
      </c>
      <c r="Z579" s="23" t="s">
        <v>38</v>
      </c>
      <c r="AA579" s="23" t="s">
        <v>38</v>
      </c>
      <c r="AB579" s="23" t="s">
        <v>38</v>
      </c>
      <c r="AC579" s="23">
        <v>-0.1633</v>
      </c>
      <c r="AD579" s="23">
        <v>-0.13980000000000001</v>
      </c>
      <c r="AE579" s="23" t="s">
        <v>38</v>
      </c>
      <c r="AF579" s="23">
        <v>-0.30180000000000001</v>
      </c>
      <c r="AG579" s="23" t="s">
        <v>38</v>
      </c>
      <c r="AH579" s="23" t="s">
        <v>38</v>
      </c>
      <c r="AI579" s="23" t="s">
        <v>38</v>
      </c>
      <c r="AJ579" s="23">
        <v>-0.4158</v>
      </c>
      <c r="AK579" s="23" t="s">
        <v>38</v>
      </c>
      <c r="AL579" s="23">
        <v>0.48470000000000002</v>
      </c>
      <c r="AM579" s="23">
        <v>0.4778</v>
      </c>
      <c r="AN579" s="23">
        <v>177.14709999999999</v>
      </c>
    </row>
    <row r="580" spans="1:40" x14ac:dyDescent="0.35">
      <c r="A580" s="24" t="s">
        <v>1304</v>
      </c>
      <c r="B580" s="24" t="s">
        <v>1303</v>
      </c>
      <c r="C580" s="24" t="s">
        <v>45</v>
      </c>
      <c r="D580" s="24">
        <v>10000</v>
      </c>
      <c r="E580" s="24">
        <v>16000000000000</v>
      </c>
      <c r="F580" s="24">
        <v>10240</v>
      </c>
      <c r="G580" s="24">
        <v>1600000000</v>
      </c>
      <c r="H580" s="24">
        <v>1229</v>
      </c>
      <c r="I580" s="24">
        <v>14030930</v>
      </c>
      <c r="J580" s="24">
        <v>-254</v>
      </c>
      <c r="K580" s="24">
        <v>5559188000000</v>
      </c>
      <c r="L580" s="24">
        <v>1022440000000</v>
      </c>
      <c r="M580" s="24">
        <v>6104223000000</v>
      </c>
      <c r="N580" s="24">
        <v>-405777000000</v>
      </c>
      <c r="O580" s="24">
        <v>141821000000</v>
      </c>
      <c r="P580" s="24">
        <v>415326000000</v>
      </c>
      <c r="Q580" s="24">
        <v>1009338000000</v>
      </c>
      <c r="R580" s="24">
        <v>986186000000</v>
      </c>
      <c r="S580" s="24">
        <v>176915000000</v>
      </c>
      <c r="T580" s="24">
        <v>44100000000</v>
      </c>
      <c r="U580" s="24">
        <v>88383000000</v>
      </c>
      <c r="V580" s="24">
        <v>0.50080000000000002</v>
      </c>
      <c r="W580" s="24">
        <v>2.8752</v>
      </c>
      <c r="X580" s="24" t="s">
        <v>38</v>
      </c>
      <c r="Y580" s="24" t="s">
        <v>38</v>
      </c>
      <c r="Z580" s="24">
        <v>2.7804000000000002</v>
      </c>
      <c r="AA580" s="24" t="s">
        <v>38</v>
      </c>
      <c r="AB580" s="24" t="s">
        <v>38</v>
      </c>
      <c r="AC580" s="24">
        <v>1.966</v>
      </c>
      <c r="AD580" s="24">
        <v>0.45340000000000003</v>
      </c>
      <c r="AE580" s="24">
        <v>-0.1343</v>
      </c>
      <c r="AF580" s="24">
        <v>-0.2467</v>
      </c>
      <c r="AG580" s="24">
        <v>-0.32969999999999999</v>
      </c>
      <c r="AH580" s="24">
        <v>-0.80279999999999996</v>
      </c>
      <c r="AI580" s="24">
        <v>-0.63839999999999997</v>
      </c>
      <c r="AJ580" s="24">
        <v>1.2343</v>
      </c>
      <c r="AK580" s="24">
        <v>-2.58E-2</v>
      </c>
      <c r="AL580" s="24">
        <v>4.02E-2</v>
      </c>
      <c r="AM580" s="24" t="s">
        <v>38</v>
      </c>
      <c r="AN580" s="24">
        <v>185.1942</v>
      </c>
    </row>
    <row r="581" spans="1:40" x14ac:dyDescent="0.35">
      <c r="A581" s="23" t="s">
        <v>1156</v>
      </c>
      <c r="B581" s="23" t="s">
        <v>1155</v>
      </c>
      <c r="C581" s="23" t="s">
        <v>50</v>
      </c>
      <c r="D581" s="23">
        <v>26940</v>
      </c>
      <c r="E581" s="23">
        <v>74085000000000</v>
      </c>
      <c r="F581" s="23">
        <v>26950</v>
      </c>
      <c r="G581" s="23">
        <v>2750000000</v>
      </c>
      <c r="H581" s="23">
        <v>1230</v>
      </c>
      <c r="I581" s="23">
        <v>14030930</v>
      </c>
      <c r="J581" s="23">
        <v>3805</v>
      </c>
      <c r="K581" s="23">
        <v>9133726000000</v>
      </c>
      <c r="L581" s="23">
        <v>7000000</v>
      </c>
      <c r="M581" s="23">
        <v>9130619000000</v>
      </c>
      <c r="N581" s="23">
        <v>10464162000000</v>
      </c>
      <c r="O581" s="23">
        <v>634220000000</v>
      </c>
      <c r="P581" s="23">
        <v>10130345000000</v>
      </c>
      <c r="Q581" s="23">
        <v>12868177000000</v>
      </c>
      <c r="R581" s="23">
        <v>12580822000000</v>
      </c>
      <c r="S581" s="23" t="s">
        <v>38</v>
      </c>
      <c r="T581" s="23" t="s">
        <v>38</v>
      </c>
      <c r="U581" s="23" t="s">
        <v>38</v>
      </c>
      <c r="V581" s="23">
        <v>0.84150000000000003</v>
      </c>
      <c r="W581" s="23">
        <v>8.1111000000000004</v>
      </c>
      <c r="X581" s="23">
        <v>7.0959000000000003</v>
      </c>
      <c r="Y581" s="23">
        <v>1.6380999999999999</v>
      </c>
      <c r="Z581" s="23" t="s">
        <v>38</v>
      </c>
      <c r="AA581" s="23" t="s">
        <v>38</v>
      </c>
      <c r="AB581" s="23" t="s">
        <v>38</v>
      </c>
      <c r="AC581" s="23" t="s">
        <v>38</v>
      </c>
      <c r="AD581" s="23" t="s">
        <v>38</v>
      </c>
      <c r="AE581" s="23" t="s">
        <v>38</v>
      </c>
      <c r="AF581" s="23">
        <v>-0.99770000000000003</v>
      </c>
      <c r="AG581" s="23" t="s">
        <v>38</v>
      </c>
      <c r="AH581" s="23" t="s">
        <v>38</v>
      </c>
      <c r="AI581" s="23" t="s">
        <v>38</v>
      </c>
      <c r="AJ581" s="23" t="s">
        <v>38</v>
      </c>
      <c r="AK581" s="23">
        <v>33.187899999999999</v>
      </c>
      <c r="AL581" s="23">
        <v>0.51029999999999998</v>
      </c>
      <c r="AM581" s="23">
        <v>1.4286000000000001</v>
      </c>
      <c r="AN581" s="23">
        <v>724.48540000000003</v>
      </c>
    </row>
    <row r="582" spans="1:40" x14ac:dyDescent="0.35">
      <c r="A582" s="24" t="s">
        <v>1306</v>
      </c>
      <c r="B582" s="24" t="s">
        <v>1305</v>
      </c>
      <c r="C582" s="24" t="s">
        <v>281</v>
      </c>
      <c r="D582" s="24">
        <v>30040</v>
      </c>
      <c r="E582" s="24">
        <v>6008000000000</v>
      </c>
      <c r="F582" s="24">
        <v>29850</v>
      </c>
      <c r="G582" s="24">
        <v>200000000</v>
      </c>
      <c r="H582" s="24">
        <v>331</v>
      </c>
      <c r="I582" s="24">
        <v>14030930</v>
      </c>
      <c r="J582" s="24">
        <v>1257</v>
      </c>
      <c r="K582" s="24">
        <v>1159013000000</v>
      </c>
      <c r="L582" s="24">
        <v>440674000000</v>
      </c>
      <c r="M582" s="24">
        <v>704077000000</v>
      </c>
      <c r="N582" s="24">
        <v>251426000000</v>
      </c>
      <c r="O582" s="24">
        <v>149865000000</v>
      </c>
      <c r="P582" s="24">
        <v>147203000000</v>
      </c>
      <c r="Q582" s="24">
        <v>991258000000</v>
      </c>
      <c r="R582" s="24">
        <v>757062000000</v>
      </c>
      <c r="S582" s="24">
        <v>22016000000</v>
      </c>
      <c r="T582" s="24">
        <v>8113000000</v>
      </c>
      <c r="U582" s="24">
        <v>914000000</v>
      </c>
      <c r="V582" s="24">
        <v>0.10100000000000001</v>
      </c>
      <c r="W582" s="24">
        <v>5.1837</v>
      </c>
      <c r="X582" s="24">
        <v>23.747</v>
      </c>
      <c r="Y582" s="24" t="s">
        <v>38</v>
      </c>
      <c r="Z582" s="24">
        <v>5.3929999999999998</v>
      </c>
      <c r="AA582" s="24">
        <v>4.1395999999999997</v>
      </c>
      <c r="AB582" s="24">
        <v>9.1923999999999992</v>
      </c>
      <c r="AC582" s="24">
        <v>2.7633999999999999</v>
      </c>
      <c r="AD582" s="24">
        <v>-2.3199999999999998E-2</v>
      </c>
      <c r="AE582" s="24">
        <v>0.68369999999999997</v>
      </c>
      <c r="AF582" s="24">
        <v>0.1961</v>
      </c>
      <c r="AG582" s="24">
        <v>1.8895</v>
      </c>
      <c r="AH582" s="24">
        <v>0.8579</v>
      </c>
      <c r="AI582" s="24">
        <v>2.2658</v>
      </c>
      <c r="AJ582" s="24">
        <v>3.5015000000000001</v>
      </c>
      <c r="AK582" s="24">
        <v>1.8612</v>
      </c>
      <c r="AL582" s="24">
        <v>0.19400000000000001</v>
      </c>
      <c r="AM582" s="24">
        <v>0.74019999999999997</v>
      </c>
      <c r="AN582" s="24">
        <v>111.2136</v>
      </c>
    </row>
    <row r="583" spans="1:40" x14ac:dyDescent="0.35">
      <c r="A583" s="23" t="s">
        <v>1215</v>
      </c>
      <c r="B583" s="23" t="s">
        <v>1214</v>
      </c>
      <c r="C583" s="23" t="s">
        <v>145</v>
      </c>
      <c r="D583" s="23">
        <v>13670</v>
      </c>
      <c r="E583" s="23">
        <v>273400000000000</v>
      </c>
      <c r="F583" s="23">
        <v>13280</v>
      </c>
      <c r="G583" s="23">
        <v>20000000000</v>
      </c>
      <c r="H583" s="23">
        <v>1030</v>
      </c>
      <c r="I583" s="23">
        <v>14030730</v>
      </c>
      <c r="J583" s="23">
        <v>1662</v>
      </c>
      <c r="K583" s="23">
        <v>40820737000000</v>
      </c>
      <c r="L583" s="23">
        <v>2008423000000</v>
      </c>
      <c r="M583" s="23">
        <v>41247714000000</v>
      </c>
      <c r="N583" s="23">
        <v>33235570000000</v>
      </c>
      <c r="O583" s="23">
        <v>-250141000000</v>
      </c>
      <c r="P583" s="23">
        <v>35417322000000</v>
      </c>
      <c r="Q583" s="23">
        <v>4205825000000</v>
      </c>
      <c r="R583" s="23">
        <v>36297652000000</v>
      </c>
      <c r="S583" s="23">
        <v>432673000000</v>
      </c>
      <c r="T583" s="23">
        <v>151817000000</v>
      </c>
      <c r="U583" s="23" t="s">
        <v>38</v>
      </c>
      <c r="V583" s="23">
        <v>0.90349999999999997</v>
      </c>
      <c r="W583" s="23">
        <v>6.6976000000000004</v>
      </c>
      <c r="X583" s="23">
        <v>7.9904000000000002</v>
      </c>
      <c r="Y583" s="23">
        <v>1.3592</v>
      </c>
      <c r="Z583" s="23" t="s">
        <v>38</v>
      </c>
      <c r="AA583" s="23" t="s">
        <v>38</v>
      </c>
      <c r="AB583" s="23" t="s">
        <v>38</v>
      </c>
      <c r="AC583" s="23" t="s">
        <v>38</v>
      </c>
      <c r="AD583" s="23" t="s">
        <v>38</v>
      </c>
      <c r="AE583" s="23">
        <v>1.3714</v>
      </c>
      <c r="AF583" s="23">
        <v>-0.33600000000000002</v>
      </c>
      <c r="AG583" s="23">
        <v>-5.33E-2</v>
      </c>
      <c r="AH583" s="23">
        <v>-0.26179999999999998</v>
      </c>
      <c r="AI583" s="23" t="s">
        <v>38</v>
      </c>
      <c r="AJ583" s="23" t="s">
        <v>38</v>
      </c>
      <c r="AK583" s="23">
        <v>-1.7551000000000001</v>
      </c>
      <c r="AL583" s="23">
        <v>1.14E-2</v>
      </c>
      <c r="AM583" s="23">
        <v>0.57509999999999994</v>
      </c>
      <c r="AN583" s="23">
        <v>322.76429999999999</v>
      </c>
    </row>
    <row r="584" spans="1:40" x14ac:dyDescent="0.35">
      <c r="A584" s="24" t="s">
        <v>1103</v>
      </c>
      <c r="B584" s="24" t="s">
        <v>1102</v>
      </c>
      <c r="C584" s="24" t="s">
        <v>272</v>
      </c>
      <c r="D584" s="24">
        <v>13150</v>
      </c>
      <c r="E584" s="24">
        <v>13150000000000</v>
      </c>
      <c r="F584" s="24">
        <v>12910</v>
      </c>
      <c r="G584" s="24">
        <v>1000000000</v>
      </c>
      <c r="H584" s="24">
        <v>1229</v>
      </c>
      <c r="I584" s="24">
        <v>14030930</v>
      </c>
      <c r="J584" s="24">
        <v>1255</v>
      </c>
      <c r="K584" s="24">
        <v>4316037000000</v>
      </c>
      <c r="L584" s="24">
        <v>1277457000000</v>
      </c>
      <c r="M584" s="24">
        <v>4007717000000</v>
      </c>
      <c r="N584" s="24">
        <v>1254860000000</v>
      </c>
      <c r="O584" s="24">
        <v>388703000000</v>
      </c>
      <c r="P584" s="24">
        <v>1693465000000</v>
      </c>
      <c r="Q584" s="24">
        <v>2055904000000</v>
      </c>
      <c r="R584" s="24">
        <v>2039548000000</v>
      </c>
      <c r="S584" s="24">
        <v>3239000000</v>
      </c>
      <c r="T584" s="24" t="s">
        <v>38</v>
      </c>
      <c r="U584" s="24">
        <v>58388000000</v>
      </c>
      <c r="V584" s="24">
        <v>0.5071</v>
      </c>
      <c r="W584" s="24">
        <v>3.0468000000000002</v>
      </c>
      <c r="X584" s="24">
        <v>10.4861</v>
      </c>
      <c r="Y584" s="24" t="s">
        <v>38</v>
      </c>
      <c r="Z584" s="24">
        <v>2.8984000000000001</v>
      </c>
      <c r="AA584" s="24">
        <v>-3.9E-2</v>
      </c>
      <c r="AB584" s="24">
        <v>7.9399999999999998E-2</v>
      </c>
      <c r="AC584" s="24">
        <v>0.33810000000000001</v>
      </c>
      <c r="AD584" s="24">
        <v>-0.13800000000000001</v>
      </c>
      <c r="AE584" s="24">
        <v>0.15490000000000001</v>
      </c>
      <c r="AF584" s="24">
        <v>0.17510000000000001</v>
      </c>
      <c r="AG584" s="24">
        <v>0.44700000000000001</v>
      </c>
      <c r="AH584" s="24">
        <v>0.76529999999999998</v>
      </c>
      <c r="AI584" s="24">
        <v>0.3463</v>
      </c>
      <c r="AJ584" s="24">
        <v>0.57240000000000002</v>
      </c>
      <c r="AK584" s="24">
        <v>0.24729999999999999</v>
      </c>
      <c r="AL584" s="24">
        <v>0.40450000000000003</v>
      </c>
      <c r="AM584" s="24">
        <v>1.5484</v>
      </c>
      <c r="AN584" s="24">
        <v>165.577</v>
      </c>
    </row>
    <row r="585" spans="1:40" x14ac:dyDescent="0.35">
      <c r="A585" s="24" t="s">
        <v>919</v>
      </c>
      <c r="B585" s="24" t="s">
        <v>918</v>
      </c>
      <c r="C585" s="24" t="s">
        <v>50</v>
      </c>
      <c r="D585" s="24">
        <v>11470</v>
      </c>
      <c r="E585" s="24">
        <v>74555000000000</v>
      </c>
      <c r="F585" s="24">
        <v>11510</v>
      </c>
      <c r="G585" s="24">
        <v>6500000000</v>
      </c>
      <c r="H585" s="24">
        <v>631</v>
      </c>
      <c r="I585" s="24">
        <v>14030930</v>
      </c>
      <c r="J585" s="24">
        <v>1577</v>
      </c>
      <c r="K585" s="24">
        <v>10593881000000</v>
      </c>
      <c r="L585" s="24">
        <v>140293000000</v>
      </c>
      <c r="M585" s="24">
        <v>10498253000000</v>
      </c>
      <c r="N585" s="24">
        <v>10252984000000</v>
      </c>
      <c r="O585" s="24">
        <v>76335000000</v>
      </c>
      <c r="P585" s="24">
        <v>10183668000000</v>
      </c>
      <c r="Q585" s="24">
        <v>13090764000000</v>
      </c>
      <c r="R585" s="24">
        <v>13014429000000</v>
      </c>
      <c r="S585" s="24" t="s">
        <v>38</v>
      </c>
      <c r="T585" s="24" t="s">
        <v>38</v>
      </c>
      <c r="U585" s="24" t="s">
        <v>38</v>
      </c>
      <c r="V585" s="24">
        <v>0.95740000000000003</v>
      </c>
      <c r="W585" s="24">
        <v>7.0376000000000003</v>
      </c>
      <c r="X585" s="24">
        <v>7.3049999999999997</v>
      </c>
      <c r="Y585" s="24">
        <v>0.66139999999999999</v>
      </c>
      <c r="Z585" s="24" t="s">
        <v>38</v>
      </c>
      <c r="AA585" s="24">
        <v>-0.11840000000000001</v>
      </c>
      <c r="AB585" s="24">
        <v>12.22</v>
      </c>
      <c r="AC585" s="24">
        <v>-0.44740000000000002</v>
      </c>
      <c r="AD585" s="24">
        <v>2.4624000000000001</v>
      </c>
      <c r="AE585" s="24" t="s">
        <v>38</v>
      </c>
      <c r="AF585" s="24">
        <v>-0.9839</v>
      </c>
      <c r="AG585" s="24">
        <v>2.141</v>
      </c>
      <c r="AH585" s="24" t="s">
        <v>38</v>
      </c>
      <c r="AI585" s="24" t="s">
        <v>38</v>
      </c>
      <c r="AJ585" s="24">
        <v>-0.99109999999999998</v>
      </c>
      <c r="AK585" s="24">
        <v>9.8755000000000006</v>
      </c>
      <c r="AL585" s="24">
        <v>0.60919999999999996</v>
      </c>
      <c r="AM585" s="24">
        <v>0.90369999999999995</v>
      </c>
      <c r="AN585" s="24">
        <v>266.95100000000002</v>
      </c>
    </row>
    <row r="586" spans="1:40" x14ac:dyDescent="0.35">
      <c r="A586" s="23" t="s">
        <v>1121</v>
      </c>
      <c r="B586" s="23" t="s">
        <v>1120</v>
      </c>
      <c r="C586" s="23" t="s">
        <v>263</v>
      </c>
      <c r="D586" s="23">
        <v>3984</v>
      </c>
      <c r="E586" s="23">
        <v>9414192000000</v>
      </c>
      <c r="F586" s="23">
        <v>3969</v>
      </c>
      <c r="G586" s="23">
        <v>2363000000</v>
      </c>
      <c r="H586" s="23">
        <v>930</v>
      </c>
      <c r="I586" s="23">
        <v>14030730</v>
      </c>
      <c r="J586" s="23" t="s">
        <v>38</v>
      </c>
      <c r="K586" s="23">
        <v>17862215000000</v>
      </c>
      <c r="L586" s="23">
        <v>6058571000000</v>
      </c>
      <c r="M586" s="23">
        <v>14977487000000</v>
      </c>
      <c r="N586" s="23">
        <v>715443000000</v>
      </c>
      <c r="O586" s="23">
        <v>230424000000</v>
      </c>
      <c r="P586" s="23">
        <v>1365918000000</v>
      </c>
      <c r="Q586" s="23">
        <v>676795000000</v>
      </c>
      <c r="R586" s="23">
        <v>1297982000000</v>
      </c>
      <c r="S586" s="23">
        <v>244279000000</v>
      </c>
      <c r="T586" s="23">
        <v>61920000000</v>
      </c>
      <c r="U586" s="23">
        <v>103359000000</v>
      </c>
      <c r="V586" s="23">
        <v>0.53290000000000004</v>
      </c>
      <c r="W586" s="23">
        <v>0.52700000000000002</v>
      </c>
      <c r="X586" s="23" t="s">
        <v>38</v>
      </c>
      <c r="Y586" s="23" t="s">
        <v>38</v>
      </c>
      <c r="Z586" s="23" t="s">
        <v>38</v>
      </c>
      <c r="AA586" s="23" t="s">
        <v>38</v>
      </c>
      <c r="AB586" s="23" t="s">
        <v>38</v>
      </c>
      <c r="AC586" s="23">
        <v>-0.27389999999999998</v>
      </c>
      <c r="AD586" s="23" t="s">
        <v>38</v>
      </c>
      <c r="AE586" s="23">
        <v>0.39879999999999999</v>
      </c>
      <c r="AF586" s="23" t="s">
        <v>38</v>
      </c>
      <c r="AG586" s="23" t="s">
        <v>38</v>
      </c>
      <c r="AH586" s="23" t="s">
        <v>38</v>
      </c>
      <c r="AI586" s="23" t="s">
        <v>38</v>
      </c>
      <c r="AJ586" s="23" t="s">
        <v>38</v>
      </c>
      <c r="AK586" s="23" t="s">
        <v>38</v>
      </c>
      <c r="AL586" s="23">
        <v>0.33090000000000003</v>
      </c>
      <c r="AM586" s="23">
        <v>1.2645</v>
      </c>
      <c r="AN586" s="23">
        <v>59.3932</v>
      </c>
    </row>
    <row r="587" spans="1:40" x14ac:dyDescent="0.35">
      <c r="A587" s="23" t="s">
        <v>1142</v>
      </c>
      <c r="B587" s="23" t="s">
        <v>1141</v>
      </c>
      <c r="C587" s="23" t="s">
        <v>103</v>
      </c>
      <c r="D587" s="23">
        <v>11710</v>
      </c>
      <c r="E587" s="23">
        <v>117100000000000</v>
      </c>
      <c r="F587" s="23">
        <v>11590</v>
      </c>
      <c r="G587" s="23">
        <v>10000000000</v>
      </c>
      <c r="H587" s="23">
        <v>1229</v>
      </c>
      <c r="I587" s="23">
        <v>14030930</v>
      </c>
      <c r="J587" s="23">
        <v>1233</v>
      </c>
      <c r="K587" s="23">
        <v>46349127000000</v>
      </c>
      <c r="L587" s="23">
        <v>13137912000000</v>
      </c>
      <c r="M587" s="23">
        <v>40310106000000</v>
      </c>
      <c r="N587" s="23">
        <v>12328318000000</v>
      </c>
      <c r="O587" s="23">
        <v>2752704000000</v>
      </c>
      <c r="P587" s="23">
        <v>10207614000000</v>
      </c>
      <c r="Q587" s="23">
        <v>10672843000000</v>
      </c>
      <c r="R587" s="23">
        <v>10634445000000</v>
      </c>
      <c r="S587" s="23">
        <v>2653282000000</v>
      </c>
      <c r="T587" s="23">
        <v>815765000000</v>
      </c>
      <c r="U587" s="23">
        <v>2085531000000</v>
      </c>
      <c r="V587" s="23">
        <v>0.49959999999999999</v>
      </c>
      <c r="W587" s="23">
        <v>2.5265</v>
      </c>
      <c r="X587" s="23">
        <v>9.3998000000000008</v>
      </c>
      <c r="Y587" s="23" t="s">
        <v>38</v>
      </c>
      <c r="Z587" s="23">
        <v>2.4573</v>
      </c>
      <c r="AA587" s="23">
        <v>-8.0799999999999997E-2</v>
      </c>
      <c r="AB587" s="23">
        <v>5.1299999999999998E-2</v>
      </c>
      <c r="AC587" s="23">
        <v>-0.32929999999999998</v>
      </c>
      <c r="AD587" s="23">
        <v>-0.15129999999999999</v>
      </c>
      <c r="AE587" s="23">
        <v>0.22120000000000001</v>
      </c>
      <c r="AF587" s="23">
        <v>1.0500000000000001E-2</v>
      </c>
      <c r="AG587" s="23">
        <v>0.17710000000000001</v>
      </c>
      <c r="AH587" s="23">
        <v>-4.9599999999999998E-2</v>
      </c>
      <c r="AI587" s="23">
        <v>0.29370000000000002</v>
      </c>
      <c r="AJ587" s="23">
        <v>-0.32229999999999998</v>
      </c>
      <c r="AK587" s="23">
        <v>-1E-3</v>
      </c>
      <c r="AL587" s="23">
        <v>0.31569999999999998</v>
      </c>
      <c r="AM587" s="23">
        <v>0.88339999999999996</v>
      </c>
      <c r="AN587" s="23">
        <v>169.6618</v>
      </c>
    </row>
    <row r="588" spans="1:40" x14ac:dyDescent="0.35">
      <c r="A588" s="24" t="s">
        <v>1225</v>
      </c>
      <c r="B588" s="24" t="s">
        <v>1224</v>
      </c>
      <c r="C588" s="24" t="s">
        <v>155</v>
      </c>
      <c r="D588" s="24">
        <v>2952</v>
      </c>
      <c r="E588" s="24">
        <v>44280000000000</v>
      </c>
      <c r="F588" s="24">
        <v>2869</v>
      </c>
      <c r="G588" s="24">
        <v>15000000000</v>
      </c>
      <c r="H588" s="24">
        <v>930</v>
      </c>
      <c r="I588" s="24">
        <v>14030631</v>
      </c>
      <c r="J588" s="24">
        <v>426</v>
      </c>
      <c r="K588" s="24">
        <v>2160782000000</v>
      </c>
      <c r="L588" s="24">
        <v>900875000000</v>
      </c>
      <c r="M588" s="24">
        <v>1892990000000</v>
      </c>
      <c r="N588" s="24">
        <v>6393828000000</v>
      </c>
      <c r="O588" s="24">
        <v>1335186000000</v>
      </c>
      <c r="P588" s="24">
        <v>5906387000000</v>
      </c>
      <c r="Q588" s="24">
        <v>7717937000000</v>
      </c>
      <c r="R588" s="24">
        <v>6534790000000</v>
      </c>
      <c r="S588" s="24" t="s">
        <v>38</v>
      </c>
      <c r="T588" s="24" t="s">
        <v>38</v>
      </c>
      <c r="U588" s="24" t="s">
        <v>38</v>
      </c>
      <c r="V588" s="24">
        <v>0.38940000000000002</v>
      </c>
      <c r="W588" s="24">
        <v>20.492599999999999</v>
      </c>
      <c r="X588" s="24">
        <v>6.7347000000000001</v>
      </c>
      <c r="Y588" s="24" t="s">
        <v>38</v>
      </c>
      <c r="Z588" s="24">
        <v>5.8834999999999997</v>
      </c>
      <c r="AA588" s="24">
        <v>-7.8100000000000003E-2</v>
      </c>
      <c r="AB588" s="24">
        <v>-6.4799999999999996E-2</v>
      </c>
      <c r="AC588" s="24">
        <v>-0.35649999999999998</v>
      </c>
      <c r="AD588" s="24">
        <v>1.1316999999999999</v>
      </c>
      <c r="AE588" s="24">
        <v>-0.69540000000000002</v>
      </c>
      <c r="AF588" s="24">
        <v>3.7503000000000002</v>
      </c>
      <c r="AG588" s="24">
        <v>1.0591999999999999</v>
      </c>
      <c r="AH588" s="24" t="s">
        <v>38</v>
      </c>
      <c r="AI588" s="24" t="s">
        <v>38</v>
      </c>
      <c r="AJ588" s="24">
        <v>-0.2011</v>
      </c>
      <c r="AK588" s="24">
        <v>2.7128999999999999</v>
      </c>
      <c r="AL588" s="24">
        <v>0.40500000000000003</v>
      </c>
      <c r="AM588" s="24">
        <v>0.84670000000000001</v>
      </c>
      <c r="AN588" s="24" t="s">
        <v>38</v>
      </c>
    </row>
    <row r="589" spans="1:40" x14ac:dyDescent="0.35">
      <c r="A589" s="24" t="s">
        <v>1606</v>
      </c>
      <c r="B589" s="24" t="s">
        <v>1605</v>
      </c>
      <c r="C589" s="24" t="s">
        <v>103</v>
      </c>
      <c r="D589" s="24">
        <v>13970</v>
      </c>
      <c r="E589" s="24">
        <v>3492500000000</v>
      </c>
      <c r="F589" s="24">
        <v>13840</v>
      </c>
      <c r="G589" s="24">
        <v>250000000</v>
      </c>
      <c r="H589" s="24">
        <v>1229</v>
      </c>
      <c r="I589" s="24">
        <v>14010631</v>
      </c>
      <c r="J589" s="24">
        <v>-705</v>
      </c>
      <c r="K589" s="24">
        <v>36275000000</v>
      </c>
      <c r="L589" s="24" t="s">
        <v>38</v>
      </c>
      <c r="M589" s="24">
        <v>66088000000</v>
      </c>
      <c r="N589" s="24">
        <v>-176321000000</v>
      </c>
      <c r="O589" s="24">
        <v>-46330000000</v>
      </c>
      <c r="P589" s="24">
        <v>1191000000</v>
      </c>
      <c r="Q589" s="24">
        <v>-7351800000000</v>
      </c>
      <c r="R589" s="24">
        <v>-7175013000000</v>
      </c>
      <c r="S589" s="24" t="s">
        <v>38</v>
      </c>
      <c r="T589" s="24" t="s">
        <v>38</v>
      </c>
      <c r="U589" s="24" t="s">
        <v>38</v>
      </c>
      <c r="V589" s="24" t="s">
        <v>38</v>
      </c>
      <c r="W589" s="24">
        <v>96.278400000000005</v>
      </c>
      <c r="X589" s="24" t="s">
        <v>38</v>
      </c>
      <c r="Y589" s="24" t="s">
        <v>38</v>
      </c>
      <c r="Z589" s="24" t="s">
        <v>38</v>
      </c>
      <c r="AA589" s="24" t="s">
        <v>38</v>
      </c>
      <c r="AB589" s="24" t="s">
        <v>38</v>
      </c>
      <c r="AC589" s="24" t="s">
        <v>38</v>
      </c>
      <c r="AD589" s="24" t="s">
        <v>38</v>
      </c>
      <c r="AE589" s="24" t="s">
        <v>38</v>
      </c>
      <c r="AF589" s="24">
        <v>-1</v>
      </c>
      <c r="AG589" s="24">
        <v>-1</v>
      </c>
      <c r="AH589" s="24" t="s">
        <v>38</v>
      </c>
      <c r="AI589" s="24">
        <v>-48.200600000000001</v>
      </c>
      <c r="AJ589" s="24" t="s">
        <v>38</v>
      </c>
      <c r="AK589" s="24">
        <v>-1.1798</v>
      </c>
      <c r="AL589" s="24">
        <v>-6.9999999999999999E-4</v>
      </c>
      <c r="AM589" s="24">
        <v>0.24529999999999999</v>
      </c>
      <c r="AN589" s="24">
        <v>14417.963900000001</v>
      </c>
    </row>
    <row r="590" spans="1:40" x14ac:dyDescent="0.35">
      <c r="A590" s="23" t="s">
        <v>921</v>
      </c>
      <c r="B590" s="23" t="s">
        <v>920</v>
      </c>
      <c r="C590" s="23" t="s">
        <v>167</v>
      </c>
      <c r="D590" s="23">
        <v>32150</v>
      </c>
      <c r="E590" s="23">
        <v>25813235000000</v>
      </c>
      <c r="F590" s="23">
        <v>32300</v>
      </c>
      <c r="G590" s="23">
        <v>802900000</v>
      </c>
      <c r="H590" s="23">
        <v>1229</v>
      </c>
      <c r="I590" s="23">
        <v>14030930</v>
      </c>
      <c r="J590" s="23">
        <v>4393</v>
      </c>
      <c r="K590" s="23">
        <v>16002614000000</v>
      </c>
      <c r="L590" s="23">
        <v>4304687000000</v>
      </c>
      <c r="M590" s="23">
        <v>11949618000000</v>
      </c>
      <c r="N590" s="23">
        <v>3526895000000</v>
      </c>
      <c r="O590" s="23">
        <v>789337000000</v>
      </c>
      <c r="P590" s="23">
        <v>2197570000000</v>
      </c>
      <c r="Q590" s="23">
        <v>3458031000000</v>
      </c>
      <c r="R590" s="23">
        <v>2446625000000</v>
      </c>
      <c r="S590" s="23">
        <v>883053000000</v>
      </c>
      <c r="T590" s="23">
        <v>182951000000</v>
      </c>
      <c r="U590" s="23">
        <v>687055000000</v>
      </c>
      <c r="V590" s="23">
        <v>0.70150000000000001</v>
      </c>
      <c r="W590" s="23">
        <v>1.6131</v>
      </c>
      <c r="X590" s="23">
        <v>7.3411999999999997</v>
      </c>
      <c r="Y590" s="23" t="s">
        <v>38</v>
      </c>
      <c r="Z590" s="23">
        <v>1.7056</v>
      </c>
      <c r="AA590" s="23">
        <v>5.04E-2</v>
      </c>
      <c r="AB590" s="23">
        <v>-7.1000000000000004E-3</v>
      </c>
      <c r="AC590" s="23">
        <v>-0.41860000000000003</v>
      </c>
      <c r="AD590" s="23">
        <v>-0.21629999999999999</v>
      </c>
      <c r="AE590" s="23">
        <v>0.33410000000000001</v>
      </c>
      <c r="AF590" s="23">
        <v>0.27739999999999998</v>
      </c>
      <c r="AG590" s="23">
        <v>0.1077</v>
      </c>
      <c r="AH590" s="23">
        <v>0.35149999999999998</v>
      </c>
      <c r="AI590" s="23">
        <v>0.4163</v>
      </c>
      <c r="AJ590" s="23">
        <v>-0.25729999999999997</v>
      </c>
      <c r="AK590" s="23">
        <v>-0.13189999999999999</v>
      </c>
      <c r="AL590" s="23">
        <v>0.3347</v>
      </c>
      <c r="AM590" s="23" t="s">
        <v>38</v>
      </c>
      <c r="AN590" s="23">
        <v>135.9821</v>
      </c>
    </row>
    <row r="591" spans="1:40" x14ac:dyDescent="0.35">
      <c r="A591" s="24" t="s">
        <v>1290</v>
      </c>
      <c r="B591" s="24" t="s">
        <v>1289</v>
      </c>
      <c r="C591" s="24" t="s">
        <v>183</v>
      </c>
      <c r="D591" s="24">
        <v>32490</v>
      </c>
      <c r="E591" s="24">
        <v>27616500000000</v>
      </c>
      <c r="F591" s="24">
        <v>32420</v>
      </c>
      <c r="G591" s="24">
        <v>850000000</v>
      </c>
      <c r="H591" s="24">
        <v>1229</v>
      </c>
      <c r="I591" s="24">
        <v>14030930</v>
      </c>
      <c r="J591" s="24">
        <v>3543</v>
      </c>
      <c r="K591" s="24">
        <v>16484896000000</v>
      </c>
      <c r="L591" s="24">
        <v>4162148000000</v>
      </c>
      <c r="M591" s="24">
        <v>12818651000000</v>
      </c>
      <c r="N591" s="24">
        <v>3011553000000</v>
      </c>
      <c r="O591" s="24">
        <v>831729000000</v>
      </c>
      <c r="P591" s="24">
        <v>2618662000000</v>
      </c>
      <c r="Q591" s="24">
        <v>4506519000000</v>
      </c>
      <c r="R591" s="24">
        <v>3469078000000</v>
      </c>
      <c r="S591" s="24">
        <v>384259000000</v>
      </c>
      <c r="T591" s="24">
        <v>161984000000</v>
      </c>
      <c r="U591" s="24">
        <v>273727000000</v>
      </c>
      <c r="V591" s="24">
        <v>0.69789999999999996</v>
      </c>
      <c r="W591" s="24">
        <v>1.6753</v>
      </c>
      <c r="X591" s="24">
        <v>9.1503999999999994</v>
      </c>
      <c r="Y591" s="24" t="s">
        <v>38</v>
      </c>
      <c r="Z591" s="24">
        <v>1.6982999999999999</v>
      </c>
      <c r="AA591" s="24">
        <v>1.9011</v>
      </c>
      <c r="AB591" s="24">
        <v>2.4188999999999998</v>
      </c>
      <c r="AC591" s="24">
        <v>0.2611</v>
      </c>
      <c r="AD591" s="24">
        <v>-0.33289999999999997</v>
      </c>
      <c r="AE591" s="24">
        <v>0.35709999999999997</v>
      </c>
      <c r="AF591" s="24">
        <v>-0.15140000000000001</v>
      </c>
      <c r="AG591" s="24">
        <v>0.19539999999999999</v>
      </c>
      <c r="AH591" s="24">
        <v>-0.1265</v>
      </c>
      <c r="AI591" s="24">
        <v>0.152</v>
      </c>
      <c r="AJ591" s="24">
        <v>7.0199999999999999E-2</v>
      </c>
      <c r="AK591" s="24">
        <v>-0.2026</v>
      </c>
      <c r="AL591" s="24">
        <v>1.6299999999999999E-2</v>
      </c>
      <c r="AM591" s="24">
        <v>1.4746999999999999</v>
      </c>
      <c r="AN591" s="24">
        <v>42.686199999999999</v>
      </c>
    </row>
    <row r="592" spans="1:40" x14ac:dyDescent="0.35">
      <c r="A592" s="24" t="s">
        <v>1406</v>
      </c>
      <c r="B592" s="24" t="s">
        <v>1405</v>
      </c>
      <c r="C592" s="24" t="s">
        <v>148</v>
      </c>
      <c r="D592" s="24">
        <v>8540</v>
      </c>
      <c r="E592" s="24">
        <v>21598761660000</v>
      </c>
      <c r="F592" s="24">
        <v>8600</v>
      </c>
      <c r="G592" s="24">
        <v>2529129000</v>
      </c>
      <c r="H592" s="24">
        <v>431</v>
      </c>
      <c r="I592" s="24">
        <v>14030730</v>
      </c>
      <c r="J592" s="24">
        <v>664</v>
      </c>
      <c r="K592" s="24">
        <v>13622300000000</v>
      </c>
      <c r="L592" s="24">
        <v>3175342000000</v>
      </c>
      <c r="M592" s="24">
        <v>14259076000000</v>
      </c>
      <c r="N592" s="24">
        <v>1678563000000</v>
      </c>
      <c r="O592" s="24">
        <v>565205000000</v>
      </c>
      <c r="P592" s="24">
        <v>1854372000000</v>
      </c>
      <c r="Q592" s="24">
        <v>2877402000000</v>
      </c>
      <c r="R592" s="24">
        <v>2312197000000</v>
      </c>
      <c r="S592" s="24">
        <v>477626000000</v>
      </c>
      <c r="T592" s="24">
        <v>127519000000</v>
      </c>
      <c r="U592" s="24">
        <v>392670000000</v>
      </c>
      <c r="V592" s="24">
        <v>0.81830000000000003</v>
      </c>
      <c r="W592" s="24">
        <v>1.5854999999999999</v>
      </c>
      <c r="X592" s="24">
        <v>12.9518</v>
      </c>
      <c r="Y592" s="24" t="s">
        <v>38</v>
      </c>
      <c r="Z592" s="24">
        <v>1.5519000000000001</v>
      </c>
      <c r="AA592" s="24" t="s">
        <v>38</v>
      </c>
      <c r="AB592" s="24" t="s">
        <v>38</v>
      </c>
      <c r="AC592" s="24" t="s">
        <v>38</v>
      </c>
      <c r="AD592" s="24">
        <v>-8.43E-2</v>
      </c>
      <c r="AE592" s="24">
        <v>-1.0500000000000001E-2</v>
      </c>
      <c r="AF592" s="24">
        <v>2.3685999999999998</v>
      </c>
      <c r="AG592" s="24">
        <v>-0.16700000000000001</v>
      </c>
      <c r="AH592" s="24" t="s">
        <v>38</v>
      </c>
      <c r="AI592" s="24">
        <v>-0.40360000000000001</v>
      </c>
      <c r="AJ592" s="24" t="s">
        <v>38</v>
      </c>
      <c r="AK592" s="24">
        <v>-0.23730000000000001</v>
      </c>
      <c r="AL592" s="24">
        <v>0.16189999999999999</v>
      </c>
      <c r="AM592" s="24">
        <v>0.99929999999999997</v>
      </c>
      <c r="AN592" s="24">
        <v>31.9297</v>
      </c>
    </row>
    <row r="593" spans="1:40" x14ac:dyDescent="0.35">
      <c r="A593" s="24" t="s">
        <v>1123</v>
      </c>
      <c r="B593" s="24" t="s">
        <v>1122</v>
      </c>
      <c r="C593" s="24" t="s">
        <v>50</v>
      </c>
      <c r="D593" s="24">
        <v>77950</v>
      </c>
      <c r="E593" s="24">
        <v>14031000000000</v>
      </c>
      <c r="F593" s="24">
        <v>78000</v>
      </c>
      <c r="G593" s="24">
        <v>180000000</v>
      </c>
      <c r="H593" s="24">
        <v>930</v>
      </c>
      <c r="I593" s="24">
        <v>14030631</v>
      </c>
      <c r="J593" s="24">
        <v>729</v>
      </c>
      <c r="K593" s="24">
        <v>151189000000</v>
      </c>
      <c r="L593" s="24" t="s">
        <v>38</v>
      </c>
      <c r="M593" s="24">
        <v>163010000000</v>
      </c>
      <c r="N593" s="24">
        <v>131203000000</v>
      </c>
      <c r="O593" s="24">
        <v>-4680000000</v>
      </c>
      <c r="P593" s="24">
        <v>159819000000</v>
      </c>
      <c r="Q593" s="24">
        <v>256832000000</v>
      </c>
      <c r="R593" s="24">
        <v>292090000000</v>
      </c>
      <c r="S593" s="24" t="s">
        <v>38</v>
      </c>
      <c r="T593" s="24" t="s">
        <v>38</v>
      </c>
      <c r="U593" s="24" t="s">
        <v>38</v>
      </c>
      <c r="V593" s="24">
        <v>0.1002</v>
      </c>
      <c r="W593" s="24">
        <v>92.804400000000001</v>
      </c>
      <c r="X593" s="24">
        <v>106.99590000000001</v>
      </c>
      <c r="Y593" s="24">
        <v>1.8574999999999999</v>
      </c>
      <c r="Z593" s="24" t="s">
        <v>38</v>
      </c>
      <c r="AA593" s="24" t="s">
        <v>38</v>
      </c>
      <c r="AB593" s="24" t="s">
        <v>38</v>
      </c>
      <c r="AC593" s="24" t="s">
        <v>38</v>
      </c>
      <c r="AD593" s="24" t="s">
        <v>38</v>
      </c>
      <c r="AE593" s="24" t="s">
        <v>38</v>
      </c>
      <c r="AF593" s="24" t="s">
        <v>38</v>
      </c>
      <c r="AG593" s="24">
        <v>-1</v>
      </c>
      <c r="AH593" s="24" t="s">
        <v>38</v>
      </c>
      <c r="AI593" s="24" t="s">
        <v>38</v>
      </c>
      <c r="AJ593" s="24" t="s">
        <v>38</v>
      </c>
      <c r="AK593" s="24" t="s">
        <v>38</v>
      </c>
      <c r="AL593" s="24">
        <v>0.32769999999999999</v>
      </c>
      <c r="AM593" s="24">
        <v>0.5071</v>
      </c>
      <c r="AN593" s="24">
        <v>1941.1214</v>
      </c>
    </row>
    <row r="594" spans="1:40" x14ac:dyDescent="0.35">
      <c r="A594" s="23" t="s">
        <v>981</v>
      </c>
      <c r="B594" s="23" t="s">
        <v>980</v>
      </c>
      <c r="C594" s="23" t="s">
        <v>60</v>
      </c>
      <c r="D594" s="23">
        <v>16410</v>
      </c>
      <c r="E594" s="23">
        <v>6367727948850</v>
      </c>
      <c r="F594" s="23">
        <v>16090</v>
      </c>
      <c r="G594" s="23">
        <v>388039485</v>
      </c>
      <c r="H594" s="23">
        <v>1230</v>
      </c>
      <c r="I594" s="23">
        <v>14030930</v>
      </c>
      <c r="J594" s="23">
        <v>2259</v>
      </c>
      <c r="K594" s="23">
        <v>5248784000000</v>
      </c>
      <c r="L594" s="23">
        <v>1715127000000</v>
      </c>
      <c r="M594" s="23">
        <v>4424658000000</v>
      </c>
      <c r="N594" s="23">
        <v>876627000000</v>
      </c>
      <c r="O594" s="23">
        <v>317927000000</v>
      </c>
      <c r="P594" s="23">
        <v>890777000000</v>
      </c>
      <c r="Q594" s="23">
        <v>1891129000000</v>
      </c>
      <c r="R594" s="23">
        <v>1460154000000</v>
      </c>
      <c r="S594" s="23" t="s">
        <v>38</v>
      </c>
      <c r="T594" s="23" t="s">
        <v>38</v>
      </c>
      <c r="U594" s="23" t="s">
        <v>38</v>
      </c>
      <c r="V594" s="23">
        <v>0.26140000000000002</v>
      </c>
      <c r="W594" s="23">
        <v>1.2132000000000001</v>
      </c>
      <c r="X594" s="23">
        <v>7.1226000000000003</v>
      </c>
      <c r="Y594" s="23" t="s">
        <v>38</v>
      </c>
      <c r="Z594" s="23" t="s">
        <v>38</v>
      </c>
      <c r="AA594" s="23">
        <v>0.10730000000000001</v>
      </c>
      <c r="AB594" s="23">
        <v>0.24759999999999999</v>
      </c>
      <c r="AC594" s="23">
        <v>0.67679999999999996</v>
      </c>
      <c r="AD594" s="23">
        <v>0.43469999999999998</v>
      </c>
      <c r="AE594" s="23" t="s">
        <v>38</v>
      </c>
      <c r="AF594" s="23">
        <v>0.20669999999999999</v>
      </c>
      <c r="AG594" s="23">
        <v>7.0400000000000004E-2</v>
      </c>
      <c r="AH594" s="23">
        <v>0.85619999999999996</v>
      </c>
      <c r="AI594" s="23">
        <v>0.49869999999999998</v>
      </c>
      <c r="AJ594" s="23">
        <v>1.0234000000000001</v>
      </c>
      <c r="AK594" s="23">
        <v>0.53559999999999997</v>
      </c>
      <c r="AL594" s="23">
        <v>0.1036</v>
      </c>
      <c r="AM594" s="23">
        <v>0.67700000000000005</v>
      </c>
      <c r="AN594" s="23">
        <v>109.574</v>
      </c>
    </row>
    <row r="595" spans="1:40" x14ac:dyDescent="0.35">
      <c r="A595" s="24" t="s">
        <v>1354</v>
      </c>
      <c r="B595" s="24" t="s">
        <v>1353</v>
      </c>
      <c r="C595" s="24" t="s">
        <v>309</v>
      </c>
      <c r="D595" s="24">
        <v>18540</v>
      </c>
      <c r="E595" s="24">
        <v>7215582600000</v>
      </c>
      <c r="F595" s="24">
        <v>18770</v>
      </c>
      <c r="G595" s="24">
        <v>389190000</v>
      </c>
      <c r="H595" s="24">
        <v>1229</v>
      </c>
      <c r="I595" s="24">
        <v>14030930</v>
      </c>
      <c r="J595" s="24">
        <v>384</v>
      </c>
      <c r="K595" s="24">
        <v>1674326000000</v>
      </c>
      <c r="L595" s="24">
        <v>1086094000000</v>
      </c>
      <c r="M595" s="24">
        <v>434901000000</v>
      </c>
      <c r="N595" s="24">
        <v>149482000000</v>
      </c>
      <c r="O595" s="24">
        <v>84331000000</v>
      </c>
      <c r="P595" s="24">
        <v>112697000000</v>
      </c>
      <c r="Q595" s="24">
        <v>72090000000</v>
      </c>
      <c r="R595" s="24">
        <v>-6250000000</v>
      </c>
      <c r="S595" s="24">
        <v>5629000000</v>
      </c>
      <c r="T595" s="24">
        <v>2133000000</v>
      </c>
      <c r="U595" s="24">
        <v>1136000000</v>
      </c>
      <c r="V595" s="24" t="s">
        <v>38</v>
      </c>
      <c r="W595" s="24">
        <v>4.3094999999999999</v>
      </c>
      <c r="X595" s="24">
        <v>48.4375</v>
      </c>
      <c r="Y595" s="24" t="s">
        <v>38</v>
      </c>
      <c r="Z595" s="24">
        <v>3.5022000000000002</v>
      </c>
      <c r="AA595" s="24" t="s">
        <v>38</v>
      </c>
      <c r="AB595" s="24" t="s">
        <v>38</v>
      </c>
      <c r="AC595" s="24" t="s">
        <v>38</v>
      </c>
      <c r="AD595" s="24">
        <v>-0.46110000000000001</v>
      </c>
      <c r="AE595" s="24">
        <v>5.7638999999999996</v>
      </c>
      <c r="AF595" s="24">
        <v>2.0931000000000002</v>
      </c>
      <c r="AG595" s="24">
        <v>8.7263000000000002</v>
      </c>
      <c r="AH595" s="24">
        <v>0.43269999999999997</v>
      </c>
      <c r="AI595" s="24">
        <v>0.95809999999999995</v>
      </c>
      <c r="AJ595" s="24" t="s">
        <v>38</v>
      </c>
      <c r="AK595" s="24">
        <v>4.2419000000000002</v>
      </c>
      <c r="AL595" s="24">
        <v>8.2699999999999996E-2</v>
      </c>
      <c r="AM595" s="24">
        <v>0.6048</v>
      </c>
      <c r="AN595" s="24">
        <v>90.497200000000007</v>
      </c>
    </row>
    <row r="596" spans="1:40" x14ac:dyDescent="0.35">
      <c r="A596" s="24" t="s">
        <v>1101</v>
      </c>
      <c r="B596" s="24" t="s">
        <v>1100</v>
      </c>
      <c r="C596" s="24" t="s">
        <v>53</v>
      </c>
      <c r="D596" s="24">
        <v>89120</v>
      </c>
      <c r="E596" s="24">
        <v>534720000000000</v>
      </c>
      <c r="F596" s="24">
        <v>89200</v>
      </c>
      <c r="G596" s="24">
        <v>6000000000</v>
      </c>
      <c r="H596" s="24">
        <v>1229</v>
      </c>
      <c r="I596" s="24">
        <v>14030930</v>
      </c>
      <c r="J596" s="24">
        <v>8771</v>
      </c>
      <c r="K596" s="24">
        <v>154196587000000</v>
      </c>
      <c r="L596" s="24">
        <v>28264823000000</v>
      </c>
      <c r="M596" s="24">
        <v>140495253000000</v>
      </c>
      <c r="N596" s="24">
        <v>52626917000000</v>
      </c>
      <c r="O596" s="24">
        <v>6286399000000</v>
      </c>
      <c r="P596" s="24">
        <v>30957805000000</v>
      </c>
      <c r="Q596" s="24">
        <v>48664422000000</v>
      </c>
      <c r="R596" s="24">
        <v>40325599000000</v>
      </c>
      <c r="S596" s="24" t="s">
        <v>38</v>
      </c>
      <c r="T596" s="24" t="s">
        <v>38</v>
      </c>
      <c r="U596" s="24" t="s">
        <v>38</v>
      </c>
      <c r="V596" s="24">
        <v>1.1822999999999999</v>
      </c>
      <c r="W596" s="24">
        <v>3.4678</v>
      </c>
      <c r="X596" s="24">
        <v>10.179</v>
      </c>
      <c r="Y596" s="24" t="s">
        <v>38</v>
      </c>
      <c r="Z596" s="24">
        <v>3.2174999999999998</v>
      </c>
      <c r="AA596" s="24">
        <v>0.27639999999999998</v>
      </c>
      <c r="AB596" s="24">
        <v>0.38740000000000002</v>
      </c>
      <c r="AC596" s="24">
        <v>-0.58919999999999995</v>
      </c>
      <c r="AD596" s="24">
        <v>-8.14E-2</v>
      </c>
      <c r="AE596" s="24">
        <v>0.22550000000000001</v>
      </c>
      <c r="AF596" s="24">
        <v>-0.44550000000000001</v>
      </c>
      <c r="AG596" s="24">
        <v>-0.38550000000000001</v>
      </c>
      <c r="AH596" s="24">
        <v>-0.51170000000000004</v>
      </c>
      <c r="AI596" s="24">
        <v>-0.33910000000000001</v>
      </c>
      <c r="AJ596" s="24">
        <v>-0.7722</v>
      </c>
      <c r="AK596" s="24">
        <v>-0.4355</v>
      </c>
      <c r="AL596" s="24">
        <v>0.55659999999999998</v>
      </c>
      <c r="AM596" s="24">
        <v>1.1333</v>
      </c>
      <c r="AN596" s="24">
        <v>66.534899999999993</v>
      </c>
    </row>
    <row r="597" spans="1:40" x14ac:dyDescent="0.35">
      <c r="A597" s="23" t="s">
        <v>1481</v>
      </c>
      <c r="B597" s="23" t="s">
        <v>1480</v>
      </c>
      <c r="C597" s="23" t="s">
        <v>306</v>
      </c>
      <c r="D597" s="23">
        <v>75100</v>
      </c>
      <c r="E597" s="23">
        <v>16334250000000</v>
      </c>
      <c r="F597" s="23">
        <v>75100</v>
      </c>
      <c r="G597" s="23">
        <v>217500000</v>
      </c>
      <c r="H597" s="23">
        <v>631</v>
      </c>
      <c r="I597" s="23">
        <v>14030930</v>
      </c>
      <c r="J597" s="23">
        <v>3361</v>
      </c>
      <c r="K597" s="23">
        <v>1395624000000</v>
      </c>
      <c r="L597" s="23">
        <v>401297000000</v>
      </c>
      <c r="M597" s="23">
        <v>1256049000000</v>
      </c>
      <c r="N597" s="23">
        <v>731039000000</v>
      </c>
      <c r="O597" s="23">
        <v>166873000000</v>
      </c>
      <c r="P597" s="23">
        <v>650314000000</v>
      </c>
      <c r="Q597" s="23">
        <v>-598365000000</v>
      </c>
      <c r="R597" s="23">
        <v>-765238000000</v>
      </c>
      <c r="S597" s="23">
        <v>28927000000</v>
      </c>
      <c r="T597" s="23">
        <v>4037000000</v>
      </c>
      <c r="U597" s="23">
        <v>44911000000</v>
      </c>
      <c r="V597" s="23" t="s">
        <v>38</v>
      </c>
      <c r="W597" s="23">
        <v>11.703900000000001</v>
      </c>
      <c r="X597" s="23">
        <v>22.3445</v>
      </c>
      <c r="Y597" s="23" t="s">
        <v>38</v>
      </c>
      <c r="Z597" s="23" t="s">
        <v>38</v>
      </c>
      <c r="AA597" s="23" t="s">
        <v>38</v>
      </c>
      <c r="AB597" s="23" t="s">
        <v>38</v>
      </c>
      <c r="AC597" s="23">
        <v>-0.75529999999999997</v>
      </c>
      <c r="AD597" s="23">
        <v>0.26329999999999998</v>
      </c>
      <c r="AE597" s="23" t="s">
        <v>38</v>
      </c>
      <c r="AF597" s="23">
        <v>6.7500000000000004E-2</v>
      </c>
      <c r="AG597" s="23">
        <v>0.5333</v>
      </c>
      <c r="AH597" s="23">
        <v>6.7500000000000004E-2</v>
      </c>
      <c r="AI597" s="23">
        <v>0.5333</v>
      </c>
      <c r="AJ597" s="23">
        <v>-0.72909999999999997</v>
      </c>
      <c r="AK597" s="23">
        <v>0.93710000000000004</v>
      </c>
      <c r="AL597" s="23">
        <v>0.10440000000000001</v>
      </c>
      <c r="AM597" s="23">
        <v>0.13880000000000001</v>
      </c>
      <c r="AN597" s="23">
        <v>466.87040000000002</v>
      </c>
    </row>
    <row r="598" spans="1:40" x14ac:dyDescent="0.35">
      <c r="A598" s="24" t="s">
        <v>1273</v>
      </c>
      <c r="B598" s="24" t="s">
        <v>1272</v>
      </c>
      <c r="C598" s="24" t="s">
        <v>50</v>
      </c>
      <c r="D598" s="24">
        <v>27850</v>
      </c>
      <c r="E598" s="24">
        <v>306350000000000</v>
      </c>
      <c r="F598" s="24">
        <v>27870</v>
      </c>
      <c r="G598" s="24">
        <v>11000000000</v>
      </c>
      <c r="H598" s="24">
        <v>231</v>
      </c>
      <c r="I598" s="24">
        <v>14030830</v>
      </c>
      <c r="J598" s="24">
        <v>3470</v>
      </c>
      <c r="K598" s="24">
        <v>37252298000000</v>
      </c>
      <c r="L598" s="24">
        <v>1093567000000</v>
      </c>
      <c r="M598" s="24">
        <v>33478234000000</v>
      </c>
      <c r="N598" s="24">
        <v>38171029000000</v>
      </c>
      <c r="O598" s="24">
        <v>825439000000</v>
      </c>
      <c r="P598" s="24">
        <v>34527185000000</v>
      </c>
      <c r="Q598" s="24">
        <v>7084086000000</v>
      </c>
      <c r="R598" s="24">
        <v>40408037000000</v>
      </c>
      <c r="S598" s="24" t="s">
        <v>38</v>
      </c>
      <c r="T598" s="24" t="s">
        <v>38</v>
      </c>
      <c r="U598" s="24" t="s">
        <v>38</v>
      </c>
      <c r="V598" s="24">
        <v>0.95579999999999998</v>
      </c>
      <c r="W598" s="24">
        <v>8.2236999999999991</v>
      </c>
      <c r="X598" s="24">
        <v>8.0317000000000007</v>
      </c>
      <c r="Y598" s="24">
        <v>0.68340000000000001</v>
      </c>
      <c r="Z598" s="24" t="s">
        <v>38</v>
      </c>
      <c r="AA598" s="24">
        <v>-5.0599999999999999E-2</v>
      </c>
      <c r="AB598" s="24">
        <v>5.5248999999999997</v>
      </c>
      <c r="AC598" s="24">
        <v>-0.1588</v>
      </c>
      <c r="AD598" s="24" t="s">
        <v>38</v>
      </c>
      <c r="AE598" s="24" t="s">
        <v>38</v>
      </c>
      <c r="AF598" s="24">
        <v>-0.62229999999999996</v>
      </c>
      <c r="AG598" s="24">
        <v>244.24940000000001</v>
      </c>
      <c r="AH598" s="24" t="s">
        <v>38</v>
      </c>
      <c r="AI598" s="24" t="s">
        <v>38</v>
      </c>
      <c r="AJ598" s="24">
        <v>-0.68230000000000002</v>
      </c>
      <c r="AK598" s="24" t="s">
        <v>38</v>
      </c>
      <c r="AL598" s="24">
        <v>0.42620000000000002</v>
      </c>
      <c r="AM598" s="24">
        <v>0.96050000000000002</v>
      </c>
      <c r="AN598" s="24">
        <v>672.98990000000003</v>
      </c>
    </row>
    <row r="599" spans="1:40" x14ac:dyDescent="0.35">
      <c r="A599" s="23" t="s">
        <v>1255</v>
      </c>
      <c r="B599" s="23" t="s">
        <v>1254</v>
      </c>
      <c r="C599" s="23" t="s">
        <v>135</v>
      </c>
      <c r="D599" s="23">
        <v>17560</v>
      </c>
      <c r="E599" s="23">
        <v>11238400000000</v>
      </c>
      <c r="F599" s="23">
        <v>17250</v>
      </c>
      <c r="G599" s="23">
        <v>640000000</v>
      </c>
      <c r="H599" s="23">
        <v>631</v>
      </c>
      <c r="I599" s="23">
        <v>14030930</v>
      </c>
      <c r="J599" s="23">
        <v>-108</v>
      </c>
      <c r="K599" s="23">
        <v>17236747000000</v>
      </c>
      <c r="L599" s="23">
        <v>2702326000000</v>
      </c>
      <c r="M599" s="23">
        <v>18019022000000</v>
      </c>
      <c r="N599" s="23">
        <v>-69420000000</v>
      </c>
      <c r="O599" s="23">
        <v>20906000000</v>
      </c>
      <c r="P599" s="23">
        <v>20428000000</v>
      </c>
      <c r="Q599" s="23">
        <v>137953000000</v>
      </c>
      <c r="R599" s="23">
        <v>123447000000</v>
      </c>
      <c r="S599" s="23">
        <v>750242000000</v>
      </c>
      <c r="T599" s="23">
        <v>235542000000</v>
      </c>
      <c r="U599" s="23">
        <v>687998000000</v>
      </c>
      <c r="V599" s="23">
        <v>0.31330000000000002</v>
      </c>
      <c r="W599" s="23">
        <v>0.65200000000000002</v>
      </c>
      <c r="X599" s="23" t="s">
        <v>38</v>
      </c>
      <c r="Y599" s="23" t="s">
        <v>38</v>
      </c>
      <c r="Z599" s="23">
        <v>0.64639999999999997</v>
      </c>
      <c r="AA599" s="23" t="s">
        <v>38</v>
      </c>
      <c r="AB599" s="23" t="s">
        <v>38</v>
      </c>
      <c r="AC599" s="23" t="s">
        <v>38</v>
      </c>
      <c r="AD599" s="23">
        <v>-0.75660000000000005</v>
      </c>
      <c r="AE599" s="23">
        <v>-0.26300000000000001</v>
      </c>
      <c r="AF599" s="23">
        <v>-0.44209999999999999</v>
      </c>
      <c r="AG599" s="23">
        <v>-0.22450000000000001</v>
      </c>
      <c r="AH599" s="23" t="s">
        <v>38</v>
      </c>
      <c r="AI599" s="23">
        <v>-3.3099999999999997E-2</v>
      </c>
      <c r="AJ599" s="23" t="s">
        <v>38</v>
      </c>
      <c r="AK599" s="23">
        <v>-0.81089999999999995</v>
      </c>
      <c r="AL599" s="23">
        <v>4.1599999999999998E-2</v>
      </c>
      <c r="AM599" s="23">
        <v>0.73060000000000003</v>
      </c>
      <c r="AN599" s="23">
        <v>63.014400000000002</v>
      </c>
    </row>
    <row r="600" spans="1:40" x14ac:dyDescent="0.35">
      <c r="A600" s="23" t="s">
        <v>1113</v>
      </c>
      <c r="B600" s="23" t="s">
        <v>1112</v>
      </c>
      <c r="C600" s="23" t="s">
        <v>260</v>
      </c>
      <c r="D600" s="23">
        <v>3926</v>
      </c>
      <c r="E600" s="23">
        <v>5498543596000</v>
      </c>
      <c r="F600" s="23">
        <v>3959</v>
      </c>
      <c r="G600" s="23">
        <v>1400546000</v>
      </c>
      <c r="H600" s="23">
        <v>1230</v>
      </c>
      <c r="I600" s="23">
        <v>14030930</v>
      </c>
      <c r="J600" s="23">
        <v>242</v>
      </c>
      <c r="K600" s="23">
        <v>4425880000000</v>
      </c>
      <c r="L600" s="23">
        <v>1272922000000</v>
      </c>
      <c r="M600" s="23">
        <v>3753651000000</v>
      </c>
      <c r="N600" s="23">
        <v>339078000000</v>
      </c>
      <c r="O600" s="23">
        <v>108570000000</v>
      </c>
      <c r="P600" s="23">
        <v>282677000000</v>
      </c>
      <c r="Q600" s="23">
        <v>587280000000</v>
      </c>
      <c r="R600" s="23">
        <v>516120000000</v>
      </c>
      <c r="S600" s="23">
        <v>35732000000</v>
      </c>
      <c r="T600" s="23">
        <v>8042000000</v>
      </c>
      <c r="U600" s="23">
        <v>17396000000</v>
      </c>
      <c r="V600" s="23">
        <v>0.29730000000000001</v>
      </c>
      <c r="W600" s="23">
        <v>1.2423999999999999</v>
      </c>
      <c r="X600" s="23">
        <v>16.359500000000001</v>
      </c>
      <c r="Y600" s="23" t="s">
        <v>38</v>
      </c>
      <c r="Z600" s="23" t="s">
        <v>38</v>
      </c>
      <c r="AA600" s="23" t="s">
        <v>38</v>
      </c>
      <c r="AB600" s="23" t="s">
        <v>38</v>
      </c>
      <c r="AC600" s="23">
        <v>0.38390000000000002</v>
      </c>
      <c r="AD600" s="23">
        <v>1.1109</v>
      </c>
      <c r="AE600" s="23" t="s">
        <v>38</v>
      </c>
      <c r="AF600" s="23">
        <v>0.20499999999999999</v>
      </c>
      <c r="AG600" s="23">
        <v>0.3705</v>
      </c>
      <c r="AH600" s="23">
        <v>0.80669999999999997</v>
      </c>
      <c r="AI600" s="23">
        <v>1.7089000000000001</v>
      </c>
      <c r="AJ600" s="23">
        <v>0.66749999999999998</v>
      </c>
      <c r="AK600" s="23">
        <v>1.893</v>
      </c>
      <c r="AL600" s="23">
        <v>1.9800000000000002E-2</v>
      </c>
      <c r="AM600" s="23">
        <v>0.82979999999999998</v>
      </c>
      <c r="AN600" s="23">
        <v>61.049300000000002</v>
      </c>
    </row>
    <row r="601" spans="1:40" x14ac:dyDescent="0.35">
      <c r="A601" s="23" t="s">
        <v>1189</v>
      </c>
      <c r="B601" s="23" t="s">
        <v>1188</v>
      </c>
      <c r="C601" s="23" t="s">
        <v>194</v>
      </c>
      <c r="D601" s="23">
        <v>20400</v>
      </c>
      <c r="E601" s="23">
        <v>23052000000000</v>
      </c>
      <c r="F601" s="23">
        <v>20100</v>
      </c>
      <c r="G601" s="23">
        <v>1130000000</v>
      </c>
      <c r="H601" s="23">
        <v>930</v>
      </c>
      <c r="I601" s="23">
        <v>14030631</v>
      </c>
      <c r="J601" s="23">
        <v>791</v>
      </c>
      <c r="K601" s="23">
        <v>5146833000000</v>
      </c>
      <c r="L601" s="23">
        <v>1456683000000</v>
      </c>
      <c r="M601" s="23">
        <v>3326388000000</v>
      </c>
      <c r="N601" s="23">
        <v>893552000000</v>
      </c>
      <c r="O601" s="23">
        <v>249069000000</v>
      </c>
      <c r="P601" s="23">
        <v>-220126000000</v>
      </c>
      <c r="Q601" s="23">
        <v>934316000000</v>
      </c>
      <c r="R601" s="23">
        <v>129320000000</v>
      </c>
      <c r="S601" s="23">
        <v>97236000000</v>
      </c>
      <c r="T601" s="23">
        <v>17761000000</v>
      </c>
      <c r="U601" s="23">
        <v>104511000000</v>
      </c>
      <c r="V601" s="23" t="s">
        <v>38</v>
      </c>
      <c r="W601" s="23">
        <v>4.4789000000000003</v>
      </c>
      <c r="X601" s="23">
        <v>25.410900000000002</v>
      </c>
      <c r="Y601" s="23" t="s">
        <v>38</v>
      </c>
      <c r="Z601" s="23">
        <v>4.1471</v>
      </c>
      <c r="AA601" s="23">
        <v>1.1899</v>
      </c>
      <c r="AB601" s="23">
        <v>2.1625999999999999</v>
      </c>
      <c r="AC601" s="23">
        <v>-0.68169999999999997</v>
      </c>
      <c r="AD601" s="23" t="s">
        <v>38</v>
      </c>
      <c r="AE601" s="23">
        <v>1.29E-2</v>
      </c>
      <c r="AF601" s="23">
        <v>-0.13109999999999999</v>
      </c>
      <c r="AG601" s="23">
        <v>1.7922</v>
      </c>
      <c r="AH601" s="23">
        <v>0.29720000000000002</v>
      </c>
      <c r="AI601" s="23">
        <v>1.0021</v>
      </c>
      <c r="AJ601" s="23">
        <v>-0.51100000000000001</v>
      </c>
      <c r="AK601" s="23" t="s">
        <v>38</v>
      </c>
      <c r="AL601" s="23">
        <v>-0.34949999999999998</v>
      </c>
      <c r="AM601" s="23">
        <v>0.80700000000000005</v>
      </c>
      <c r="AN601" s="23">
        <v>56.4285</v>
      </c>
    </row>
    <row r="602" spans="1:40" x14ac:dyDescent="0.35">
      <c r="A602" s="23" t="s">
        <v>1003</v>
      </c>
      <c r="B602" s="23" t="s">
        <v>1002</v>
      </c>
      <c r="C602" s="23" t="s">
        <v>263</v>
      </c>
      <c r="D602" s="23">
        <v>51410</v>
      </c>
      <c r="E602" s="23">
        <v>23751420000000</v>
      </c>
      <c r="F602" s="23">
        <v>50930</v>
      </c>
      <c r="G602" s="23">
        <v>462000000</v>
      </c>
      <c r="H602" s="23">
        <v>1229</v>
      </c>
      <c r="I602" s="23">
        <v>14030930</v>
      </c>
      <c r="J602" s="23">
        <v>1286</v>
      </c>
      <c r="K602" s="23">
        <v>9458548000000</v>
      </c>
      <c r="L602" s="23">
        <v>2679306000000</v>
      </c>
      <c r="M602" s="23">
        <v>6916609000000</v>
      </c>
      <c r="N602" s="23">
        <v>594318000000</v>
      </c>
      <c r="O602" s="23">
        <v>147983000000</v>
      </c>
      <c r="P602" s="23">
        <v>591677000000</v>
      </c>
      <c r="Q602" s="23">
        <v>1399174000000</v>
      </c>
      <c r="R602" s="23">
        <v>1567902000000</v>
      </c>
      <c r="S602" s="23">
        <v>436808000000</v>
      </c>
      <c r="T602" s="23">
        <v>114046000000</v>
      </c>
      <c r="U602" s="23">
        <v>460119000000</v>
      </c>
      <c r="V602" s="23">
        <v>0.31230000000000002</v>
      </c>
      <c r="W602" s="23">
        <v>2.5116000000000001</v>
      </c>
      <c r="X602" s="23">
        <v>39.595599999999997</v>
      </c>
      <c r="Y602" s="23" t="s">
        <v>38</v>
      </c>
      <c r="Z602" s="23">
        <v>2.4594999999999998</v>
      </c>
      <c r="AA602" s="23" t="s">
        <v>38</v>
      </c>
      <c r="AB602" s="23" t="s">
        <v>38</v>
      </c>
      <c r="AC602" s="23" t="s">
        <v>38</v>
      </c>
      <c r="AD602" s="23">
        <v>1.1860999999999999</v>
      </c>
      <c r="AE602" s="23">
        <v>0.52990000000000004</v>
      </c>
      <c r="AF602" s="23">
        <v>7.2999999999999995E-2</v>
      </c>
      <c r="AG602" s="23">
        <v>0.49309999999999998</v>
      </c>
      <c r="AH602" s="23">
        <v>1.5779000000000001</v>
      </c>
      <c r="AI602" s="23">
        <v>1.9877</v>
      </c>
      <c r="AJ602" s="23" t="s">
        <v>38</v>
      </c>
      <c r="AK602" s="23">
        <v>2.2660999999999998</v>
      </c>
      <c r="AL602" s="23">
        <v>-0.15240000000000001</v>
      </c>
      <c r="AM602" s="23">
        <v>0.58450000000000002</v>
      </c>
      <c r="AN602" s="23">
        <v>98.537199999999999</v>
      </c>
    </row>
    <row r="603" spans="1:40" x14ac:dyDescent="0.35">
      <c r="A603" s="24" t="s">
        <v>1243</v>
      </c>
      <c r="B603" s="24" t="s">
        <v>1242</v>
      </c>
      <c r="C603" s="24" t="s">
        <v>167</v>
      </c>
      <c r="D603" s="24">
        <v>138950</v>
      </c>
      <c r="E603" s="24">
        <v>41685000000000</v>
      </c>
      <c r="F603" s="24">
        <v>138900</v>
      </c>
      <c r="G603" s="24">
        <v>300000000</v>
      </c>
      <c r="H603" s="24">
        <v>1229</v>
      </c>
      <c r="I603" s="24">
        <v>14030930</v>
      </c>
      <c r="J603" s="24">
        <v>12626</v>
      </c>
      <c r="K603" s="24">
        <v>9352116000000</v>
      </c>
      <c r="L603" s="24">
        <v>2660006000000</v>
      </c>
      <c r="M603" s="24">
        <v>7492612000000</v>
      </c>
      <c r="N603" s="24">
        <v>3787924000000</v>
      </c>
      <c r="O603" s="24">
        <v>1101657000000</v>
      </c>
      <c r="P603" s="24">
        <v>3426843000000</v>
      </c>
      <c r="Q603" s="24">
        <v>4665552000000</v>
      </c>
      <c r="R603" s="24">
        <v>3876673000000</v>
      </c>
      <c r="S603" s="24">
        <v>193129000000</v>
      </c>
      <c r="T603" s="24">
        <v>41664000000</v>
      </c>
      <c r="U603" s="24">
        <v>111649000000</v>
      </c>
      <c r="V603" s="24">
        <v>0.70040000000000002</v>
      </c>
      <c r="W603" s="24">
        <v>4.4573</v>
      </c>
      <c r="X603" s="24">
        <v>11.001099999999999</v>
      </c>
      <c r="Y603" s="24" t="s">
        <v>38</v>
      </c>
      <c r="Z603" s="24">
        <v>4.3909000000000002</v>
      </c>
      <c r="AA603" s="24">
        <v>7.5600000000000001E-2</v>
      </c>
      <c r="AB603" s="24">
        <v>0.2737</v>
      </c>
      <c r="AC603" s="24">
        <v>5.7700000000000001E-2</v>
      </c>
      <c r="AD603" s="24">
        <v>-0.15479999999999999</v>
      </c>
      <c r="AE603" s="24">
        <v>0.32250000000000001</v>
      </c>
      <c r="AF603" s="24">
        <v>2.5399999999999999E-2</v>
      </c>
      <c r="AG603" s="24">
        <v>0.27760000000000001</v>
      </c>
      <c r="AH603" s="24">
        <v>6.08E-2</v>
      </c>
      <c r="AI603" s="24">
        <v>0.20369999999999999</v>
      </c>
      <c r="AJ603" s="24">
        <v>8.4500000000000006E-2</v>
      </c>
      <c r="AK603" s="24">
        <v>7.9799999999999996E-2</v>
      </c>
      <c r="AL603" s="24">
        <v>0.58830000000000005</v>
      </c>
      <c r="AM603" s="24">
        <v>0.94079999999999997</v>
      </c>
      <c r="AN603" s="24">
        <v>117.6288</v>
      </c>
    </row>
    <row r="604" spans="1:40" x14ac:dyDescent="0.35">
      <c r="A604" s="24" t="s">
        <v>1175</v>
      </c>
      <c r="B604" s="24" t="s">
        <v>1174</v>
      </c>
      <c r="C604" s="24" t="s">
        <v>365</v>
      </c>
      <c r="D604" s="24">
        <v>10210</v>
      </c>
      <c r="E604" s="24">
        <v>25525000000000</v>
      </c>
      <c r="F604" s="24">
        <v>10160</v>
      </c>
      <c r="G604" s="24">
        <v>2500000000</v>
      </c>
      <c r="H604" s="24">
        <v>1229</v>
      </c>
      <c r="I604" s="24">
        <v>14030930</v>
      </c>
      <c r="J604" s="24">
        <v>-46</v>
      </c>
      <c r="K604" s="24">
        <v>5474127000000</v>
      </c>
      <c r="L604" s="24">
        <v>1395627000000</v>
      </c>
      <c r="M604" s="24">
        <v>4778060000000</v>
      </c>
      <c r="N604" s="24">
        <v>-114645000000</v>
      </c>
      <c r="O604" s="24">
        <v>-50804000000</v>
      </c>
      <c r="P604" s="24">
        <v>526632000000</v>
      </c>
      <c r="Q604" s="24">
        <v>463597000000</v>
      </c>
      <c r="R604" s="24">
        <v>933892000000</v>
      </c>
      <c r="S604" s="24">
        <v>799000000</v>
      </c>
      <c r="T604" s="24" t="s">
        <v>38</v>
      </c>
      <c r="U604" s="24">
        <v>163206000000</v>
      </c>
      <c r="V604" s="24">
        <v>0.1424</v>
      </c>
      <c r="W604" s="24">
        <v>4.6627999999999998</v>
      </c>
      <c r="X604" s="24" t="s">
        <v>38</v>
      </c>
      <c r="Y604" s="24" t="s">
        <v>38</v>
      </c>
      <c r="Z604" s="24">
        <v>4.2397999999999998</v>
      </c>
      <c r="AA604" s="24" t="s">
        <v>38</v>
      </c>
      <c r="AB604" s="24" t="s">
        <v>38</v>
      </c>
      <c r="AC604" s="24" t="s">
        <v>38</v>
      </c>
      <c r="AD604" s="24" t="s">
        <v>38</v>
      </c>
      <c r="AE604" s="24">
        <v>0.31</v>
      </c>
      <c r="AF604" s="24">
        <v>-0.12690000000000001</v>
      </c>
      <c r="AG604" s="24">
        <v>0.25340000000000001</v>
      </c>
      <c r="AH604" s="24">
        <v>-1.2329000000000001</v>
      </c>
      <c r="AI604" s="24" t="s">
        <v>38</v>
      </c>
      <c r="AJ604" s="24" t="s">
        <v>38</v>
      </c>
      <c r="AK604" s="24" t="s">
        <v>38</v>
      </c>
      <c r="AL604" s="24">
        <v>0.1721</v>
      </c>
      <c r="AM604" s="24">
        <v>1.1049</v>
      </c>
      <c r="AN604" s="24">
        <v>660.03840000000002</v>
      </c>
    </row>
    <row r="605" spans="1:40" x14ac:dyDescent="0.35">
      <c r="A605" s="24" t="s">
        <v>733</v>
      </c>
      <c r="B605" s="24" t="s">
        <v>732</v>
      </c>
      <c r="C605" s="24" t="s">
        <v>281</v>
      </c>
      <c r="D605" s="24">
        <v>10590</v>
      </c>
      <c r="E605" s="24">
        <v>28593000000000</v>
      </c>
      <c r="F605" s="24">
        <v>10340</v>
      </c>
      <c r="G605" s="24">
        <v>2700000000</v>
      </c>
      <c r="H605" s="24">
        <v>1229</v>
      </c>
      <c r="I605" s="24">
        <v>14030930</v>
      </c>
      <c r="J605" s="24">
        <v>551</v>
      </c>
      <c r="K605" s="24">
        <v>12293035000000</v>
      </c>
      <c r="L605" s="24">
        <v>2961438000000</v>
      </c>
      <c r="M605" s="24">
        <v>12874425000000</v>
      </c>
      <c r="N605" s="24">
        <v>1488470000000</v>
      </c>
      <c r="O605" s="24">
        <v>179944000000</v>
      </c>
      <c r="P605" s="24">
        <v>2067014000000</v>
      </c>
      <c r="Q605" s="24">
        <v>3128863000000</v>
      </c>
      <c r="R605" s="24">
        <v>2730915000000</v>
      </c>
      <c r="S605" s="24">
        <v>306643000000</v>
      </c>
      <c r="T605" s="24">
        <v>94725000000</v>
      </c>
      <c r="U605" s="24">
        <v>210967000000</v>
      </c>
      <c r="V605" s="24">
        <v>0.18290000000000001</v>
      </c>
      <c r="W605" s="24">
        <v>2.3260000000000001</v>
      </c>
      <c r="X605" s="24">
        <v>18.765899999999998</v>
      </c>
      <c r="Y605" s="24" t="s">
        <v>38</v>
      </c>
      <c r="Z605" s="24">
        <v>2.0291000000000001</v>
      </c>
      <c r="AA605" s="24">
        <v>6.0600000000000001E-2</v>
      </c>
      <c r="AB605" s="24">
        <v>0.1069</v>
      </c>
      <c r="AC605" s="24">
        <v>-0.61839999999999995</v>
      </c>
      <c r="AD605" s="24">
        <v>-0.61760000000000004</v>
      </c>
      <c r="AE605" s="24">
        <v>-2.5000000000000001E-2</v>
      </c>
      <c r="AF605" s="24">
        <v>1.6799999999999999E-2</v>
      </c>
      <c r="AG605" s="24">
        <v>-0.12690000000000001</v>
      </c>
      <c r="AH605" s="24">
        <v>-0.32050000000000001</v>
      </c>
      <c r="AI605" s="24">
        <v>-0.39379999999999998</v>
      </c>
      <c r="AJ605" s="24">
        <v>-0.61199999999999999</v>
      </c>
      <c r="AK605" s="24">
        <v>-0.66590000000000005</v>
      </c>
      <c r="AL605" s="24">
        <v>0.4793</v>
      </c>
      <c r="AM605" s="24">
        <v>0.81459999999999999</v>
      </c>
      <c r="AN605" s="24">
        <v>51.752400000000002</v>
      </c>
    </row>
    <row r="606" spans="1:40" x14ac:dyDescent="0.35">
      <c r="A606" s="23" t="s">
        <v>1164</v>
      </c>
      <c r="B606" s="23" t="s">
        <v>1163</v>
      </c>
      <c r="C606" s="23" t="s">
        <v>145</v>
      </c>
      <c r="D606" s="23">
        <v>16180</v>
      </c>
      <c r="E606" s="23">
        <v>1213500000000000</v>
      </c>
      <c r="F606" s="23">
        <v>16180</v>
      </c>
      <c r="G606" s="23">
        <v>75000000000</v>
      </c>
      <c r="H606" s="23">
        <v>930</v>
      </c>
      <c r="I606" s="23">
        <v>14030631</v>
      </c>
      <c r="J606" s="23">
        <v>1639</v>
      </c>
      <c r="K606" s="23">
        <v>441578326000000</v>
      </c>
      <c r="L606" s="23">
        <v>104151944000000</v>
      </c>
      <c r="M606" s="23">
        <v>377784858000000</v>
      </c>
      <c r="N606" s="23">
        <v>122938710000000</v>
      </c>
      <c r="O606" s="23">
        <v>32134988000000</v>
      </c>
      <c r="P606" s="23">
        <v>125748493000000</v>
      </c>
      <c r="Q606" s="23">
        <v>143754957000000</v>
      </c>
      <c r="R606" s="23">
        <v>120519393000000</v>
      </c>
      <c r="S606" s="23">
        <v>10169677000000</v>
      </c>
      <c r="T606" s="23">
        <v>3708904000000</v>
      </c>
      <c r="U606" s="23">
        <v>1422981000000</v>
      </c>
      <c r="V606" s="23">
        <v>0.63619999999999999</v>
      </c>
      <c r="W606" s="23">
        <v>2.7481</v>
      </c>
      <c r="X606" s="23">
        <v>9.7926000000000002</v>
      </c>
      <c r="Y606" s="23" t="s">
        <v>38</v>
      </c>
      <c r="Z606" s="23">
        <v>2.3227000000000002</v>
      </c>
      <c r="AA606" s="23">
        <v>0.48099999999999998</v>
      </c>
      <c r="AB606" s="23">
        <v>0.85660000000000003</v>
      </c>
      <c r="AC606" s="23">
        <v>0.7056</v>
      </c>
      <c r="AD606" s="23">
        <v>0.1522</v>
      </c>
      <c r="AE606" s="23">
        <v>4.6899999999999997E-2</v>
      </c>
      <c r="AF606" s="23">
        <v>-0.1353</v>
      </c>
      <c r="AG606" s="23">
        <v>-0.21929999999999999</v>
      </c>
      <c r="AH606" s="23">
        <v>-5.4699999999999999E-2</v>
      </c>
      <c r="AI606" s="23">
        <v>-0.12770000000000001</v>
      </c>
      <c r="AJ606" s="23">
        <v>0.4748</v>
      </c>
      <c r="AK606" s="23">
        <v>-0.1004</v>
      </c>
      <c r="AL606" s="23">
        <v>0.17760000000000001</v>
      </c>
      <c r="AM606" s="23">
        <v>0.70550000000000002</v>
      </c>
      <c r="AN606" s="23">
        <v>137.9331</v>
      </c>
    </row>
    <row r="607" spans="1:40" x14ac:dyDescent="0.35">
      <c r="A607" s="24" t="s">
        <v>1316</v>
      </c>
      <c r="B607" s="24" t="s">
        <v>1315</v>
      </c>
      <c r="C607" s="24" t="s">
        <v>79</v>
      </c>
      <c r="D607" s="24">
        <v>14980</v>
      </c>
      <c r="E607" s="24">
        <v>2996000000000</v>
      </c>
      <c r="F607" s="24">
        <v>14620</v>
      </c>
      <c r="G607" s="24">
        <v>200000000</v>
      </c>
      <c r="H607" s="24">
        <v>1229</v>
      </c>
      <c r="I607" s="24">
        <v>14030930</v>
      </c>
      <c r="J607" s="24">
        <v>794</v>
      </c>
      <c r="K607" s="24">
        <v>1797890000000</v>
      </c>
      <c r="L607" s="24">
        <v>400131000000</v>
      </c>
      <c r="M607" s="24">
        <v>1803130000000</v>
      </c>
      <c r="N607" s="24">
        <v>158740000000</v>
      </c>
      <c r="O607" s="24">
        <v>-494000000</v>
      </c>
      <c r="P607" s="24">
        <v>308699000000</v>
      </c>
      <c r="Q607" s="24">
        <v>99845000000</v>
      </c>
      <c r="R607" s="24">
        <v>-30864000000</v>
      </c>
      <c r="S607" s="24" t="s">
        <v>38</v>
      </c>
      <c r="T607" s="24" t="s">
        <v>38</v>
      </c>
      <c r="U607" s="24" t="s">
        <v>38</v>
      </c>
      <c r="V607" s="24" t="s">
        <v>38</v>
      </c>
      <c r="W607" s="24">
        <v>1.6753</v>
      </c>
      <c r="X607" s="24">
        <v>18.4131</v>
      </c>
      <c r="Y607" s="24" t="s">
        <v>38</v>
      </c>
      <c r="Z607" s="24">
        <v>1.6092</v>
      </c>
      <c r="AA607" s="24" t="s">
        <v>38</v>
      </c>
      <c r="AB607" s="24" t="s">
        <v>38</v>
      </c>
      <c r="AC607" s="24" t="s">
        <v>38</v>
      </c>
      <c r="AD607" s="24" t="s">
        <v>38</v>
      </c>
      <c r="AE607" s="24">
        <v>1.24E-2</v>
      </c>
      <c r="AF607" s="24">
        <v>-0.2142</v>
      </c>
      <c r="AG607" s="24">
        <v>-8.7599999999999997E-2</v>
      </c>
      <c r="AH607" s="24">
        <v>-0.59509999999999996</v>
      </c>
      <c r="AI607" s="24">
        <v>-0.58689999999999998</v>
      </c>
      <c r="AJ607" s="24">
        <v>-1.0065</v>
      </c>
      <c r="AK607" s="24">
        <v>-1.0042</v>
      </c>
      <c r="AL607" s="24">
        <v>9.7600000000000006E-2</v>
      </c>
      <c r="AM607" s="24">
        <v>9.98E-2</v>
      </c>
      <c r="AN607" s="24">
        <v>458.93860000000001</v>
      </c>
    </row>
    <row r="608" spans="1:40" x14ac:dyDescent="0.35">
      <c r="A608" s="24" t="s">
        <v>1284</v>
      </c>
      <c r="B608" s="24" t="s">
        <v>1283</v>
      </c>
      <c r="C608" s="24" t="s">
        <v>79</v>
      </c>
      <c r="D608" s="24">
        <v>21750</v>
      </c>
      <c r="E608" s="24">
        <v>2739847500000</v>
      </c>
      <c r="F608" s="24">
        <v>21750</v>
      </c>
      <c r="G608" s="24">
        <v>125970000</v>
      </c>
      <c r="H608" s="24">
        <v>1229</v>
      </c>
      <c r="I608" s="24">
        <v>14030930</v>
      </c>
      <c r="J608" s="24">
        <v>-472</v>
      </c>
      <c r="K608" s="24">
        <v>86907000000</v>
      </c>
      <c r="L608" s="24">
        <v>1266000000</v>
      </c>
      <c r="M608" s="24">
        <v>116079000000</v>
      </c>
      <c r="N608" s="24">
        <v>-59497000000</v>
      </c>
      <c r="O608" s="24">
        <v>11234000000</v>
      </c>
      <c r="P608" s="24">
        <v>-6013000000</v>
      </c>
      <c r="Q608" s="24">
        <v>-167061000000</v>
      </c>
      <c r="R608" s="24">
        <v>-136857000000</v>
      </c>
      <c r="S608" s="24" t="s">
        <v>38</v>
      </c>
      <c r="T608" s="24" t="s">
        <v>38</v>
      </c>
      <c r="U608" s="24" t="s">
        <v>38</v>
      </c>
      <c r="V608" s="24" t="s">
        <v>38</v>
      </c>
      <c r="W608" s="24">
        <v>31.526199999999999</v>
      </c>
      <c r="X608" s="24" t="s">
        <v>38</v>
      </c>
      <c r="Y608" s="24" t="s">
        <v>38</v>
      </c>
      <c r="Z608" s="24" t="s">
        <v>38</v>
      </c>
      <c r="AA608" s="24" t="s">
        <v>38</v>
      </c>
      <c r="AB608" s="24" t="s">
        <v>38</v>
      </c>
      <c r="AC608" s="24" t="s">
        <v>38</v>
      </c>
      <c r="AD608" s="24" t="s">
        <v>38</v>
      </c>
      <c r="AE608" s="24" t="s">
        <v>38</v>
      </c>
      <c r="AF608" s="24">
        <v>3.7239</v>
      </c>
      <c r="AG608" s="24">
        <v>-0.93920000000000003</v>
      </c>
      <c r="AH608" s="24" t="s">
        <v>38</v>
      </c>
      <c r="AI608" s="24">
        <v>-0.92449999999999999</v>
      </c>
      <c r="AJ608" s="24" t="s">
        <v>38</v>
      </c>
      <c r="AK608" s="24" t="s">
        <v>38</v>
      </c>
      <c r="AL608" s="24">
        <v>0.52200000000000002</v>
      </c>
      <c r="AM608" s="24">
        <v>0.2878</v>
      </c>
      <c r="AN608" s="24">
        <v>1337.4739999999999</v>
      </c>
    </row>
    <row r="609" spans="1:40" x14ac:dyDescent="0.35">
      <c r="A609" s="24" t="s">
        <v>1197</v>
      </c>
      <c r="B609" s="24" t="s">
        <v>1196</v>
      </c>
      <c r="C609" s="24" t="s">
        <v>130</v>
      </c>
      <c r="D609" s="24">
        <v>4606</v>
      </c>
      <c r="E609" s="24">
        <v>13357400000000</v>
      </c>
      <c r="F609" s="24">
        <v>4698</v>
      </c>
      <c r="G609" s="24">
        <v>2900000000</v>
      </c>
      <c r="H609" s="24">
        <v>1229</v>
      </c>
      <c r="I609" s="24">
        <v>14030930</v>
      </c>
      <c r="J609" s="24">
        <v>568</v>
      </c>
      <c r="K609" s="24">
        <v>5419110000000</v>
      </c>
      <c r="L609" s="24">
        <v>779235000000</v>
      </c>
      <c r="M609" s="24">
        <v>10239511000000</v>
      </c>
      <c r="N609" s="24">
        <v>1646122000000</v>
      </c>
      <c r="O609" s="24">
        <v>209521000000</v>
      </c>
      <c r="P609" s="24">
        <v>1571309000000</v>
      </c>
      <c r="Q609" s="24">
        <v>1432440000000</v>
      </c>
      <c r="R609" s="24">
        <v>1503444000000</v>
      </c>
      <c r="S609" s="24">
        <v>43763000000</v>
      </c>
      <c r="T609" s="24">
        <v>15085000000</v>
      </c>
      <c r="U609" s="24">
        <v>70947000000</v>
      </c>
      <c r="V609" s="24">
        <v>0.79359999999999997</v>
      </c>
      <c r="W609" s="24">
        <v>2.4643000000000002</v>
      </c>
      <c r="X609" s="24">
        <v>8.2693999999999992</v>
      </c>
      <c r="Y609" s="24" t="s">
        <v>38</v>
      </c>
      <c r="Z609" s="24">
        <v>2.444</v>
      </c>
      <c r="AA609" s="24">
        <v>0.22900000000000001</v>
      </c>
      <c r="AB609" s="24">
        <v>-0.17449999999999999</v>
      </c>
      <c r="AC609" s="24">
        <v>-0.39639999999999997</v>
      </c>
      <c r="AD609" s="24">
        <v>3.1128999999999998</v>
      </c>
      <c r="AE609" s="24">
        <v>-0.60219999999999996</v>
      </c>
      <c r="AF609" s="24">
        <v>-0.29920000000000002</v>
      </c>
      <c r="AG609" s="24">
        <v>-0.84550000000000003</v>
      </c>
      <c r="AH609" s="24">
        <v>-0.38569999999999999</v>
      </c>
      <c r="AI609" s="24">
        <v>-0.33850000000000002</v>
      </c>
      <c r="AJ609" s="24">
        <v>-0.57699999999999996</v>
      </c>
      <c r="AK609" s="24">
        <v>-0.3644</v>
      </c>
      <c r="AL609" s="24">
        <v>0.1358</v>
      </c>
      <c r="AM609" s="24">
        <v>0.86250000000000004</v>
      </c>
      <c r="AN609" s="24">
        <v>280.60140000000001</v>
      </c>
    </row>
    <row r="610" spans="1:40" x14ac:dyDescent="0.35">
      <c r="A610" s="23" t="s">
        <v>1227</v>
      </c>
      <c r="B610" s="23" t="s">
        <v>1226</v>
      </c>
      <c r="C610" s="23" t="s">
        <v>53</v>
      </c>
      <c r="D610" s="23">
        <v>19020</v>
      </c>
      <c r="E610" s="23">
        <v>95100000000000</v>
      </c>
      <c r="F610" s="23">
        <v>18950</v>
      </c>
      <c r="G610" s="23">
        <v>5000000000</v>
      </c>
      <c r="H610" s="23">
        <v>1229</v>
      </c>
      <c r="I610" s="23">
        <v>14030930</v>
      </c>
      <c r="J610" s="23">
        <v>1945</v>
      </c>
      <c r="K610" s="23">
        <v>21824194000000</v>
      </c>
      <c r="L610" s="23">
        <v>5685366000000</v>
      </c>
      <c r="M610" s="23">
        <v>12691780000000</v>
      </c>
      <c r="N610" s="23">
        <v>9725825000000</v>
      </c>
      <c r="O610" s="23">
        <v>2585746000000</v>
      </c>
      <c r="P610" s="23">
        <v>6026611000000</v>
      </c>
      <c r="Q610" s="23">
        <v>9073596000000</v>
      </c>
      <c r="R610" s="23">
        <v>6897693000000</v>
      </c>
      <c r="S610" s="23">
        <v>722618000000</v>
      </c>
      <c r="T610" s="23">
        <v>151487000000</v>
      </c>
      <c r="U610" s="23">
        <v>434971000000</v>
      </c>
      <c r="V610" s="23">
        <v>0.89600000000000002</v>
      </c>
      <c r="W610" s="23">
        <v>4.3574999999999999</v>
      </c>
      <c r="X610" s="23">
        <v>9.7429000000000006</v>
      </c>
      <c r="Y610" s="23" t="s">
        <v>38</v>
      </c>
      <c r="Z610" s="23">
        <v>4.0959000000000003</v>
      </c>
      <c r="AA610" s="23">
        <v>1.89E-2</v>
      </c>
      <c r="AB610" s="23">
        <v>0.32150000000000001</v>
      </c>
      <c r="AC610" s="23">
        <v>-2.9899999999999999E-2</v>
      </c>
      <c r="AD610" s="23">
        <v>-4.07E-2</v>
      </c>
      <c r="AE610" s="23">
        <v>0.96209999999999996</v>
      </c>
      <c r="AF610" s="23">
        <v>-0.1145</v>
      </c>
      <c r="AG610" s="23">
        <v>0.5766</v>
      </c>
      <c r="AH610" s="23">
        <v>-0.15939999999999999</v>
      </c>
      <c r="AI610" s="23">
        <v>0.29380000000000001</v>
      </c>
      <c r="AJ610" s="23">
        <v>-0.14099999999999999</v>
      </c>
      <c r="AK610" s="23">
        <v>0.51249999999999996</v>
      </c>
      <c r="AL610" s="23">
        <v>0.55210000000000004</v>
      </c>
      <c r="AM610" s="23">
        <v>1.1191</v>
      </c>
      <c r="AN610" s="23">
        <v>51.797499999999999</v>
      </c>
    </row>
    <row r="611" spans="1:40" x14ac:dyDescent="0.35">
      <c r="A611" s="23" t="s">
        <v>1207</v>
      </c>
      <c r="B611" s="23" t="s">
        <v>1206</v>
      </c>
      <c r="C611" s="23" t="s">
        <v>225</v>
      </c>
      <c r="D611" s="23">
        <v>97410</v>
      </c>
      <c r="E611" s="23">
        <v>97410000000000</v>
      </c>
      <c r="F611" s="23">
        <v>98030</v>
      </c>
      <c r="G611" s="23">
        <v>1000000000</v>
      </c>
      <c r="H611" s="23">
        <v>1229</v>
      </c>
      <c r="I611" s="23">
        <v>14030930</v>
      </c>
      <c r="J611" s="23">
        <v>11672</v>
      </c>
      <c r="K611" s="23">
        <v>24659927000000</v>
      </c>
      <c r="L611" s="23">
        <v>7981246000000</v>
      </c>
      <c r="M611" s="23">
        <v>17994923000000</v>
      </c>
      <c r="N611" s="23">
        <v>11672055000000</v>
      </c>
      <c r="O611" s="23">
        <v>3538906000000</v>
      </c>
      <c r="P611" s="23">
        <v>7524768000000</v>
      </c>
      <c r="Q611" s="23">
        <v>11459376000000</v>
      </c>
      <c r="R611" s="23">
        <v>8114080000000</v>
      </c>
      <c r="S611" s="23">
        <v>280168000000</v>
      </c>
      <c r="T611" s="23">
        <v>57627000000</v>
      </c>
      <c r="U611" s="23">
        <v>417584000000</v>
      </c>
      <c r="V611" s="23">
        <v>0.97009999999999996</v>
      </c>
      <c r="W611" s="23">
        <v>3.9500999999999999</v>
      </c>
      <c r="X611" s="23">
        <v>8.4132999999999996</v>
      </c>
      <c r="Y611" s="23" t="s">
        <v>38</v>
      </c>
      <c r="Z611" s="23">
        <v>3.8689</v>
      </c>
      <c r="AA611" s="23">
        <v>0.12709999999999999</v>
      </c>
      <c r="AB611" s="23">
        <v>0.7137</v>
      </c>
      <c r="AC611" s="23">
        <v>-0.2218</v>
      </c>
      <c r="AD611" s="23">
        <v>0.15279999999999999</v>
      </c>
      <c r="AE611" s="23">
        <v>0.4456</v>
      </c>
      <c r="AF611" s="23">
        <v>9.9599999999999994E-2</v>
      </c>
      <c r="AG611" s="23">
        <v>0.54159999999999997</v>
      </c>
      <c r="AH611" s="23">
        <v>7.7299999999999994E-2</v>
      </c>
      <c r="AI611" s="23">
        <v>0.8548</v>
      </c>
      <c r="AJ611" s="23">
        <v>-0.14430000000000001</v>
      </c>
      <c r="AK611" s="23">
        <v>0.77710000000000001</v>
      </c>
      <c r="AL611" s="23">
        <v>0.70279999999999998</v>
      </c>
      <c r="AM611" s="23">
        <v>1.0536000000000001</v>
      </c>
      <c r="AN611" s="23">
        <v>15.2911</v>
      </c>
    </row>
    <row r="612" spans="1:40" x14ac:dyDescent="0.35">
      <c r="A612" s="24" t="s">
        <v>1334</v>
      </c>
      <c r="B612" s="24" t="s">
        <v>1333</v>
      </c>
      <c r="C612" s="24" t="s">
        <v>60</v>
      </c>
      <c r="D612" s="24">
        <v>40280</v>
      </c>
      <c r="E612" s="24">
        <v>6444800000000</v>
      </c>
      <c r="F612" s="24">
        <v>39840</v>
      </c>
      <c r="G612" s="24">
        <v>160000000</v>
      </c>
      <c r="H612" s="24">
        <v>930</v>
      </c>
      <c r="I612" s="24">
        <v>14030631</v>
      </c>
      <c r="J612" s="24">
        <v>-1196</v>
      </c>
      <c r="K612" s="24">
        <v>1922566000000</v>
      </c>
      <c r="L612" s="24">
        <v>285811000000</v>
      </c>
      <c r="M612" s="24">
        <v>2613093000000</v>
      </c>
      <c r="N612" s="24">
        <v>-191418000000</v>
      </c>
      <c r="O612" s="24">
        <v>-47105000000</v>
      </c>
      <c r="P612" s="24">
        <v>73604000000</v>
      </c>
      <c r="Q612" s="24">
        <v>-71597000000</v>
      </c>
      <c r="R612" s="24">
        <v>120212000000</v>
      </c>
      <c r="S612" s="24" t="s">
        <v>38</v>
      </c>
      <c r="T612" s="24" t="s">
        <v>38</v>
      </c>
      <c r="U612" s="24" t="s">
        <v>38</v>
      </c>
      <c r="V612" s="24">
        <v>0.7</v>
      </c>
      <c r="W612" s="24">
        <v>3.3521999999999998</v>
      </c>
      <c r="X612" s="24" t="s">
        <v>38</v>
      </c>
      <c r="Y612" s="24" t="s">
        <v>38</v>
      </c>
      <c r="Z612" s="24">
        <v>4.2918000000000003</v>
      </c>
      <c r="AA612" s="24" t="s">
        <v>38</v>
      </c>
      <c r="AB612" s="24" t="s">
        <v>38</v>
      </c>
      <c r="AC612" s="24" t="s">
        <v>38</v>
      </c>
      <c r="AD612" s="24" t="s">
        <v>38</v>
      </c>
      <c r="AE612" s="24">
        <v>7.1599999999999997E-2</v>
      </c>
      <c r="AF612" s="24">
        <v>-0.1308</v>
      </c>
      <c r="AG612" s="24">
        <v>-0.65280000000000005</v>
      </c>
      <c r="AH612" s="24" t="s">
        <v>38</v>
      </c>
      <c r="AI612" s="24">
        <v>-1.0021</v>
      </c>
      <c r="AJ612" s="24" t="s">
        <v>38</v>
      </c>
      <c r="AK612" s="24">
        <v>-2.1261999999999999</v>
      </c>
      <c r="AL612" s="24">
        <v>7.85E-2</v>
      </c>
      <c r="AM612" s="24">
        <v>1.4208000000000001</v>
      </c>
      <c r="AN612" s="24">
        <v>49.069099999999999</v>
      </c>
    </row>
    <row r="613" spans="1:40" x14ac:dyDescent="0.35">
      <c r="A613" s="23" t="s">
        <v>1294</v>
      </c>
      <c r="B613" s="23" t="s">
        <v>1293</v>
      </c>
      <c r="C613" s="23" t="s">
        <v>167</v>
      </c>
      <c r="D613" s="23">
        <v>74380</v>
      </c>
      <c r="E613" s="23">
        <v>70661000000000</v>
      </c>
      <c r="F613" s="23">
        <v>74790</v>
      </c>
      <c r="G613" s="23">
        <v>950000000</v>
      </c>
      <c r="H613" s="23">
        <v>1229</v>
      </c>
      <c r="I613" s="23">
        <v>14030930</v>
      </c>
      <c r="J613" s="23">
        <v>9391</v>
      </c>
      <c r="K613" s="23">
        <v>14367481000000</v>
      </c>
      <c r="L613" s="23">
        <v>5262287000000</v>
      </c>
      <c r="M613" s="23">
        <v>12105183000000</v>
      </c>
      <c r="N613" s="23">
        <v>8921188000000</v>
      </c>
      <c r="O613" s="23">
        <v>2100646000000</v>
      </c>
      <c r="P613" s="23">
        <v>7523985000000</v>
      </c>
      <c r="Q613" s="23">
        <v>7794786000000</v>
      </c>
      <c r="R613" s="23">
        <v>8322199000000</v>
      </c>
      <c r="S613" s="23">
        <v>621735000000</v>
      </c>
      <c r="T613" s="23">
        <v>149049000000</v>
      </c>
      <c r="U613" s="23">
        <v>710423000000</v>
      </c>
      <c r="V613" s="23">
        <v>0.70079999999999998</v>
      </c>
      <c r="W613" s="23">
        <v>4.9180999999999999</v>
      </c>
      <c r="X613" s="23">
        <v>7.9640000000000004</v>
      </c>
      <c r="Y613" s="23" t="s">
        <v>38</v>
      </c>
      <c r="Z613" s="23">
        <v>3.8496999999999999</v>
      </c>
      <c r="AA613" s="23">
        <v>-0.26419999999999999</v>
      </c>
      <c r="AB613" s="23">
        <v>-2.93E-2</v>
      </c>
      <c r="AC613" s="23">
        <v>0.35020000000000001</v>
      </c>
      <c r="AD613" s="23">
        <v>0.67869999999999997</v>
      </c>
      <c r="AE613" s="23">
        <v>0.24079999999999999</v>
      </c>
      <c r="AF613" s="23">
        <v>0.25059999999999999</v>
      </c>
      <c r="AG613" s="23">
        <v>0.4824</v>
      </c>
      <c r="AH613" s="23">
        <v>0.30959999999999999</v>
      </c>
      <c r="AI613" s="23">
        <v>0.37680000000000002</v>
      </c>
      <c r="AJ613" s="23">
        <v>0.6885</v>
      </c>
      <c r="AK613" s="23">
        <v>1.4885999999999999</v>
      </c>
      <c r="AL613" s="23">
        <v>0.65680000000000005</v>
      </c>
      <c r="AM613" s="23">
        <v>1.2413000000000001</v>
      </c>
      <c r="AN613" s="23">
        <v>465.18270000000001</v>
      </c>
    </row>
    <row r="614" spans="1:40" x14ac:dyDescent="0.35">
      <c r="A614" s="24" t="s">
        <v>985</v>
      </c>
      <c r="B614" s="24" t="s">
        <v>984</v>
      </c>
      <c r="C614" s="24" t="s">
        <v>167</v>
      </c>
      <c r="D614" s="24">
        <v>18750</v>
      </c>
      <c r="E614" s="24">
        <v>33750000000000</v>
      </c>
      <c r="F614" s="24">
        <v>18750</v>
      </c>
      <c r="G614" s="24">
        <v>1800000000</v>
      </c>
      <c r="H614" s="24">
        <v>1229</v>
      </c>
      <c r="I614" s="24">
        <v>14030930</v>
      </c>
      <c r="J614" s="24">
        <v>1122</v>
      </c>
      <c r="K614" s="24">
        <v>15987626000000</v>
      </c>
      <c r="L614" s="24">
        <v>5018744000000</v>
      </c>
      <c r="M614" s="24">
        <v>14134665000000</v>
      </c>
      <c r="N614" s="24">
        <v>2018856000000</v>
      </c>
      <c r="O614" s="24">
        <v>1542436000000</v>
      </c>
      <c r="P614" s="24">
        <v>1854313000000</v>
      </c>
      <c r="Q614" s="24">
        <v>3307424000000</v>
      </c>
      <c r="R614" s="24">
        <v>2363988000000</v>
      </c>
      <c r="S614" s="24">
        <v>1551491000000</v>
      </c>
      <c r="T614" s="24">
        <v>233037000000</v>
      </c>
      <c r="U614" s="24">
        <v>2072705000000</v>
      </c>
      <c r="V614" s="24">
        <v>0.97119999999999995</v>
      </c>
      <c r="W614" s="24">
        <v>2.1110000000000002</v>
      </c>
      <c r="X614" s="24">
        <v>16.711200000000002</v>
      </c>
      <c r="Y614" s="24" t="s">
        <v>38</v>
      </c>
      <c r="Z614" s="24">
        <v>1.629</v>
      </c>
      <c r="AA614" s="24" t="s">
        <v>38</v>
      </c>
      <c r="AB614" s="24" t="s">
        <v>38</v>
      </c>
      <c r="AC614" s="24">
        <v>1.5727</v>
      </c>
      <c r="AD614" s="24">
        <v>-0.18149999999999999</v>
      </c>
      <c r="AE614" s="24">
        <v>0.26350000000000001</v>
      </c>
      <c r="AF614" s="24">
        <v>0.73980000000000001</v>
      </c>
      <c r="AG614" s="24">
        <v>2.35E-2</v>
      </c>
      <c r="AH614" s="24">
        <v>0.81950000000000001</v>
      </c>
      <c r="AI614" s="24">
        <v>-0.1017</v>
      </c>
      <c r="AJ614" s="24">
        <v>3.4758</v>
      </c>
      <c r="AK614" s="24">
        <v>0.34360000000000002</v>
      </c>
      <c r="AL614" s="24">
        <v>0.46479999999999999</v>
      </c>
      <c r="AM614" s="24">
        <v>1.1044</v>
      </c>
      <c r="AN614" s="24">
        <v>391.19979999999998</v>
      </c>
    </row>
    <row r="615" spans="1:40" x14ac:dyDescent="0.35">
      <c r="A615" s="24" t="s">
        <v>1185</v>
      </c>
      <c r="B615" s="24" t="s">
        <v>1184</v>
      </c>
      <c r="C615" s="24" t="s">
        <v>225</v>
      </c>
      <c r="D615" s="24">
        <v>47400</v>
      </c>
      <c r="E615" s="24">
        <v>63516000000000</v>
      </c>
      <c r="F615" s="24">
        <v>47700</v>
      </c>
      <c r="G615" s="24">
        <v>1340000000</v>
      </c>
      <c r="H615" s="24">
        <v>930</v>
      </c>
      <c r="I615" s="24">
        <v>14030631</v>
      </c>
      <c r="J615" s="24">
        <v>5429</v>
      </c>
      <c r="K615" s="24">
        <v>18729990000000</v>
      </c>
      <c r="L615" s="24">
        <v>4087173000000</v>
      </c>
      <c r="M615" s="24">
        <v>14911613000000</v>
      </c>
      <c r="N615" s="24">
        <v>7274501000000</v>
      </c>
      <c r="O615" s="24">
        <v>1207458000000</v>
      </c>
      <c r="P615" s="24">
        <v>7164179000000</v>
      </c>
      <c r="Q615" s="24">
        <v>9580905000000</v>
      </c>
      <c r="R615" s="24">
        <v>8962188000000</v>
      </c>
      <c r="S615" s="24">
        <v>382895000000</v>
      </c>
      <c r="T615" s="24">
        <v>84221000000</v>
      </c>
      <c r="U615" s="24">
        <v>409671000000</v>
      </c>
      <c r="V615" s="24">
        <v>0.62829999999999997</v>
      </c>
      <c r="W615" s="24">
        <v>3.3910999999999998</v>
      </c>
      <c r="X615" s="24">
        <v>8.7860999999999994</v>
      </c>
      <c r="Y615" s="24" t="s">
        <v>38</v>
      </c>
      <c r="Z615" s="24">
        <v>3.1796000000000002</v>
      </c>
      <c r="AA615" s="24">
        <v>-0.1207</v>
      </c>
      <c r="AB615" s="24">
        <v>-0.16289999999999999</v>
      </c>
      <c r="AC615" s="24">
        <v>-0.22850000000000001</v>
      </c>
      <c r="AD615" s="24">
        <v>-0.38119999999999998</v>
      </c>
      <c r="AE615" s="24">
        <v>0.28620000000000001</v>
      </c>
      <c r="AF615" s="24">
        <v>-0.16980000000000001</v>
      </c>
      <c r="AG615" s="24">
        <v>0.3533</v>
      </c>
      <c r="AH615" s="24">
        <v>-0.31480000000000002</v>
      </c>
      <c r="AI615" s="24">
        <v>9.1499999999999998E-2</v>
      </c>
      <c r="AJ615" s="24">
        <v>-0.35949999999999999</v>
      </c>
      <c r="AK615" s="24">
        <v>-0.16259999999999999</v>
      </c>
      <c r="AL615" s="24">
        <v>0.50949999999999995</v>
      </c>
      <c r="AM615" s="24">
        <v>0.99309999999999998</v>
      </c>
      <c r="AN615" s="24">
        <v>62.913800000000002</v>
      </c>
    </row>
    <row r="616" spans="1:40" x14ac:dyDescent="0.35">
      <c r="A616" s="23" t="s">
        <v>1191</v>
      </c>
      <c r="B616" s="23" t="s">
        <v>1190</v>
      </c>
      <c r="C616" s="23" t="s">
        <v>183</v>
      </c>
      <c r="D616" s="23">
        <v>21650</v>
      </c>
      <c r="E616" s="23">
        <v>4936200000000</v>
      </c>
      <c r="F616" s="23">
        <v>21100</v>
      </c>
      <c r="G616" s="23">
        <v>228000000</v>
      </c>
      <c r="H616" s="23">
        <v>1230</v>
      </c>
      <c r="I616" s="23">
        <v>14030930</v>
      </c>
      <c r="J616" s="23">
        <v>-90</v>
      </c>
      <c r="K616" s="23">
        <v>10857000000</v>
      </c>
      <c r="L616" s="23">
        <v>4972000000</v>
      </c>
      <c r="M616" s="23">
        <v>18751000000</v>
      </c>
      <c r="N616" s="23">
        <v>-20499000000</v>
      </c>
      <c r="O616" s="23">
        <v>3293000000</v>
      </c>
      <c r="P616" s="23">
        <v>-20625000000</v>
      </c>
      <c r="Q616" s="23">
        <v>-401731000000</v>
      </c>
      <c r="R616" s="23">
        <v>-397225000000</v>
      </c>
      <c r="S616" s="23">
        <v>8867000000</v>
      </c>
      <c r="T616" s="23" t="s">
        <v>38</v>
      </c>
      <c r="U616" s="23">
        <v>8872000000</v>
      </c>
      <c r="V616" s="23" t="s">
        <v>38</v>
      </c>
      <c r="W616" s="23">
        <v>454.65600000000001</v>
      </c>
      <c r="X616" s="23" t="s">
        <v>38</v>
      </c>
      <c r="Y616" s="23" t="s">
        <v>38</v>
      </c>
      <c r="Z616" s="23" t="s">
        <v>38</v>
      </c>
      <c r="AA616" s="23" t="s">
        <v>38</v>
      </c>
      <c r="AB616" s="23" t="s">
        <v>38</v>
      </c>
      <c r="AC616" s="23" t="s">
        <v>38</v>
      </c>
      <c r="AD616" s="23" t="s">
        <v>38</v>
      </c>
      <c r="AE616" s="23" t="s">
        <v>38</v>
      </c>
      <c r="AF616" s="23">
        <v>2.1429</v>
      </c>
      <c r="AG616" s="23">
        <v>-0.53259999999999996</v>
      </c>
      <c r="AH616" s="23">
        <v>-1.1593</v>
      </c>
      <c r="AI616" s="23">
        <v>-1.6983999999999999</v>
      </c>
      <c r="AJ616" s="23" t="s">
        <v>38</v>
      </c>
      <c r="AK616" s="23" t="s">
        <v>38</v>
      </c>
      <c r="AL616" s="23">
        <v>0.70830000000000004</v>
      </c>
      <c r="AM616" s="23">
        <v>0.23430000000000001</v>
      </c>
      <c r="AN616" s="23">
        <v>200.54320000000001</v>
      </c>
    </row>
    <row r="617" spans="1:40" x14ac:dyDescent="0.35">
      <c r="A617" s="23" t="s">
        <v>1247</v>
      </c>
      <c r="B617" s="23" t="s">
        <v>1246</v>
      </c>
      <c r="C617" s="23" t="s">
        <v>260</v>
      </c>
      <c r="D617" s="23">
        <v>4539</v>
      </c>
      <c r="E617" s="23">
        <v>4097441890503</v>
      </c>
      <c r="F617" s="23">
        <v>4410</v>
      </c>
      <c r="G617" s="23">
        <v>902719077</v>
      </c>
      <c r="H617" s="23">
        <v>1230</v>
      </c>
      <c r="I617" s="23">
        <v>14030930</v>
      </c>
      <c r="J617" s="23">
        <v>-244</v>
      </c>
      <c r="K617" s="23">
        <v>6727083000000</v>
      </c>
      <c r="L617" s="23">
        <v>1709548000000</v>
      </c>
      <c r="M617" s="23">
        <v>6154389000000</v>
      </c>
      <c r="N617" s="23">
        <v>-220491000000</v>
      </c>
      <c r="O617" s="23">
        <v>-130812000000</v>
      </c>
      <c r="P617" s="23">
        <v>495000000</v>
      </c>
      <c r="Q617" s="23">
        <v>-263308000000</v>
      </c>
      <c r="R617" s="23">
        <v>-44962000000</v>
      </c>
      <c r="S617" s="23">
        <v>9005000000</v>
      </c>
      <c r="T617" s="23">
        <v>1967000000</v>
      </c>
      <c r="U617" s="23">
        <v>22957000000</v>
      </c>
      <c r="V617" s="23" t="s">
        <v>38</v>
      </c>
      <c r="W617" s="23">
        <v>0.60909999999999997</v>
      </c>
      <c r="X617" s="23" t="s">
        <v>38</v>
      </c>
      <c r="Y617" s="23" t="s">
        <v>38</v>
      </c>
      <c r="Z617" s="23" t="s">
        <v>38</v>
      </c>
      <c r="AA617" s="23" t="s">
        <v>38</v>
      </c>
      <c r="AB617" s="23" t="s">
        <v>38</v>
      </c>
      <c r="AC617" s="23" t="s">
        <v>38</v>
      </c>
      <c r="AD617" s="23" t="s">
        <v>38</v>
      </c>
      <c r="AE617" s="23" t="s">
        <v>38</v>
      </c>
      <c r="AF617" s="23">
        <v>-7.0000000000000007E-2</v>
      </c>
      <c r="AG617" s="23">
        <v>0.13850000000000001</v>
      </c>
      <c r="AH617" s="23">
        <v>-1.3254999999999999</v>
      </c>
      <c r="AI617" s="23">
        <v>-2.1095999999999999</v>
      </c>
      <c r="AJ617" s="23">
        <v>-3.5409000000000002</v>
      </c>
      <c r="AK617" s="23">
        <v>-153.107</v>
      </c>
      <c r="AL617" s="23">
        <v>6.4199999999999993E-2</v>
      </c>
      <c r="AM617" s="23">
        <v>0.44069999999999998</v>
      </c>
      <c r="AN617" s="23">
        <v>22.313400000000001</v>
      </c>
    </row>
    <row r="618" spans="1:40" x14ac:dyDescent="0.35">
      <c r="A618" s="23" t="s">
        <v>1296</v>
      </c>
      <c r="B618" s="23" t="s">
        <v>1295</v>
      </c>
      <c r="C618" s="23" t="s">
        <v>497</v>
      </c>
      <c r="D618" s="23">
        <v>15390</v>
      </c>
      <c r="E618" s="23">
        <v>4261398182910</v>
      </c>
      <c r="F618" s="23">
        <v>14970</v>
      </c>
      <c r="G618" s="23">
        <v>276893969</v>
      </c>
      <c r="H618" s="23">
        <v>1230</v>
      </c>
      <c r="I618" s="23">
        <v>14030930</v>
      </c>
      <c r="J618" s="23">
        <v>1452</v>
      </c>
      <c r="K618" s="23">
        <v>1476583000000</v>
      </c>
      <c r="L618" s="23">
        <v>469287000000</v>
      </c>
      <c r="M618" s="23">
        <v>1017590000000</v>
      </c>
      <c r="N618" s="23">
        <v>402059000000</v>
      </c>
      <c r="O618" s="23">
        <v>86849000000</v>
      </c>
      <c r="P618" s="23">
        <v>264174000000</v>
      </c>
      <c r="Q618" s="23">
        <v>475621000000</v>
      </c>
      <c r="R618" s="23">
        <v>261775000000</v>
      </c>
      <c r="S618" s="23" t="s">
        <v>38</v>
      </c>
      <c r="T618" s="23" t="s">
        <v>38</v>
      </c>
      <c r="U618" s="23" t="s">
        <v>38</v>
      </c>
      <c r="V618" s="23">
        <v>0.10059999999999999</v>
      </c>
      <c r="W618" s="23">
        <v>2.8860000000000001</v>
      </c>
      <c r="X618" s="23">
        <v>10.309900000000001</v>
      </c>
      <c r="Y618" s="23" t="s">
        <v>38</v>
      </c>
      <c r="Z618" s="23" t="s">
        <v>38</v>
      </c>
      <c r="AA618" s="23">
        <v>1.7500000000000002E-2</v>
      </c>
      <c r="AB618" s="23">
        <v>4.2299999999999997E-2</v>
      </c>
      <c r="AC618" s="23">
        <v>-0.45229999999999998</v>
      </c>
      <c r="AD618" s="23">
        <v>-0.28560000000000002</v>
      </c>
      <c r="AE618" s="23" t="s">
        <v>38</v>
      </c>
      <c r="AF618" s="23">
        <v>0.48349999999999999</v>
      </c>
      <c r="AG618" s="23">
        <v>0.2853</v>
      </c>
      <c r="AH618" s="23">
        <v>-0.1565</v>
      </c>
      <c r="AI618" s="23">
        <v>0.2127</v>
      </c>
      <c r="AJ618" s="23">
        <v>-0.18759999999999999</v>
      </c>
      <c r="AK618" s="23">
        <v>-8.1799999999999998E-2</v>
      </c>
      <c r="AL618" s="23">
        <v>0.33189999999999997</v>
      </c>
      <c r="AM618" s="23">
        <v>0.38940000000000002</v>
      </c>
      <c r="AN618" s="23">
        <v>134.0615</v>
      </c>
    </row>
    <row r="619" spans="1:40" x14ac:dyDescent="0.35">
      <c r="A619" s="24" t="s">
        <v>1265</v>
      </c>
      <c r="B619" s="24" t="s">
        <v>1264</v>
      </c>
      <c r="C619" s="24" t="s">
        <v>122</v>
      </c>
      <c r="D619" s="24">
        <v>44000</v>
      </c>
      <c r="E619" s="24">
        <v>37840000000000</v>
      </c>
      <c r="F619" s="24">
        <v>43190</v>
      </c>
      <c r="G619" s="24">
        <v>860000000</v>
      </c>
      <c r="H619" s="24">
        <v>1229</v>
      </c>
      <c r="I619" s="24">
        <v>14030930</v>
      </c>
      <c r="J619" s="24">
        <v>3944</v>
      </c>
      <c r="K619" s="24">
        <v>8320222000000</v>
      </c>
      <c r="L619" s="24">
        <v>2420697000000</v>
      </c>
      <c r="M619" s="24">
        <v>7420834000000</v>
      </c>
      <c r="N619" s="24">
        <v>3391504000000</v>
      </c>
      <c r="O619" s="24">
        <v>1003326000000</v>
      </c>
      <c r="P619" s="24">
        <v>3281917000000</v>
      </c>
      <c r="Q619" s="24">
        <v>4503372000000</v>
      </c>
      <c r="R619" s="24">
        <v>4107455000000</v>
      </c>
      <c r="S619" s="24">
        <v>221290000000</v>
      </c>
      <c r="T619" s="24">
        <v>73587000000</v>
      </c>
      <c r="U619" s="24">
        <v>182012000000</v>
      </c>
      <c r="V619" s="24">
        <v>0.69320000000000004</v>
      </c>
      <c r="W619" s="24">
        <v>4.55</v>
      </c>
      <c r="X619" s="24">
        <v>10.950799999999999</v>
      </c>
      <c r="Y619" s="24" t="s">
        <v>38</v>
      </c>
      <c r="Z619" s="24">
        <v>4.1363000000000003</v>
      </c>
      <c r="AA619" s="24">
        <v>1.77E-2</v>
      </c>
      <c r="AB619" s="24">
        <v>0.1246</v>
      </c>
      <c r="AC619" s="24">
        <v>-1.52E-2</v>
      </c>
      <c r="AD619" s="24">
        <v>-0.1885</v>
      </c>
      <c r="AE619" s="24">
        <v>0.16089999999999999</v>
      </c>
      <c r="AF619" s="24">
        <v>7.5700000000000003E-2</v>
      </c>
      <c r="AG619" s="24">
        <v>0.1857</v>
      </c>
      <c r="AH619" s="24">
        <v>7.6999999999999999E-2</v>
      </c>
      <c r="AI619" s="24">
        <v>0.1046</v>
      </c>
      <c r="AJ619" s="24">
        <v>5.9400000000000001E-2</v>
      </c>
      <c r="AK619" s="24">
        <v>-3.78E-2</v>
      </c>
      <c r="AL619" s="24">
        <v>0.55300000000000005</v>
      </c>
      <c r="AM619" s="24">
        <v>0.85360000000000003</v>
      </c>
      <c r="AN619" s="24">
        <v>152.18979999999999</v>
      </c>
    </row>
    <row r="620" spans="1:40" x14ac:dyDescent="0.35">
      <c r="A620" s="23" t="s">
        <v>1205</v>
      </c>
      <c r="B620" s="23" t="s">
        <v>1204</v>
      </c>
      <c r="C620" s="23" t="s">
        <v>117</v>
      </c>
      <c r="D620" s="23">
        <v>13460</v>
      </c>
      <c r="E620" s="23">
        <v>5908913080000</v>
      </c>
      <c r="F620" s="23">
        <v>13150</v>
      </c>
      <c r="G620" s="23">
        <v>438998000</v>
      </c>
      <c r="H620" s="23">
        <v>1229</v>
      </c>
      <c r="I620" s="23">
        <v>14030930</v>
      </c>
      <c r="J620" s="23">
        <v>336</v>
      </c>
      <c r="K620" s="23">
        <v>1884790000000</v>
      </c>
      <c r="L620" s="23">
        <v>571281000000</v>
      </c>
      <c r="M620" s="23">
        <v>1441479000000</v>
      </c>
      <c r="N620" s="23">
        <v>147561000000</v>
      </c>
      <c r="O620" s="23">
        <v>22501000000</v>
      </c>
      <c r="P620" s="23">
        <v>164430000000</v>
      </c>
      <c r="Q620" s="23">
        <v>286370000000</v>
      </c>
      <c r="R620" s="23">
        <v>224182000000</v>
      </c>
      <c r="S620" s="23">
        <v>55000000</v>
      </c>
      <c r="T620" s="23" t="s">
        <v>38</v>
      </c>
      <c r="U620" s="23">
        <v>932000000</v>
      </c>
      <c r="V620" s="23">
        <v>0.13350000000000001</v>
      </c>
      <c r="W620" s="23">
        <v>3.1351</v>
      </c>
      <c r="X620" s="23">
        <v>39.136899999999997</v>
      </c>
      <c r="Y620" s="23" t="s">
        <v>38</v>
      </c>
      <c r="Z620" s="23">
        <v>3.048</v>
      </c>
      <c r="AA620" s="23">
        <v>-9.0899999999999995E-2</v>
      </c>
      <c r="AB620" s="23">
        <v>8.8200000000000001E-2</v>
      </c>
      <c r="AC620" s="23">
        <v>0.64500000000000002</v>
      </c>
      <c r="AD620" s="23" t="s">
        <v>38</v>
      </c>
      <c r="AE620" s="23">
        <v>0.4461</v>
      </c>
      <c r="AF620" s="23">
        <v>0.35749999999999998</v>
      </c>
      <c r="AG620" s="23">
        <v>0.89910000000000001</v>
      </c>
      <c r="AH620" s="23">
        <v>-0.1812</v>
      </c>
      <c r="AI620" s="23">
        <v>1.7425999999999999</v>
      </c>
      <c r="AJ620" s="23">
        <v>1.2331000000000001</v>
      </c>
      <c r="AK620" s="23" t="s">
        <v>38</v>
      </c>
      <c r="AL620" s="23">
        <v>5.79E-2</v>
      </c>
      <c r="AM620" s="23">
        <v>0.97870000000000001</v>
      </c>
      <c r="AN620" s="23">
        <v>53.494500000000002</v>
      </c>
    </row>
    <row r="621" spans="1:40" x14ac:dyDescent="0.35">
      <c r="A621" s="24" t="s">
        <v>1187</v>
      </c>
      <c r="B621" s="24" t="s">
        <v>1186</v>
      </c>
      <c r="C621" s="24" t="s">
        <v>350</v>
      </c>
      <c r="D621" s="24">
        <v>7570</v>
      </c>
      <c r="E621" s="24">
        <v>3100672000000</v>
      </c>
      <c r="F621" s="24">
        <v>7450</v>
      </c>
      <c r="G621" s="24">
        <v>409600000</v>
      </c>
      <c r="H621" s="24">
        <v>701</v>
      </c>
      <c r="I621" s="24">
        <v>14030930</v>
      </c>
      <c r="J621" s="24" t="s">
        <v>38</v>
      </c>
      <c r="K621" s="24">
        <v>60437000000</v>
      </c>
      <c r="L621" s="24">
        <v>15890000000</v>
      </c>
      <c r="M621" s="24">
        <v>60437000000</v>
      </c>
      <c r="N621" s="24">
        <v>56198000000</v>
      </c>
      <c r="O621" s="24">
        <v>12379000000</v>
      </c>
      <c r="P621" s="24">
        <v>56198000000</v>
      </c>
      <c r="Q621" s="24">
        <v>157756000000</v>
      </c>
      <c r="R621" s="24">
        <v>141695000000</v>
      </c>
      <c r="S621" s="24" t="s">
        <v>38</v>
      </c>
      <c r="T621" s="24" t="s">
        <v>38</v>
      </c>
      <c r="U621" s="24" t="s">
        <v>38</v>
      </c>
      <c r="V621" s="24">
        <v>0.72889999999999999</v>
      </c>
      <c r="W621" s="24">
        <v>51.304200000000002</v>
      </c>
      <c r="X621" s="24" t="s">
        <v>38</v>
      </c>
      <c r="Y621" s="24" t="s">
        <v>38</v>
      </c>
      <c r="Z621" s="24" t="s">
        <v>38</v>
      </c>
      <c r="AA621" s="24">
        <v>0.24690000000000001</v>
      </c>
      <c r="AB621" s="24">
        <v>0.3594</v>
      </c>
      <c r="AC621" s="24">
        <v>-0.40400000000000003</v>
      </c>
      <c r="AD621" s="24" t="s">
        <v>38</v>
      </c>
      <c r="AE621" s="24" t="s">
        <v>38</v>
      </c>
      <c r="AF621" s="24" t="s">
        <v>38</v>
      </c>
      <c r="AG621" s="24" t="s">
        <v>38</v>
      </c>
      <c r="AH621" s="24" t="s">
        <v>38</v>
      </c>
      <c r="AI621" s="24" t="s">
        <v>38</v>
      </c>
      <c r="AJ621" s="24" t="s">
        <v>38</v>
      </c>
      <c r="AK621" s="24" t="s">
        <v>38</v>
      </c>
      <c r="AL621" s="24">
        <v>9.69E-2</v>
      </c>
      <c r="AM621" s="24">
        <v>0.9234</v>
      </c>
      <c r="AN621" s="24">
        <v>38.334800000000001</v>
      </c>
    </row>
    <row r="622" spans="1:40" x14ac:dyDescent="0.35">
      <c r="A622" s="24" t="s">
        <v>1245</v>
      </c>
      <c r="B622" s="24" t="s">
        <v>1244</v>
      </c>
      <c r="C622" s="24" t="s">
        <v>127</v>
      </c>
      <c r="D622" s="24">
        <v>6280</v>
      </c>
      <c r="E622" s="24">
        <v>5652000000000</v>
      </c>
      <c r="F622" s="24">
        <v>6120</v>
      </c>
      <c r="G622" s="24">
        <v>900000000</v>
      </c>
      <c r="H622" s="24">
        <v>631</v>
      </c>
      <c r="I622" s="24">
        <v>14030930</v>
      </c>
      <c r="J622" s="24">
        <v>481</v>
      </c>
      <c r="K622" s="24">
        <v>795354000000</v>
      </c>
      <c r="L622" s="24">
        <v>270472000000</v>
      </c>
      <c r="M622" s="24">
        <v>626249000000</v>
      </c>
      <c r="N622" s="24">
        <v>432622000000</v>
      </c>
      <c r="O622" s="24">
        <v>153703000000</v>
      </c>
      <c r="P622" s="24">
        <v>324948000000</v>
      </c>
      <c r="Q622" s="24">
        <v>472746000000</v>
      </c>
      <c r="R622" s="24">
        <v>344660000000</v>
      </c>
      <c r="S622" s="24">
        <v>6872000000</v>
      </c>
      <c r="T622" s="24" t="s">
        <v>38</v>
      </c>
      <c r="U622" s="24">
        <v>12349000000</v>
      </c>
      <c r="V622" s="24">
        <v>9.9699999999999997E-2</v>
      </c>
      <c r="W622" s="24">
        <v>7.1176000000000004</v>
      </c>
      <c r="X622" s="24">
        <v>12.7235</v>
      </c>
      <c r="Y622" s="24" t="s">
        <v>38</v>
      </c>
      <c r="Z622" s="24">
        <v>6.5526</v>
      </c>
      <c r="AA622" s="24">
        <v>0.30559999999999998</v>
      </c>
      <c r="AB622" s="24">
        <v>0.51900000000000002</v>
      </c>
      <c r="AC622" s="24">
        <v>-0.2883</v>
      </c>
      <c r="AD622" s="24">
        <v>0.2515</v>
      </c>
      <c r="AE622" s="24">
        <v>1.5621</v>
      </c>
      <c r="AF622" s="24">
        <v>0.65049999999999997</v>
      </c>
      <c r="AG622" s="24">
        <v>1.6681999999999999</v>
      </c>
      <c r="AH622" s="24">
        <v>0.4133</v>
      </c>
      <c r="AI622" s="24">
        <v>1.7876000000000001</v>
      </c>
      <c r="AJ622" s="24">
        <v>0.17469999999999999</v>
      </c>
      <c r="AK622" s="24">
        <v>2.3393000000000002</v>
      </c>
      <c r="AL622" s="24">
        <v>0.1033</v>
      </c>
      <c r="AM622" s="24">
        <v>0.92620000000000002</v>
      </c>
      <c r="AN622" s="24">
        <v>207.89179999999999</v>
      </c>
    </row>
    <row r="623" spans="1:40" x14ac:dyDescent="0.35">
      <c r="A623" s="24" t="s">
        <v>1105</v>
      </c>
      <c r="B623" s="24" t="s">
        <v>1104</v>
      </c>
      <c r="C623" s="24" t="s">
        <v>194</v>
      </c>
      <c r="D623" s="24">
        <v>44900</v>
      </c>
      <c r="E623" s="24">
        <v>13470000000000</v>
      </c>
      <c r="F623" s="24">
        <v>45160</v>
      </c>
      <c r="G623" s="24">
        <v>300000000</v>
      </c>
      <c r="H623" s="24">
        <v>1229</v>
      </c>
      <c r="I623" s="24">
        <v>14030930</v>
      </c>
      <c r="J623" s="24">
        <v>6036</v>
      </c>
      <c r="K623" s="24">
        <v>7600901000000</v>
      </c>
      <c r="L623" s="24">
        <v>2249153000000</v>
      </c>
      <c r="M623" s="24">
        <v>6961790000000</v>
      </c>
      <c r="N623" s="24">
        <v>1810682000000</v>
      </c>
      <c r="O623" s="24">
        <v>715898000000</v>
      </c>
      <c r="P623" s="24">
        <v>1645906000000</v>
      </c>
      <c r="Q623" s="24">
        <v>2500315000000</v>
      </c>
      <c r="R623" s="24">
        <v>1765663000000</v>
      </c>
      <c r="S623" s="24">
        <v>40126000000</v>
      </c>
      <c r="T623" s="24">
        <v>3223000000</v>
      </c>
      <c r="U623" s="24">
        <v>24862000000</v>
      </c>
      <c r="V623" s="24">
        <v>0.53769999999999996</v>
      </c>
      <c r="W623" s="24">
        <v>1.7722</v>
      </c>
      <c r="X623" s="24">
        <v>7.4817999999999998</v>
      </c>
      <c r="Y623" s="24" t="s">
        <v>38</v>
      </c>
      <c r="Z623" s="24">
        <v>1.8655999999999999</v>
      </c>
      <c r="AA623" s="24">
        <v>0.65280000000000005</v>
      </c>
      <c r="AB623" s="24">
        <v>1.6936</v>
      </c>
      <c r="AC623" s="24">
        <v>0.91169999999999995</v>
      </c>
      <c r="AD623" s="24">
        <v>-3.8899999999999997E-2</v>
      </c>
      <c r="AE623" s="24">
        <v>0.2114</v>
      </c>
      <c r="AF623" s="24">
        <v>0.27289999999999998</v>
      </c>
      <c r="AG623" s="24">
        <v>8.3099999999999993E-2</v>
      </c>
      <c r="AH623" s="24">
        <v>0.23</v>
      </c>
      <c r="AI623" s="24">
        <v>3.4077999999999999</v>
      </c>
      <c r="AJ623" s="24">
        <v>1.4334</v>
      </c>
      <c r="AK623" s="24">
        <v>4.1000000000000002E-2</v>
      </c>
      <c r="AL623" s="24">
        <v>0.27900000000000003</v>
      </c>
      <c r="AM623" s="24">
        <v>0.93989999999999996</v>
      </c>
      <c r="AN623" s="24">
        <v>30.993300000000001</v>
      </c>
    </row>
    <row r="624" spans="1:40" x14ac:dyDescent="0.35">
      <c r="A624" s="24" t="s">
        <v>917</v>
      </c>
      <c r="B624" s="24" t="s">
        <v>916</v>
      </c>
      <c r="C624" s="24" t="s">
        <v>172</v>
      </c>
      <c r="D624" s="24">
        <v>9260</v>
      </c>
      <c r="E624" s="24">
        <v>21298000000000</v>
      </c>
      <c r="F624" s="24">
        <v>9020</v>
      </c>
      <c r="G624" s="24">
        <v>2300000000</v>
      </c>
      <c r="H624" s="24">
        <v>631</v>
      </c>
      <c r="I624" s="24">
        <v>14030930</v>
      </c>
      <c r="J624" s="24">
        <v>446</v>
      </c>
      <c r="K624" s="24">
        <v>4096899000000</v>
      </c>
      <c r="L624" s="24">
        <v>830548000000</v>
      </c>
      <c r="M624" s="24">
        <v>3775672000000</v>
      </c>
      <c r="N624" s="24">
        <v>1025092000000</v>
      </c>
      <c r="O624" s="24">
        <v>231338000000</v>
      </c>
      <c r="P624" s="24">
        <v>1063407000000</v>
      </c>
      <c r="Q624" s="24">
        <v>1356318000000</v>
      </c>
      <c r="R624" s="24">
        <v>2624981000000</v>
      </c>
      <c r="S624" s="24">
        <v>10800000000</v>
      </c>
      <c r="T624" s="24">
        <v>3307000000</v>
      </c>
      <c r="U624" s="24">
        <v>9756000000</v>
      </c>
      <c r="V624" s="24">
        <v>0.15049999999999999</v>
      </c>
      <c r="W624" s="24">
        <v>5.1985999999999999</v>
      </c>
      <c r="X624" s="24">
        <v>20.2242</v>
      </c>
      <c r="Y624" s="24" t="s">
        <v>38</v>
      </c>
      <c r="Z624" s="24">
        <v>8.8643000000000001</v>
      </c>
      <c r="AA624" s="24">
        <v>0.15920000000000001</v>
      </c>
      <c r="AB624" s="24">
        <v>0.54830000000000001</v>
      </c>
      <c r="AC624" s="24">
        <v>-9.2399999999999996E-2</v>
      </c>
      <c r="AD624" s="24">
        <v>-0.47389999999999999</v>
      </c>
      <c r="AE624" s="24">
        <v>-0.11840000000000001</v>
      </c>
      <c r="AF624" s="24">
        <v>-0.33610000000000001</v>
      </c>
      <c r="AG624" s="24">
        <v>0.63070000000000004</v>
      </c>
      <c r="AH624" s="24">
        <v>-1.4E-3</v>
      </c>
      <c r="AI624" s="24">
        <v>-2.8E-3</v>
      </c>
      <c r="AJ624" s="24">
        <v>-0.39750000000000002</v>
      </c>
      <c r="AK624" s="24">
        <v>-0.1421</v>
      </c>
      <c r="AL624" s="24">
        <v>1.1478999999999999</v>
      </c>
      <c r="AM624" s="24">
        <v>0.98529999999999995</v>
      </c>
      <c r="AN624" s="24">
        <v>124.1422</v>
      </c>
    </row>
    <row r="625" spans="1:40" x14ac:dyDescent="0.35">
      <c r="A625" s="24" t="s">
        <v>1503</v>
      </c>
      <c r="B625" s="24" t="s">
        <v>1502</v>
      </c>
      <c r="C625" s="24" t="s">
        <v>50</v>
      </c>
      <c r="D625" s="24">
        <v>4702</v>
      </c>
      <c r="E625" s="24">
        <v>5197073580000</v>
      </c>
      <c r="F625" s="24">
        <v>4567</v>
      </c>
      <c r="G625" s="24">
        <v>1105290000</v>
      </c>
      <c r="H625" s="24">
        <v>631</v>
      </c>
      <c r="I625" s="24">
        <v>14030930</v>
      </c>
      <c r="J625" s="24">
        <v>-84</v>
      </c>
      <c r="K625" s="24">
        <v>1201000000</v>
      </c>
      <c r="L625" s="24" t="s">
        <v>38</v>
      </c>
      <c r="M625" s="24">
        <v>18713000000</v>
      </c>
      <c r="N625" s="24">
        <v>-93333000000</v>
      </c>
      <c r="O625" s="24">
        <v>-10429000000</v>
      </c>
      <c r="P625" s="24">
        <v>-99241000000</v>
      </c>
      <c r="Q625" s="24">
        <v>48840000000</v>
      </c>
      <c r="R625" s="24">
        <v>59269000000</v>
      </c>
      <c r="S625" s="24" t="s">
        <v>38</v>
      </c>
      <c r="T625" s="24" t="s">
        <v>38</v>
      </c>
      <c r="U625" s="24" t="s">
        <v>38</v>
      </c>
      <c r="V625" s="24" t="s">
        <v>38</v>
      </c>
      <c r="W625" s="24">
        <v>4327.2885999999999</v>
      </c>
      <c r="X625" s="24" t="s">
        <v>38</v>
      </c>
      <c r="Y625" s="24">
        <v>9.4990000000000006</v>
      </c>
      <c r="Z625" s="24" t="s">
        <v>38</v>
      </c>
      <c r="AA625" s="24" t="s">
        <v>38</v>
      </c>
      <c r="AB625" s="24" t="s">
        <v>38</v>
      </c>
      <c r="AC625" s="24" t="s">
        <v>38</v>
      </c>
      <c r="AD625" s="24" t="s">
        <v>38</v>
      </c>
      <c r="AE625" s="24" t="s">
        <v>38</v>
      </c>
      <c r="AF625" s="24" t="s">
        <v>38</v>
      </c>
      <c r="AG625" s="24">
        <v>-1</v>
      </c>
      <c r="AH625" s="24" t="s">
        <v>38</v>
      </c>
      <c r="AI625" s="24" t="s">
        <v>38</v>
      </c>
      <c r="AJ625" s="24" t="s">
        <v>38</v>
      </c>
      <c r="AK625" s="24" t="s">
        <v>38</v>
      </c>
      <c r="AL625" s="24">
        <v>-0.1895</v>
      </c>
      <c r="AM625" s="24">
        <v>6.3E-3</v>
      </c>
      <c r="AN625" s="24">
        <v>190220.67689999999</v>
      </c>
    </row>
    <row r="626" spans="1:40" x14ac:dyDescent="0.35">
      <c r="A626" s="24" t="s">
        <v>1292</v>
      </c>
      <c r="B626" s="24" t="s">
        <v>1291</v>
      </c>
      <c r="C626" s="24" t="s">
        <v>127</v>
      </c>
      <c r="D626" s="24">
        <v>11880</v>
      </c>
      <c r="E626" s="24">
        <v>12474000000000</v>
      </c>
      <c r="F626" s="24">
        <v>11890</v>
      </c>
      <c r="G626" s="24">
        <v>1050000000</v>
      </c>
      <c r="H626" s="24">
        <v>930</v>
      </c>
      <c r="I626" s="24">
        <v>14030631</v>
      </c>
      <c r="J626" s="24">
        <v>594</v>
      </c>
      <c r="K626" s="24">
        <v>5059572000000</v>
      </c>
      <c r="L626" s="24">
        <v>1288327000000</v>
      </c>
      <c r="M626" s="24">
        <v>5082555000000</v>
      </c>
      <c r="N626" s="24">
        <v>623919000000</v>
      </c>
      <c r="O626" s="24">
        <v>53299000000</v>
      </c>
      <c r="P626" s="24">
        <v>905941000000</v>
      </c>
      <c r="Q626" s="24">
        <v>823900000000</v>
      </c>
      <c r="R626" s="24">
        <v>1349949000000</v>
      </c>
      <c r="S626" s="24" t="s">
        <v>38</v>
      </c>
      <c r="T626" s="24" t="s">
        <v>38</v>
      </c>
      <c r="U626" s="24" t="s">
        <v>38</v>
      </c>
      <c r="V626" s="24">
        <v>1.159</v>
      </c>
      <c r="W626" s="24">
        <v>2.4653999999999998</v>
      </c>
      <c r="X626" s="24">
        <v>20</v>
      </c>
      <c r="Y626" s="24" t="s">
        <v>38</v>
      </c>
      <c r="Z626" s="24">
        <v>2.0331000000000001</v>
      </c>
      <c r="AA626" s="24">
        <v>-0.12520000000000001</v>
      </c>
      <c r="AB626" s="24">
        <v>0.1822</v>
      </c>
      <c r="AC626" s="24">
        <v>-0.72760000000000002</v>
      </c>
      <c r="AD626" s="24">
        <v>-0.84789999999999999</v>
      </c>
      <c r="AE626" s="24">
        <v>0.84460000000000002</v>
      </c>
      <c r="AF626" s="24">
        <v>-0.2601</v>
      </c>
      <c r="AG626" s="24">
        <v>-0.12</v>
      </c>
      <c r="AH626" s="24">
        <v>-0.61299999999999999</v>
      </c>
      <c r="AI626" s="24">
        <v>-0.68459999999999999</v>
      </c>
      <c r="AJ626" s="24">
        <v>-0.7984</v>
      </c>
      <c r="AK626" s="24">
        <v>-0.86609999999999998</v>
      </c>
      <c r="AL626" s="24">
        <v>0.1061</v>
      </c>
      <c r="AM626" s="24" t="s">
        <v>38</v>
      </c>
      <c r="AN626" s="24">
        <v>117.47539999999999</v>
      </c>
    </row>
    <row r="627" spans="1:40" x14ac:dyDescent="0.35">
      <c r="A627" s="24" t="s">
        <v>1360</v>
      </c>
      <c r="B627" s="24" t="s">
        <v>1359</v>
      </c>
      <c r="C627" s="24" t="s">
        <v>260</v>
      </c>
      <c r="D627" s="24">
        <v>1975</v>
      </c>
      <c r="E627" s="24">
        <v>39405215659775</v>
      </c>
      <c r="F627" s="24">
        <v>1917</v>
      </c>
      <c r="G627" s="24">
        <v>19952007929</v>
      </c>
      <c r="H627" s="24">
        <v>1230</v>
      </c>
      <c r="I627" s="24">
        <v>14030930</v>
      </c>
      <c r="J627" s="24">
        <v>-238</v>
      </c>
      <c r="K627" s="24">
        <v>29266495000000</v>
      </c>
      <c r="L627" s="24">
        <v>7768200000000</v>
      </c>
      <c r="M627" s="24">
        <v>29258090000000</v>
      </c>
      <c r="N627" s="24">
        <v>-4757076000000</v>
      </c>
      <c r="O627" s="24">
        <v>-1248769000000</v>
      </c>
      <c r="P627" s="24">
        <v>823970000000</v>
      </c>
      <c r="Q627" s="24">
        <v>-4367195000000</v>
      </c>
      <c r="R627" s="24">
        <v>537690000000</v>
      </c>
      <c r="S627" s="24">
        <v>9149000000</v>
      </c>
      <c r="T627" s="24">
        <v>5184000000</v>
      </c>
      <c r="U627" s="24">
        <v>9292000000</v>
      </c>
      <c r="V627" s="24">
        <v>0.1211</v>
      </c>
      <c r="W627" s="24">
        <v>1.3464</v>
      </c>
      <c r="X627" s="24" t="s">
        <v>38</v>
      </c>
      <c r="Y627" s="24" t="s">
        <v>38</v>
      </c>
      <c r="Z627" s="24" t="s">
        <v>38</v>
      </c>
      <c r="AA627" s="24" t="s">
        <v>38</v>
      </c>
      <c r="AB627" s="24" t="s">
        <v>38</v>
      </c>
      <c r="AC627" s="24" t="s">
        <v>38</v>
      </c>
      <c r="AD627" s="24" t="s">
        <v>38</v>
      </c>
      <c r="AE627" s="24" t="s">
        <v>38</v>
      </c>
      <c r="AF627" s="24">
        <v>0.1429</v>
      </c>
      <c r="AG627" s="24">
        <v>6.7900000000000002E-2</v>
      </c>
      <c r="AH627" s="24" t="s">
        <v>38</v>
      </c>
      <c r="AI627" s="24">
        <v>-3.5623</v>
      </c>
      <c r="AJ627" s="24" t="s">
        <v>38</v>
      </c>
      <c r="AK627" s="24">
        <v>-5.8384999999999998</v>
      </c>
      <c r="AL627" s="24">
        <v>-0.1075</v>
      </c>
      <c r="AM627" s="24">
        <v>-32.626199999999997</v>
      </c>
      <c r="AN627" s="24">
        <v>118.5376</v>
      </c>
    </row>
    <row r="628" spans="1:40" x14ac:dyDescent="0.35">
      <c r="A628" s="24" t="s">
        <v>838</v>
      </c>
      <c r="B628" s="24" t="s">
        <v>837</v>
      </c>
      <c r="C628" s="24" t="s">
        <v>167</v>
      </c>
      <c r="D628" s="24">
        <v>27900</v>
      </c>
      <c r="E628" s="24">
        <v>66960000000000</v>
      </c>
      <c r="F628" s="24">
        <v>27920</v>
      </c>
      <c r="G628" s="24">
        <v>2400000000</v>
      </c>
      <c r="H628" s="24">
        <v>1229</v>
      </c>
      <c r="I628" s="24">
        <v>14030930</v>
      </c>
      <c r="J628" s="24">
        <v>2534</v>
      </c>
      <c r="K628" s="24">
        <v>19871859000000</v>
      </c>
      <c r="L628" s="24">
        <v>4594855000000</v>
      </c>
      <c r="M628" s="24">
        <v>17342363000000</v>
      </c>
      <c r="N628" s="24">
        <v>6081599000000</v>
      </c>
      <c r="O628" s="24">
        <v>1369312000000</v>
      </c>
      <c r="P628" s="24">
        <v>5637100000000</v>
      </c>
      <c r="Q628" s="24">
        <v>8327934000000</v>
      </c>
      <c r="R628" s="24">
        <v>7405587000000</v>
      </c>
      <c r="S628" s="24">
        <v>591269000000</v>
      </c>
      <c r="T628" s="24">
        <v>130561000000</v>
      </c>
      <c r="U628" s="24">
        <v>658472000000</v>
      </c>
      <c r="V628" s="24">
        <v>0.70279999999999998</v>
      </c>
      <c r="W628" s="24">
        <v>3.3696000000000002</v>
      </c>
      <c r="X628" s="24">
        <v>11.03</v>
      </c>
      <c r="Y628" s="24" t="s">
        <v>38</v>
      </c>
      <c r="Z628" s="24">
        <v>3.2597</v>
      </c>
      <c r="AA628" s="24">
        <v>5.2999999999999999E-2</v>
      </c>
      <c r="AB628" s="24">
        <v>0.1583</v>
      </c>
      <c r="AC628" s="24">
        <v>-0.18579999999999999</v>
      </c>
      <c r="AD628" s="24">
        <v>-9.9599999999999994E-2</v>
      </c>
      <c r="AE628" s="24">
        <v>0.2402</v>
      </c>
      <c r="AF628" s="24">
        <v>-0.26150000000000001</v>
      </c>
      <c r="AG628" s="24">
        <v>-9.0200000000000002E-2</v>
      </c>
      <c r="AH628" s="24">
        <v>-0.51190000000000002</v>
      </c>
      <c r="AI628" s="24">
        <v>-0.1933</v>
      </c>
      <c r="AJ628" s="24">
        <v>-0.3987</v>
      </c>
      <c r="AK628" s="24">
        <v>-0.1799</v>
      </c>
      <c r="AL628" s="24">
        <v>0.68110000000000004</v>
      </c>
      <c r="AM628" s="24">
        <v>0.53459999999999996</v>
      </c>
      <c r="AN628" s="24">
        <v>113.76479999999999</v>
      </c>
    </row>
    <row r="629" spans="1:40" x14ac:dyDescent="0.35">
      <c r="A629" s="23" t="s">
        <v>1332</v>
      </c>
      <c r="B629" s="23" t="s">
        <v>1331</v>
      </c>
      <c r="C629" s="23" t="s">
        <v>422</v>
      </c>
      <c r="D629" s="23">
        <v>9700</v>
      </c>
      <c r="E629" s="23">
        <v>16587000000000</v>
      </c>
      <c r="F629" s="23">
        <v>9460</v>
      </c>
      <c r="G629" s="23">
        <v>1710000000</v>
      </c>
      <c r="H629" s="23">
        <v>1229</v>
      </c>
      <c r="I629" s="23">
        <v>14030930</v>
      </c>
      <c r="J629" s="23">
        <v>1133</v>
      </c>
      <c r="K629" s="23">
        <v>16238533000000</v>
      </c>
      <c r="L629" s="23">
        <v>5810645000000</v>
      </c>
      <c r="M629" s="23">
        <v>15689881000000</v>
      </c>
      <c r="N629" s="23">
        <v>1936587000000</v>
      </c>
      <c r="O629" s="23">
        <v>600159000000</v>
      </c>
      <c r="P629" s="23">
        <v>2660154000000</v>
      </c>
      <c r="Q629" s="23">
        <v>4720982000000</v>
      </c>
      <c r="R629" s="23">
        <v>5176651000000</v>
      </c>
      <c r="S629" s="23">
        <v>33034000000</v>
      </c>
      <c r="T629" s="23">
        <v>17013000000</v>
      </c>
      <c r="U629" s="23">
        <v>33529000000</v>
      </c>
      <c r="V629" s="23">
        <v>0.70709999999999995</v>
      </c>
      <c r="W629" s="23">
        <v>1.0215000000000001</v>
      </c>
      <c r="X629" s="23">
        <v>8.3495000000000008</v>
      </c>
      <c r="Y629" s="23" t="s">
        <v>38</v>
      </c>
      <c r="Z629" s="23">
        <v>1.0318000000000001</v>
      </c>
      <c r="AA629" s="23">
        <v>-1.18E-2</v>
      </c>
      <c r="AB629" s="23">
        <v>0.36420000000000002</v>
      </c>
      <c r="AC629" s="23">
        <v>-0.25840000000000002</v>
      </c>
      <c r="AD629" s="23">
        <v>5.0900000000000001E-2</v>
      </c>
      <c r="AE629" s="23">
        <v>1.46E-2</v>
      </c>
      <c r="AF629" s="23">
        <v>0.36709999999999998</v>
      </c>
      <c r="AG629" s="23">
        <v>0.87619999999999998</v>
      </c>
      <c r="AH629" s="23">
        <v>0.38440000000000002</v>
      </c>
      <c r="AI629" s="23">
        <v>0.93979999999999997</v>
      </c>
      <c r="AJ629" s="23">
        <v>1.3899999999999999E-2</v>
      </c>
      <c r="AK629" s="23">
        <v>0.97170000000000001</v>
      </c>
      <c r="AL629" s="23">
        <v>0.26129999999999998</v>
      </c>
      <c r="AM629" s="23">
        <v>1.1408</v>
      </c>
      <c r="AN629" s="23">
        <v>80.299499999999995</v>
      </c>
    </row>
    <row r="630" spans="1:40" x14ac:dyDescent="0.35">
      <c r="A630" s="23" t="s">
        <v>1241</v>
      </c>
      <c r="B630" s="23" t="s">
        <v>1240</v>
      </c>
      <c r="C630" s="23" t="s">
        <v>167</v>
      </c>
      <c r="D630" s="23">
        <v>136600</v>
      </c>
      <c r="E630" s="23">
        <v>34150000000000</v>
      </c>
      <c r="F630" s="23">
        <v>136800</v>
      </c>
      <c r="G630" s="23">
        <v>250000000</v>
      </c>
      <c r="H630" s="23">
        <v>1229</v>
      </c>
      <c r="I630" s="23">
        <v>14030930</v>
      </c>
      <c r="J630" s="23">
        <v>12851</v>
      </c>
      <c r="K630" s="23">
        <v>8872726000000</v>
      </c>
      <c r="L630" s="23">
        <v>2314569000000</v>
      </c>
      <c r="M630" s="23">
        <v>8521564000000</v>
      </c>
      <c r="N630" s="23">
        <v>3212793000000</v>
      </c>
      <c r="O630" s="23">
        <v>761703000000</v>
      </c>
      <c r="P630" s="23">
        <v>3122253000000</v>
      </c>
      <c r="Q630" s="23">
        <v>2756334000000</v>
      </c>
      <c r="R630" s="23">
        <v>3364910000000</v>
      </c>
      <c r="S630" s="23">
        <v>648527000000</v>
      </c>
      <c r="T630" s="23">
        <v>260071000000</v>
      </c>
      <c r="U630" s="23">
        <v>526154000000</v>
      </c>
      <c r="V630" s="23">
        <v>0.69940000000000002</v>
      </c>
      <c r="W630" s="23">
        <v>3.8489</v>
      </c>
      <c r="X630" s="23">
        <v>10.645099999999999</v>
      </c>
      <c r="Y630" s="23" t="s">
        <v>38</v>
      </c>
      <c r="Z630" s="23">
        <v>3.6674000000000002</v>
      </c>
      <c r="AA630" s="23">
        <v>9.5799999999999996E-2</v>
      </c>
      <c r="AB630" s="23">
        <v>0.14990000000000001</v>
      </c>
      <c r="AC630" s="23">
        <v>-1.7899999999999999E-2</v>
      </c>
      <c r="AD630" s="23">
        <v>-0.30070000000000002</v>
      </c>
      <c r="AE630" s="23">
        <v>4.9599999999999998E-2</v>
      </c>
      <c r="AF630" s="23">
        <v>9.3600000000000003E-2</v>
      </c>
      <c r="AG630" s="23">
        <v>-6.5799999999999997E-2</v>
      </c>
      <c r="AH630" s="23">
        <v>0.13900000000000001</v>
      </c>
      <c r="AI630" s="23">
        <v>-0.1173</v>
      </c>
      <c r="AJ630" s="23">
        <v>7.4099999999999999E-2</v>
      </c>
      <c r="AK630" s="23">
        <v>-0.34670000000000001</v>
      </c>
      <c r="AL630" s="23">
        <v>0.44069999999999998</v>
      </c>
      <c r="AM630" s="23">
        <v>0.90769999999999995</v>
      </c>
      <c r="AN630" s="23">
        <v>82.101699999999994</v>
      </c>
    </row>
    <row r="631" spans="1:40" x14ac:dyDescent="0.35">
      <c r="A631" s="24" t="s">
        <v>1366</v>
      </c>
      <c r="B631" s="24" t="s">
        <v>1365</v>
      </c>
      <c r="C631" s="24" t="s">
        <v>667</v>
      </c>
      <c r="D631" s="24">
        <v>4845</v>
      </c>
      <c r="E631" s="24">
        <v>67830000000000</v>
      </c>
      <c r="F631" s="24">
        <v>4721</v>
      </c>
      <c r="G631" s="24">
        <v>14000000000</v>
      </c>
      <c r="H631" s="24">
        <v>631</v>
      </c>
      <c r="I631" s="24">
        <v>14030930</v>
      </c>
      <c r="J631" s="24">
        <v>586</v>
      </c>
      <c r="K631" s="24">
        <v>23208218000000</v>
      </c>
      <c r="L631" s="24">
        <v>7207772000000</v>
      </c>
      <c r="M631" s="24">
        <v>20546472000000</v>
      </c>
      <c r="N631" s="24">
        <v>8197950000000</v>
      </c>
      <c r="O631" s="24">
        <v>2005619000000</v>
      </c>
      <c r="P631" s="24">
        <v>8320015000000</v>
      </c>
      <c r="Q631" s="24">
        <v>2669069000000</v>
      </c>
      <c r="R631" s="24">
        <v>8323731000000</v>
      </c>
      <c r="S631" s="24">
        <v>570247000000</v>
      </c>
      <c r="T631" s="24">
        <v>166708000000</v>
      </c>
      <c r="U631" s="24">
        <v>501348000000</v>
      </c>
      <c r="V631" s="24">
        <v>0.90869999999999995</v>
      </c>
      <c r="W631" s="24">
        <v>2.9226999999999999</v>
      </c>
      <c r="X631" s="24">
        <v>8.0563000000000002</v>
      </c>
      <c r="Y631" s="24" t="s">
        <v>38</v>
      </c>
      <c r="Z631" s="24">
        <v>18.915400000000002</v>
      </c>
      <c r="AA631" s="24">
        <v>0.15840000000000001</v>
      </c>
      <c r="AB631" s="24">
        <v>0.45279999999999998</v>
      </c>
      <c r="AC631" s="24">
        <v>-0.26769999999999999</v>
      </c>
      <c r="AD631" s="24">
        <v>-0.40550000000000003</v>
      </c>
      <c r="AE631" s="24" t="s">
        <v>38</v>
      </c>
      <c r="AF631" s="24">
        <v>-2.1100000000000001E-2</v>
      </c>
      <c r="AG631" s="24">
        <v>0.58550000000000002</v>
      </c>
      <c r="AH631" s="24">
        <v>4.8999999999999998E-3</v>
      </c>
      <c r="AI631" s="24">
        <v>-0.2051</v>
      </c>
      <c r="AJ631" s="24">
        <v>-0.28310000000000002</v>
      </c>
      <c r="AK631" s="24">
        <v>-5.74E-2</v>
      </c>
      <c r="AL631" s="24">
        <v>-1.8200000000000001E-2</v>
      </c>
      <c r="AM631" s="24">
        <v>0.2422</v>
      </c>
      <c r="AN631" s="24">
        <v>83.347999999999999</v>
      </c>
    </row>
    <row r="632" spans="1:40" x14ac:dyDescent="0.35">
      <c r="A632" s="24" t="s">
        <v>1318</v>
      </c>
      <c r="B632" s="24" t="s">
        <v>1317</v>
      </c>
      <c r="C632" s="24" t="s">
        <v>167</v>
      </c>
      <c r="D632" s="24">
        <v>84490</v>
      </c>
      <c r="E632" s="24">
        <v>60410350000000</v>
      </c>
      <c r="F632" s="24">
        <v>84140</v>
      </c>
      <c r="G632" s="24">
        <v>715000000</v>
      </c>
      <c r="H632" s="24">
        <v>1229</v>
      </c>
      <c r="I632" s="24">
        <v>14030930</v>
      </c>
      <c r="J632" s="24">
        <v>10573</v>
      </c>
      <c r="K632" s="24">
        <v>23315798000000</v>
      </c>
      <c r="L632" s="24">
        <v>5262698000000</v>
      </c>
      <c r="M632" s="24">
        <v>19223395000000</v>
      </c>
      <c r="N632" s="24">
        <v>7559840000000</v>
      </c>
      <c r="O632" s="24">
        <v>1926722000000</v>
      </c>
      <c r="P632" s="24">
        <v>6025756000000</v>
      </c>
      <c r="Q632" s="24">
        <v>8301586000000</v>
      </c>
      <c r="R632" s="24">
        <v>6537398000000</v>
      </c>
      <c r="S632" s="24">
        <v>722872000000</v>
      </c>
      <c r="T632" s="24">
        <v>108402000000</v>
      </c>
      <c r="U632" s="24">
        <v>737477000000</v>
      </c>
      <c r="V632" s="24">
        <v>0.71189999999999998</v>
      </c>
      <c r="W632" s="24">
        <v>2.5910000000000002</v>
      </c>
      <c r="X632" s="24">
        <v>7.9637000000000002</v>
      </c>
      <c r="Y632" s="24" t="s">
        <v>38</v>
      </c>
      <c r="Z632" s="24">
        <v>2.4561000000000002</v>
      </c>
      <c r="AA632" s="24">
        <v>0.14069999999999999</v>
      </c>
      <c r="AB632" s="24">
        <v>0.1051</v>
      </c>
      <c r="AC632" s="24">
        <v>0.16139999999999999</v>
      </c>
      <c r="AD632" s="24">
        <v>4.1999999999999997E-3</v>
      </c>
      <c r="AE632" s="24">
        <v>0.25740000000000002</v>
      </c>
      <c r="AF632" s="24">
        <v>-0.1724</v>
      </c>
      <c r="AG632" s="24">
        <v>1.21E-2</v>
      </c>
      <c r="AH632" s="24">
        <v>-0.12870000000000001</v>
      </c>
      <c r="AI632" s="24">
        <v>-0.1094</v>
      </c>
      <c r="AJ632" s="24">
        <v>-3.8800000000000001E-2</v>
      </c>
      <c r="AK632" s="24">
        <v>1.6299999999999999E-2</v>
      </c>
      <c r="AL632" s="24">
        <v>0.1714</v>
      </c>
      <c r="AM632" s="24">
        <v>0.9919</v>
      </c>
      <c r="AN632" s="24">
        <v>187.71619999999999</v>
      </c>
    </row>
    <row r="633" spans="1:40" x14ac:dyDescent="0.35">
      <c r="A633" s="23" t="s">
        <v>1495</v>
      </c>
      <c r="B633" s="23" t="s">
        <v>1494</v>
      </c>
      <c r="C633" s="23" t="s">
        <v>50</v>
      </c>
      <c r="D633" s="23">
        <v>3266</v>
      </c>
      <c r="E633" s="23">
        <v>4899000000000</v>
      </c>
      <c r="F633" s="23">
        <v>3171</v>
      </c>
      <c r="G633" s="23">
        <v>1500000000</v>
      </c>
      <c r="H633" s="23">
        <v>631</v>
      </c>
      <c r="I633" s="23">
        <v>14030930</v>
      </c>
      <c r="J633" s="23">
        <v>35</v>
      </c>
      <c r="K633" s="23">
        <v>196487000000</v>
      </c>
      <c r="L633" s="23">
        <v>25479000000</v>
      </c>
      <c r="M633" s="23">
        <v>176115000000</v>
      </c>
      <c r="N633" s="23">
        <v>53144000000</v>
      </c>
      <c r="O633" s="23">
        <v>-12703000000</v>
      </c>
      <c r="P633" s="23">
        <v>42888000000</v>
      </c>
      <c r="Q633" s="23">
        <v>312566000000</v>
      </c>
      <c r="R633" s="23">
        <v>325269000000</v>
      </c>
      <c r="S633" s="23" t="s">
        <v>38</v>
      </c>
      <c r="T633" s="23" t="s">
        <v>38</v>
      </c>
      <c r="U633" s="23" t="s">
        <v>38</v>
      </c>
      <c r="V633" s="23">
        <v>0.10489999999999999</v>
      </c>
      <c r="W633" s="23">
        <v>24.9329</v>
      </c>
      <c r="X633" s="23">
        <v>90.6</v>
      </c>
      <c r="Y633" s="23">
        <v>2.5665</v>
      </c>
      <c r="Z633" s="23" t="s">
        <v>38</v>
      </c>
      <c r="AA633" s="23" t="s">
        <v>38</v>
      </c>
      <c r="AB633" s="23" t="s">
        <v>38</v>
      </c>
      <c r="AC633" s="23" t="s">
        <v>38</v>
      </c>
      <c r="AD633" s="23" t="s">
        <v>38</v>
      </c>
      <c r="AE633" s="23" t="s">
        <v>38</v>
      </c>
      <c r="AF633" s="23">
        <v>-0.74450000000000005</v>
      </c>
      <c r="AG633" s="23">
        <v>3.9889999999999999</v>
      </c>
      <c r="AH633" s="23" t="s">
        <v>38</v>
      </c>
      <c r="AI633" s="23" t="s">
        <v>38</v>
      </c>
      <c r="AJ633" s="23">
        <v>-1.1936</v>
      </c>
      <c r="AK633" s="23" t="s">
        <v>38</v>
      </c>
      <c r="AL633" s="23">
        <v>-0.1208</v>
      </c>
      <c r="AM633" s="23">
        <v>0.45939999999999998</v>
      </c>
      <c r="AN633" s="23">
        <v>424.75400000000002</v>
      </c>
    </row>
    <row r="634" spans="1:40" x14ac:dyDescent="0.35">
      <c r="A634" s="23" t="s">
        <v>927</v>
      </c>
      <c r="B634" s="23" t="s">
        <v>926</v>
      </c>
      <c r="C634" s="23" t="s">
        <v>263</v>
      </c>
      <c r="D634" s="23">
        <v>11330</v>
      </c>
      <c r="E634" s="23">
        <v>13369400000000</v>
      </c>
      <c r="F634" s="23">
        <v>11390</v>
      </c>
      <c r="G634" s="23">
        <v>1180000000</v>
      </c>
      <c r="H634" s="23">
        <v>930</v>
      </c>
      <c r="I634" s="23">
        <v>14030730</v>
      </c>
      <c r="J634" s="23">
        <v>46</v>
      </c>
      <c r="K634" s="23">
        <v>13999660000000</v>
      </c>
      <c r="L634" s="23">
        <v>5400438000000</v>
      </c>
      <c r="M634" s="23">
        <v>11376429000000</v>
      </c>
      <c r="N634" s="23">
        <v>54033000000</v>
      </c>
      <c r="O634" s="23">
        <v>287150000000</v>
      </c>
      <c r="P634" s="23" t="s">
        <v>38</v>
      </c>
      <c r="Q634" s="23">
        <v>1144966000000</v>
      </c>
      <c r="R634" s="23">
        <v>1697059000000</v>
      </c>
      <c r="S634" s="23">
        <v>93255000000</v>
      </c>
      <c r="T634" s="23">
        <v>89289000000</v>
      </c>
      <c r="U634" s="23">
        <v>1000000</v>
      </c>
      <c r="V634" s="23">
        <v>0.58740000000000003</v>
      </c>
      <c r="W634" s="23">
        <v>0.95499999999999996</v>
      </c>
      <c r="X634" s="23">
        <v>247.8261</v>
      </c>
      <c r="Y634" s="23" t="s">
        <v>38</v>
      </c>
      <c r="Z634" s="23" t="s">
        <v>38</v>
      </c>
      <c r="AA634" s="23" t="s">
        <v>38</v>
      </c>
      <c r="AB634" s="23" t="s">
        <v>38</v>
      </c>
      <c r="AC634" s="23">
        <v>-0.44890000000000002</v>
      </c>
      <c r="AD634" s="23">
        <v>-5.8400000000000001E-2</v>
      </c>
      <c r="AE634" s="23">
        <v>0.1663</v>
      </c>
      <c r="AF634" s="23">
        <v>-5.6399999999999999E-2</v>
      </c>
      <c r="AG634" s="23">
        <v>0.1356</v>
      </c>
      <c r="AH634" s="23">
        <v>-9.8900000000000002E-2</v>
      </c>
      <c r="AI634" s="23">
        <v>0.1953</v>
      </c>
      <c r="AJ634" s="23">
        <v>-0.47989999999999999</v>
      </c>
      <c r="AK634" s="23">
        <v>6.93E-2</v>
      </c>
      <c r="AL634" s="23">
        <v>0.2432</v>
      </c>
      <c r="AM634" s="23">
        <v>0.98650000000000004</v>
      </c>
      <c r="AN634" s="23">
        <v>87.598299999999995</v>
      </c>
    </row>
    <row r="635" spans="1:40" x14ac:dyDescent="0.35">
      <c r="A635" s="23" t="s">
        <v>1608</v>
      </c>
      <c r="B635" s="23" t="s">
        <v>1607</v>
      </c>
      <c r="C635" s="23" t="s">
        <v>183</v>
      </c>
      <c r="D635" s="23">
        <v>7990</v>
      </c>
      <c r="E635" s="23">
        <v>966470400000</v>
      </c>
      <c r="F635" s="23">
        <v>7940</v>
      </c>
      <c r="G635" s="23">
        <v>120960000</v>
      </c>
      <c r="H635" s="23">
        <v>1229</v>
      </c>
      <c r="I635" s="23">
        <v>14010930</v>
      </c>
      <c r="J635" s="23">
        <v>-584</v>
      </c>
      <c r="K635" s="23" t="s">
        <v>38</v>
      </c>
      <c r="L635" s="23" t="s">
        <v>38</v>
      </c>
      <c r="M635" s="23" t="s">
        <v>38</v>
      </c>
      <c r="N635" s="23">
        <v>-70657000000</v>
      </c>
      <c r="O635" s="23">
        <v>-3686000000</v>
      </c>
      <c r="P635" s="23">
        <v>-83665000000</v>
      </c>
      <c r="Q635" s="23">
        <v>-969456000000</v>
      </c>
      <c r="R635" s="23">
        <v>-879598000000</v>
      </c>
      <c r="S635" s="23">
        <v>16570000000</v>
      </c>
      <c r="T635" s="23">
        <v>33803000000</v>
      </c>
      <c r="U635" s="23">
        <v>66279000000</v>
      </c>
      <c r="V635" s="23" t="s">
        <v>38</v>
      </c>
      <c r="W635" s="23" t="s">
        <v>38</v>
      </c>
      <c r="X635" s="23" t="s">
        <v>38</v>
      </c>
      <c r="Y635" s="23" t="s">
        <v>38</v>
      </c>
      <c r="Z635" s="23" t="s">
        <v>38</v>
      </c>
      <c r="AA635" s="23" t="s">
        <v>38</v>
      </c>
      <c r="AB635" s="23" t="s">
        <v>38</v>
      </c>
      <c r="AC635" s="23" t="s">
        <v>38</v>
      </c>
      <c r="AD635" s="23" t="s">
        <v>38</v>
      </c>
      <c r="AE635" s="23" t="s">
        <v>38</v>
      </c>
      <c r="AF635" s="23" t="s">
        <v>38</v>
      </c>
      <c r="AG635" s="23" t="s">
        <v>38</v>
      </c>
      <c r="AH635" s="23" t="s">
        <v>38</v>
      </c>
      <c r="AI635" s="23" t="s">
        <v>38</v>
      </c>
      <c r="AJ635" s="23" t="s">
        <v>38</v>
      </c>
      <c r="AK635" s="23" t="s">
        <v>38</v>
      </c>
      <c r="AL635" s="23">
        <v>-6.2600000000000003E-2</v>
      </c>
      <c r="AM635" s="23">
        <v>8.8099999999999998E-2</v>
      </c>
      <c r="AN635" s="23">
        <v>27020.748299999999</v>
      </c>
    </row>
    <row r="636" spans="1:40" x14ac:dyDescent="0.35">
      <c r="A636" s="23" t="s">
        <v>1233</v>
      </c>
      <c r="B636" s="23" t="s">
        <v>1232</v>
      </c>
      <c r="C636" s="23" t="s">
        <v>50</v>
      </c>
      <c r="D636" s="23">
        <v>277680</v>
      </c>
      <c r="E636" s="23">
        <v>68686963675200</v>
      </c>
      <c r="F636" s="23">
        <v>280060</v>
      </c>
      <c r="G636" s="23">
        <v>247360140</v>
      </c>
      <c r="H636" s="23">
        <v>1230</v>
      </c>
      <c r="I636" s="23">
        <v>14030930</v>
      </c>
      <c r="J636" s="23">
        <v>4397</v>
      </c>
      <c r="K636" s="23">
        <v>1298997000000</v>
      </c>
      <c r="L636" s="23">
        <v>47669000000</v>
      </c>
      <c r="M636" s="23">
        <v>1253414000000</v>
      </c>
      <c r="N636" s="23">
        <v>1087592000000</v>
      </c>
      <c r="O636" s="23">
        <v>-689000000</v>
      </c>
      <c r="P636" s="23">
        <v>1087090000000</v>
      </c>
      <c r="Q636" s="23">
        <v>144845000000</v>
      </c>
      <c r="R636" s="23">
        <v>1371122000000</v>
      </c>
      <c r="S636" s="23" t="s">
        <v>38</v>
      </c>
      <c r="T636" s="23" t="s">
        <v>38</v>
      </c>
      <c r="U636" s="23" t="s">
        <v>38</v>
      </c>
      <c r="V636" s="23">
        <v>1.1376999999999999</v>
      </c>
      <c r="W636" s="23">
        <v>52.875</v>
      </c>
      <c r="X636" s="23">
        <v>63.693399999999997</v>
      </c>
      <c r="Y636" s="23">
        <v>166.1343</v>
      </c>
      <c r="Z636" s="23" t="s">
        <v>38</v>
      </c>
      <c r="AA636" s="23" t="s">
        <v>38</v>
      </c>
      <c r="AB636" s="23" t="s">
        <v>38</v>
      </c>
      <c r="AC636" s="23" t="s">
        <v>38</v>
      </c>
      <c r="AD636" s="23" t="s">
        <v>38</v>
      </c>
      <c r="AE636" s="23" t="s">
        <v>38</v>
      </c>
      <c r="AF636" s="23">
        <v>-4.8500000000000001E-2</v>
      </c>
      <c r="AG636" s="23">
        <v>0.42830000000000001</v>
      </c>
      <c r="AH636" s="23" t="s">
        <v>38</v>
      </c>
      <c r="AI636" s="23" t="s">
        <v>38</v>
      </c>
      <c r="AJ636" s="23">
        <v>-1.0871999999999999</v>
      </c>
      <c r="AK636" s="23">
        <v>-1.2401</v>
      </c>
      <c r="AL636" s="23">
        <v>0.1867</v>
      </c>
      <c r="AM636" s="23">
        <v>0.68269999999999997</v>
      </c>
      <c r="AN636" s="23">
        <v>664.1182</v>
      </c>
    </row>
    <row r="637" spans="1:40" x14ac:dyDescent="0.35">
      <c r="A637" s="24" t="s">
        <v>1344</v>
      </c>
      <c r="B637" s="24" t="s">
        <v>1343</v>
      </c>
      <c r="C637" s="24" t="s">
        <v>167</v>
      </c>
      <c r="D637" s="24">
        <v>35700</v>
      </c>
      <c r="E637" s="24">
        <v>60690000000000</v>
      </c>
      <c r="F637" s="24">
        <v>35700</v>
      </c>
      <c r="G637" s="24">
        <v>1700000000</v>
      </c>
      <c r="H637" s="24">
        <v>1229</v>
      </c>
      <c r="I637" s="24">
        <v>14030930</v>
      </c>
      <c r="J637" s="24">
        <v>3560</v>
      </c>
      <c r="K637" s="24">
        <v>17995149000000</v>
      </c>
      <c r="L637" s="24">
        <v>5229581000000</v>
      </c>
      <c r="M637" s="24">
        <v>16075674000000</v>
      </c>
      <c r="N637" s="24">
        <v>6052423000000</v>
      </c>
      <c r="O637" s="24">
        <v>1703598000000</v>
      </c>
      <c r="P637" s="24">
        <v>6023144000000</v>
      </c>
      <c r="Q637" s="24">
        <v>7009673000000</v>
      </c>
      <c r="R637" s="24">
        <v>6512576000000</v>
      </c>
      <c r="S637" s="24">
        <v>758311000000</v>
      </c>
      <c r="T637" s="24">
        <v>153600000000</v>
      </c>
      <c r="U637" s="24">
        <v>598074000000</v>
      </c>
      <c r="V637" s="24">
        <v>0.7</v>
      </c>
      <c r="W637" s="24">
        <v>3.3725999999999998</v>
      </c>
      <c r="X637" s="24">
        <v>10.0281</v>
      </c>
      <c r="Y637" s="24" t="s">
        <v>38</v>
      </c>
      <c r="Z637" s="24">
        <v>3.2294</v>
      </c>
      <c r="AA637" s="24">
        <v>-1.9E-3</v>
      </c>
      <c r="AB637" s="24">
        <v>8.6300000000000002E-2</v>
      </c>
      <c r="AC637" s="24">
        <v>-8.4599999999999995E-2</v>
      </c>
      <c r="AD637" s="24">
        <v>-0.10630000000000001</v>
      </c>
      <c r="AE637" s="24">
        <v>0.2079</v>
      </c>
      <c r="AF637" s="24">
        <v>0.1341</v>
      </c>
      <c r="AG637" s="24">
        <v>0.1381</v>
      </c>
      <c r="AH637" s="24">
        <v>4.1300000000000003E-2</v>
      </c>
      <c r="AI637" s="24">
        <v>0.12720000000000001</v>
      </c>
      <c r="AJ637" s="24">
        <v>3.8199999999999998E-2</v>
      </c>
      <c r="AK637" s="24">
        <v>1.7100000000000001E-2</v>
      </c>
      <c r="AL637" s="24">
        <v>0.72299999999999998</v>
      </c>
      <c r="AM637" s="24">
        <v>0.70309999999999995</v>
      </c>
      <c r="AN637" s="24">
        <v>182.64169999999999</v>
      </c>
    </row>
    <row r="638" spans="1:40" x14ac:dyDescent="0.35">
      <c r="A638" s="24" t="s">
        <v>1138</v>
      </c>
      <c r="B638" s="24" t="s">
        <v>1137</v>
      </c>
      <c r="C638" s="24" t="s">
        <v>230</v>
      </c>
      <c r="D638" s="24">
        <v>22500</v>
      </c>
      <c r="E638" s="24">
        <v>34414875000000</v>
      </c>
      <c r="F638" s="24">
        <v>22780</v>
      </c>
      <c r="G638" s="24">
        <v>1529550000</v>
      </c>
      <c r="H638" s="24">
        <v>1229</v>
      </c>
      <c r="I638" s="24">
        <v>14030930</v>
      </c>
      <c r="J638" s="24">
        <v>2819</v>
      </c>
      <c r="K638" s="24">
        <v>19036998000000</v>
      </c>
      <c r="L638" s="24">
        <v>5994358000000</v>
      </c>
      <c r="M638" s="24">
        <v>16141645000000</v>
      </c>
      <c r="N638" s="24">
        <v>4311133000000</v>
      </c>
      <c r="O638" s="24">
        <v>1409124000000</v>
      </c>
      <c r="P638" s="24">
        <v>4151226000000</v>
      </c>
      <c r="Q638" s="24">
        <v>5338274000000</v>
      </c>
      <c r="R638" s="24">
        <v>5922515000000</v>
      </c>
      <c r="S638" s="24">
        <v>390359000000</v>
      </c>
      <c r="T638" s="24">
        <v>58233000000</v>
      </c>
      <c r="U638" s="24">
        <v>231476000000</v>
      </c>
      <c r="V638" s="24">
        <v>0.79220000000000002</v>
      </c>
      <c r="W638" s="24">
        <v>1.8078000000000001</v>
      </c>
      <c r="X638" s="24">
        <v>8.0808999999999997</v>
      </c>
      <c r="Y638" s="24" t="s">
        <v>38</v>
      </c>
      <c r="Z638" s="24">
        <v>1.6456999999999999</v>
      </c>
      <c r="AA638" s="24">
        <v>0.84389999999999998</v>
      </c>
      <c r="AB638" s="24">
        <v>1.4220999999999999</v>
      </c>
      <c r="AC638" s="24">
        <v>3.6711</v>
      </c>
      <c r="AD638" s="24">
        <v>-5.0200000000000002E-2</v>
      </c>
      <c r="AE638" s="24">
        <v>0.27160000000000001</v>
      </c>
      <c r="AF638" s="24">
        <v>0.36849999999999999</v>
      </c>
      <c r="AG638" s="24">
        <v>0.42699999999999999</v>
      </c>
      <c r="AH638" s="24">
        <v>0.70709999999999995</v>
      </c>
      <c r="AI638" s="24">
        <v>0.21460000000000001</v>
      </c>
      <c r="AJ638" s="24">
        <v>5.3924000000000003</v>
      </c>
      <c r="AK638" s="24">
        <v>0.35539999999999999</v>
      </c>
      <c r="AL638" s="24">
        <v>0.45500000000000002</v>
      </c>
      <c r="AM638" s="24">
        <v>1.0712999999999999</v>
      </c>
      <c r="AN638" s="24">
        <v>88.948899999999995</v>
      </c>
    </row>
    <row r="639" spans="1:40" x14ac:dyDescent="0.35">
      <c r="A639" s="23" t="s">
        <v>1348</v>
      </c>
      <c r="B639" s="23" t="s">
        <v>1347</v>
      </c>
      <c r="C639" s="23" t="s">
        <v>225</v>
      </c>
      <c r="D639" s="23">
        <v>54100</v>
      </c>
      <c r="E639" s="23">
        <v>54100000000000</v>
      </c>
      <c r="F639" s="23">
        <v>53000</v>
      </c>
      <c r="G639" s="23">
        <v>1000000000</v>
      </c>
      <c r="H639" s="23">
        <v>1230</v>
      </c>
      <c r="I639" s="23">
        <v>14030930</v>
      </c>
      <c r="J639" s="23">
        <v>6510</v>
      </c>
      <c r="K639" s="23">
        <v>13182211000000</v>
      </c>
      <c r="L639" s="23">
        <v>3529636000000</v>
      </c>
      <c r="M639" s="23">
        <v>12161853000000</v>
      </c>
      <c r="N639" s="23">
        <v>6509675000000</v>
      </c>
      <c r="O639" s="23">
        <v>1768298000000</v>
      </c>
      <c r="P639" s="23">
        <v>6264522000000</v>
      </c>
      <c r="Q639" s="23">
        <v>6661021000000</v>
      </c>
      <c r="R639" s="23">
        <v>7367713000000</v>
      </c>
      <c r="S639" s="23">
        <v>179640000000</v>
      </c>
      <c r="T639" s="23">
        <v>68302000000</v>
      </c>
      <c r="U639" s="23">
        <v>85359000000</v>
      </c>
      <c r="V639" s="23">
        <v>0.94179999999999997</v>
      </c>
      <c r="W639" s="23">
        <v>4.1040000000000001</v>
      </c>
      <c r="X639" s="23">
        <v>8.1412999999999993</v>
      </c>
      <c r="Y639" s="23" t="s">
        <v>38</v>
      </c>
      <c r="Z639" s="23" t="s">
        <v>38</v>
      </c>
      <c r="AA639" s="23">
        <v>5.5199999999999999E-2</v>
      </c>
      <c r="AB639" s="23">
        <v>9.4700000000000006E-2</v>
      </c>
      <c r="AC639" s="23">
        <v>-0.11459999999999999</v>
      </c>
      <c r="AD639" s="23">
        <v>-1.7399999999999999E-2</v>
      </c>
      <c r="AE639" s="23" t="s">
        <v>38</v>
      </c>
      <c r="AF639" s="23">
        <v>3.0300000000000001E-2</v>
      </c>
      <c r="AG639" s="23">
        <v>0.1169</v>
      </c>
      <c r="AH639" s="23">
        <v>7.9399999999999998E-2</v>
      </c>
      <c r="AI639" s="23">
        <v>7.2400000000000006E-2</v>
      </c>
      <c r="AJ639" s="23">
        <v>-8.7800000000000003E-2</v>
      </c>
      <c r="AK639" s="23">
        <v>9.7500000000000003E-2</v>
      </c>
      <c r="AL639" s="23">
        <v>0.29270000000000002</v>
      </c>
      <c r="AM639" s="23">
        <v>0.74490000000000001</v>
      </c>
      <c r="AN639" s="23">
        <v>8.2771000000000008</v>
      </c>
    </row>
    <row r="640" spans="1:40" x14ac:dyDescent="0.35">
      <c r="A640" s="24" t="s">
        <v>1610</v>
      </c>
      <c r="B640" s="24" t="s">
        <v>1609</v>
      </c>
      <c r="C640" s="24" t="s">
        <v>103</v>
      </c>
      <c r="D640" s="24">
        <v>20950</v>
      </c>
      <c r="E640" s="24">
        <v>5237500000000</v>
      </c>
      <c r="F640" s="24">
        <v>20800</v>
      </c>
      <c r="G640" s="24">
        <v>250000000</v>
      </c>
      <c r="H640" s="24">
        <v>1229</v>
      </c>
      <c r="I640" s="24">
        <v>14010331</v>
      </c>
      <c r="J640" s="24">
        <v>-2842</v>
      </c>
      <c r="K640" s="24">
        <v>43268000000</v>
      </c>
      <c r="L640" s="24">
        <v>157000000</v>
      </c>
      <c r="M640" s="24">
        <v>45830000000</v>
      </c>
      <c r="N640" s="24">
        <v>-710433000000</v>
      </c>
      <c r="O640" s="24">
        <v>-152006000000</v>
      </c>
      <c r="P640" s="24">
        <v>-708512000000</v>
      </c>
      <c r="Q640" s="24">
        <v>-6615667000000</v>
      </c>
      <c r="R640" s="24">
        <v>-6463660000000</v>
      </c>
      <c r="S640" s="24">
        <v>709952000000</v>
      </c>
      <c r="T640" s="24">
        <v>150379000000</v>
      </c>
      <c r="U640" s="24">
        <v>709952000000</v>
      </c>
      <c r="V640" s="24" t="s">
        <v>38</v>
      </c>
      <c r="W640" s="24">
        <v>121.0479</v>
      </c>
      <c r="X640" s="24" t="s">
        <v>38</v>
      </c>
      <c r="Y640" s="24" t="s">
        <v>38</v>
      </c>
      <c r="Z640" s="24" t="s">
        <v>38</v>
      </c>
      <c r="AA640" s="24" t="s">
        <v>38</v>
      </c>
      <c r="AB640" s="24" t="s">
        <v>38</v>
      </c>
      <c r="AC640" s="24" t="s">
        <v>38</v>
      </c>
      <c r="AD640" s="24" t="s">
        <v>38</v>
      </c>
      <c r="AE640" s="24" t="s">
        <v>38</v>
      </c>
      <c r="AF640" s="24">
        <v>-0.99660000000000004</v>
      </c>
      <c r="AG640" s="24">
        <v>-0.94230000000000003</v>
      </c>
      <c r="AH640" s="24" t="s">
        <v>38</v>
      </c>
      <c r="AI640" s="24" t="s">
        <v>38</v>
      </c>
      <c r="AJ640" s="24" t="s">
        <v>38</v>
      </c>
      <c r="AK640" s="24" t="s">
        <v>38</v>
      </c>
      <c r="AL640" s="24">
        <v>0.1231</v>
      </c>
      <c r="AM640" s="24">
        <v>9.2200000000000004E-2</v>
      </c>
      <c r="AN640" s="24">
        <v>6965.8833999999997</v>
      </c>
    </row>
    <row r="641" spans="1:40" x14ac:dyDescent="0.35">
      <c r="A641" s="24" t="s">
        <v>1203</v>
      </c>
      <c r="B641" s="24" t="s">
        <v>1202</v>
      </c>
      <c r="C641" s="24" t="s">
        <v>260</v>
      </c>
      <c r="D641" s="24">
        <v>15790</v>
      </c>
      <c r="E641" s="24">
        <v>15033576086710</v>
      </c>
      <c r="F641" s="24">
        <v>15640</v>
      </c>
      <c r="G641" s="24">
        <v>952094749</v>
      </c>
      <c r="H641" s="24">
        <v>1229</v>
      </c>
      <c r="I641" s="24">
        <v>14030930</v>
      </c>
      <c r="J641" s="24">
        <v>379</v>
      </c>
      <c r="K641" s="24">
        <v>19877739000000</v>
      </c>
      <c r="L641" s="24">
        <v>5137126000000</v>
      </c>
      <c r="M641" s="24">
        <v>17647377000000</v>
      </c>
      <c r="N641" s="24">
        <v>360958000000</v>
      </c>
      <c r="O641" s="24">
        <v>56478000000</v>
      </c>
      <c r="P641" s="24">
        <v>1303096000000</v>
      </c>
      <c r="Q641" s="24">
        <v>2498126000000</v>
      </c>
      <c r="R641" s="24">
        <v>2274075000000</v>
      </c>
      <c r="S641" s="24">
        <v>511000000</v>
      </c>
      <c r="T641" s="24" t="s">
        <v>38</v>
      </c>
      <c r="U641" s="24">
        <v>757000000</v>
      </c>
      <c r="V641" s="24">
        <v>0.1096</v>
      </c>
      <c r="W641" s="24">
        <v>0.75629999999999997</v>
      </c>
      <c r="X641" s="24">
        <v>40.817900000000002</v>
      </c>
      <c r="Y641" s="24" t="s">
        <v>38</v>
      </c>
      <c r="Z641" s="24">
        <v>0.75109999999999999</v>
      </c>
      <c r="AA641" s="24" t="s">
        <v>38</v>
      </c>
      <c r="AB641" s="24" t="s">
        <v>38</v>
      </c>
      <c r="AC641" s="24">
        <v>-0.4486</v>
      </c>
      <c r="AD641" s="24">
        <v>-0.90459999999999996</v>
      </c>
      <c r="AE641" s="24">
        <v>0.16350000000000001</v>
      </c>
      <c r="AF641" s="24">
        <v>-0.1308</v>
      </c>
      <c r="AG641" s="24">
        <v>0.21840000000000001</v>
      </c>
      <c r="AH641" s="24">
        <v>-0.16059999999999999</v>
      </c>
      <c r="AI641" s="24">
        <v>-0.39600000000000002</v>
      </c>
      <c r="AJ641" s="24">
        <v>-0.52080000000000004</v>
      </c>
      <c r="AK641" s="24">
        <v>-0.88380000000000003</v>
      </c>
      <c r="AL641" s="24">
        <v>4.53E-2</v>
      </c>
      <c r="AM641" s="24">
        <v>1.3741000000000001</v>
      </c>
      <c r="AN641" s="24">
        <v>66.061499999999995</v>
      </c>
    </row>
    <row r="642" spans="1:40" x14ac:dyDescent="0.35">
      <c r="A642" s="23" t="s">
        <v>1358</v>
      </c>
      <c r="B642" s="23" t="s">
        <v>1357</v>
      </c>
      <c r="C642" s="23" t="s">
        <v>167</v>
      </c>
      <c r="D642" s="23">
        <v>26860</v>
      </c>
      <c r="E642" s="23">
        <v>15471360000000</v>
      </c>
      <c r="F642" s="23">
        <v>27500</v>
      </c>
      <c r="G642" s="23">
        <v>576000000</v>
      </c>
      <c r="H642" s="23">
        <v>930</v>
      </c>
      <c r="I642" s="23">
        <v>14030631</v>
      </c>
      <c r="J642" s="23">
        <v>-275</v>
      </c>
      <c r="K642" s="23">
        <v>7799250000000</v>
      </c>
      <c r="L642" s="23">
        <v>1152830000000</v>
      </c>
      <c r="M642" s="23">
        <v>7709736000000</v>
      </c>
      <c r="N642" s="23">
        <v>-158295000000</v>
      </c>
      <c r="O642" s="23">
        <v>-285325000000</v>
      </c>
      <c r="P642" s="23">
        <v>1462135000000</v>
      </c>
      <c r="Q642" s="23">
        <v>946022000000</v>
      </c>
      <c r="R642" s="23">
        <v>3035570000000</v>
      </c>
      <c r="S642" s="23">
        <v>1518561000000</v>
      </c>
      <c r="T642" s="23">
        <v>376339000000</v>
      </c>
      <c r="U642" s="23">
        <v>1030625000000</v>
      </c>
      <c r="V642" s="23">
        <v>0.69779999999999998</v>
      </c>
      <c r="W642" s="23">
        <v>1.9837</v>
      </c>
      <c r="X642" s="23" t="s">
        <v>38</v>
      </c>
      <c r="Y642" s="23" t="s">
        <v>38</v>
      </c>
      <c r="Z642" s="23">
        <v>1.8915</v>
      </c>
      <c r="AA642" s="23" t="s">
        <v>38</v>
      </c>
      <c r="AB642" s="23" t="s">
        <v>38</v>
      </c>
      <c r="AC642" s="23" t="s">
        <v>38</v>
      </c>
      <c r="AD642" s="23" t="s">
        <v>38</v>
      </c>
      <c r="AE642" s="23">
        <v>-0.31809999999999999</v>
      </c>
      <c r="AF642" s="23">
        <v>-0.31140000000000001</v>
      </c>
      <c r="AG642" s="23" t="s">
        <v>38</v>
      </c>
      <c r="AH642" s="23">
        <v>4.0000000000000002E-4</v>
      </c>
      <c r="AI642" s="23" t="s">
        <v>38</v>
      </c>
      <c r="AJ642" s="23" t="s">
        <v>38</v>
      </c>
      <c r="AK642" s="23" t="s">
        <v>38</v>
      </c>
      <c r="AL642" s="23">
        <v>0.54579999999999995</v>
      </c>
      <c r="AM642" s="23">
        <v>1.0331999999999999</v>
      </c>
      <c r="AN642" s="23">
        <v>395.89370000000002</v>
      </c>
    </row>
    <row r="643" spans="1:40" x14ac:dyDescent="0.35">
      <c r="A643" s="24" t="s">
        <v>1023</v>
      </c>
      <c r="B643" s="24" t="s">
        <v>1022</v>
      </c>
      <c r="C643" s="24" t="s">
        <v>225</v>
      </c>
      <c r="D643" s="24">
        <v>35250</v>
      </c>
      <c r="E643" s="24">
        <v>56400000000000</v>
      </c>
      <c r="F643" s="24">
        <v>35410</v>
      </c>
      <c r="G643" s="24">
        <v>1600000000</v>
      </c>
      <c r="H643" s="24">
        <v>1229</v>
      </c>
      <c r="I643" s="24">
        <v>14030930</v>
      </c>
      <c r="J643" s="24">
        <v>4310</v>
      </c>
      <c r="K643" s="24">
        <v>15151732000000</v>
      </c>
      <c r="L643" s="24">
        <v>4610027000000</v>
      </c>
      <c r="M643" s="24">
        <v>13758312000000</v>
      </c>
      <c r="N643" s="24">
        <v>6895528000000</v>
      </c>
      <c r="O643" s="24">
        <v>2174573000000</v>
      </c>
      <c r="P643" s="24">
        <v>6379876000000</v>
      </c>
      <c r="Q643" s="24">
        <v>6174444000000</v>
      </c>
      <c r="R643" s="24">
        <v>6993202000000</v>
      </c>
      <c r="S643" s="24">
        <v>71473000000</v>
      </c>
      <c r="T643" s="24">
        <v>17013000000</v>
      </c>
      <c r="U643" s="24">
        <v>68701000000</v>
      </c>
      <c r="V643" s="24">
        <v>0.97230000000000005</v>
      </c>
      <c r="W643" s="24">
        <v>3.7223000000000002</v>
      </c>
      <c r="X643" s="24">
        <v>8.2180999999999997</v>
      </c>
      <c r="Y643" s="24" t="s">
        <v>38</v>
      </c>
      <c r="Z643" s="24">
        <v>3.5293999999999999</v>
      </c>
      <c r="AA643" s="24">
        <v>0.17749999999999999</v>
      </c>
      <c r="AB643" s="24">
        <v>0.2525</v>
      </c>
      <c r="AC643" s="24">
        <v>0.15229999999999999</v>
      </c>
      <c r="AD643" s="24">
        <v>-2.0799999999999999E-2</v>
      </c>
      <c r="AE643" s="24">
        <v>0.19969999999999999</v>
      </c>
      <c r="AF643" s="24">
        <v>0.50739999999999996</v>
      </c>
      <c r="AG643" s="24">
        <v>0.51800000000000002</v>
      </c>
      <c r="AH643" s="24">
        <v>0.90380000000000005</v>
      </c>
      <c r="AI643" s="24">
        <v>0.73329999999999995</v>
      </c>
      <c r="AJ643" s="24">
        <v>0.7369</v>
      </c>
      <c r="AK643" s="24">
        <v>0.4864</v>
      </c>
      <c r="AL643" s="24">
        <v>0.65210000000000001</v>
      </c>
      <c r="AM643" s="24">
        <v>1.2499</v>
      </c>
      <c r="AN643" s="24">
        <v>8.9224999999999994</v>
      </c>
    </row>
    <row r="644" spans="1:40" x14ac:dyDescent="0.35">
      <c r="A644" s="23" t="s">
        <v>1388</v>
      </c>
      <c r="B644" s="23" t="s">
        <v>1387</v>
      </c>
      <c r="C644" s="23" t="s">
        <v>79</v>
      </c>
      <c r="D644" s="23">
        <v>33600</v>
      </c>
      <c r="E644" s="23">
        <v>9744000000000</v>
      </c>
      <c r="F644" s="23">
        <v>32800</v>
      </c>
      <c r="G644" s="23">
        <v>290000000</v>
      </c>
      <c r="H644" s="23">
        <v>1229</v>
      </c>
      <c r="I644" s="23">
        <v>14030930</v>
      </c>
      <c r="J644" s="23">
        <v>444</v>
      </c>
      <c r="K644" s="23">
        <v>1940414000000</v>
      </c>
      <c r="L644" s="23">
        <v>568999000000</v>
      </c>
      <c r="M644" s="23">
        <v>978736000000</v>
      </c>
      <c r="N644" s="23">
        <v>128886000000</v>
      </c>
      <c r="O644" s="23">
        <v>74141000000</v>
      </c>
      <c r="P644" s="23">
        <v>123346000000</v>
      </c>
      <c r="Q644" s="23">
        <v>294652000000</v>
      </c>
      <c r="R644" s="23">
        <v>182645000000</v>
      </c>
      <c r="S644" s="23">
        <v>12914000000</v>
      </c>
      <c r="T644" s="23">
        <v>3601000000</v>
      </c>
      <c r="U644" s="23">
        <v>3712000000</v>
      </c>
      <c r="V644" s="23">
        <v>0.1011</v>
      </c>
      <c r="W644" s="23">
        <v>5.0216000000000003</v>
      </c>
      <c r="X644" s="23">
        <v>73.873900000000006</v>
      </c>
      <c r="Y644" s="23" t="s">
        <v>38</v>
      </c>
      <c r="Z644" s="23">
        <v>3.3313999999999999</v>
      </c>
      <c r="AA644" s="23">
        <v>98.423299999999998</v>
      </c>
      <c r="AB644" s="23">
        <v>102.4175</v>
      </c>
      <c r="AC644" s="23">
        <v>287.73910000000001</v>
      </c>
      <c r="AD644" s="23">
        <v>-0.28160000000000002</v>
      </c>
      <c r="AE644" s="23">
        <v>1.4471000000000001</v>
      </c>
      <c r="AF644" s="23">
        <v>3.1199999999999999E-2</v>
      </c>
      <c r="AG644" s="23">
        <v>1.3541000000000001</v>
      </c>
      <c r="AH644" s="23">
        <v>4.8800000000000003E-2</v>
      </c>
      <c r="AI644" s="23">
        <v>-7.4899999999999994E-2</v>
      </c>
      <c r="AJ644" s="23">
        <v>296.755</v>
      </c>
      <c r="AK644" s="23">
        <v>0.69120000000000004</v>
      </c>
      <c r="AL644" s="23">
        <v>-0.1288</v>
      </c>
      <c r="AM644" s="23">
        <v>9.4700000000000006E-2</v>
      </c>
      <c r="AN644" s="23">
        <v>102.6073</v>
      </c>
    </row>
    <row r="645" spans="1:40" x14ac:dyDescent="0.35">
      <c r="A645" s="24" t="s">
        <v>1267</v>
      </c>
      <c r="B645" s="24" t="s">
        <v>1266</v>
      </c>
      <c r="C645" s="24" t="s">
        <v>225</v>
      </c>
      <c r="D645" s="24">
        <v>66760</v>
      </c>
      <c r="E645" s="24">
        <v>93464000000000</v>
      </c>
      <c r="F645" s="24">
        <v>66480</v>
      </c>
      <c r="G645" s="24">
        <v>1400000000</v>
      </c>
      <c r="H645" s="24">
        <v>1229</v>
      </c>
      <c r="I645" s="24">
        <v>14030930</v>
      </c>
      <c r="J645" s="24">
        <v>5853</v>
      </c>
      <c r="K645" s="24">
        <v>24946354000000</v>
      </c>
      <c r="L645" s="24">
        <v>11027249000000</v>
      </c>
      <c r="M645" s="24">
        <v>24822377000000</v>
      </c>
      <c r="N645" s="24">
        <v>8194650000000</v>
      </c>
      <c r="O645" s="24">
        <v>4055774000000</v>
      </c>
      <c r="P645" s="24">
        <v>9362372000000</v>
      </c>
      <c r="Q645" s="24">
        <v>8069816000000</v>
      </c>
      <c r="R645" s="24">
        <v>10413880000000</v>
      </c>
      <c r="S645" s="24">
        <v>99354000000</v>
      </c>
      <c r="T645" s="24">
        <v>1204000000</v>
      </c>
      <c r="U645" s="24">
        <v>78247000000</v>
      </c>
      <c r="V645" s="24">
        <v>1.0025999999999999</v>
      </c>
      <c r="W645" s="24">
        <v>3.7465999999999999</v>
      </c>
      <c r="X645" s="24">
        <v>11.3583</v>
      </c>
      <c r="Y645" s="24" t="s">
        <v>38</v>
      </c>
      <c r="Z645" s="24">
        <v>3.5975000000000001</v>
      </c>
      <c r="AA645" s="24">
        <v>0.34410000000000002</v>
      </c>
      <c r="AB645" s="24">
        <v>0.82189999999999996</v>
      </c>
      <c r="AC645" s="24">
        <v>0.1154</v>
      </c>
      <c r="AD645" s="24">
        <v>-0.24979999999999999</v>
      </c>
      <c r="AE645" s="24">
        <v>5.8299999999999998E-2</v>
      </c>
      <c r="AF645" s="24">
        <v>1.9057999999999999</v>
      </c>
      <c r="AG645" s="24">
        <v>0.27800000000000002</v>
      </c>
      <c r="AH645" s="24">
        <v>11.69</v>
      </c>
      <c r="AI645" s="24">
        <v>7.3499999999999996E-2</v>
      </c>
      <c r="AJ645" s="24">
        <v>2.2412000000000001</v>
      </c>
      <c r="AK645" s="24">
        <v>-4.1200000000000001E-2</v>
      </c>
      <c r="AL645" s="24">
        <v>0.93700000000000006</v>
      </c>
      <c r="AM645" s="24">
        <v>1.1806000000000001</v>
      </c>
      <c r="AN645" s="24">
        <v>48.840499999999999</v>
      </c>
    </row>
    <row r="646" spans="1:40" x14ac:dyDescent="0.35">
      <c r="A646" s="24" t="s">
        <v>1380</v>
      </c>
      <c r="B646" s="24" t="s">
        <v>1379</v>
      </c>
      <c r="C646" s="24" t="s">
        <v>172</v>
      </c>
      <c r="D646" s="24">
        <v>70340</v>
      </c>
      <c r="E646" s="24">
        <v>35170000000000</v>
      </c>
      <c r="F646" s="24">
        <v>69240</v>
      </c>
      <c r="G646" s="24">
        <v>500000000</v>
      </c>
      <c r="H646" s="24">
        <v>631</v>
      </c>
      <c r="I646" s="24">
        <v>14030930</v>
      </c>
      <c r="J646" s="24">
        <v>789</v>
      </c>
      <c r="K646" s="24">
        <v>965925000000</v>
      </c>
      <c r="L646" s="24">
        <v>165307000000</v>
      </c>
      <c r="M646" s="24">
        <v>800618000000</v>
      </c>
      <c r="N646" s="24">
        <v>394339000000</v>
      </c>
      <c r="O646" s="24">
        <v>42820000000</v>
      </c>
      <c r="P646" s="24">
        <v>211707000000</v>
      </c>
      <c r="Q646" s="24">
        <v>644890000000</v>
      </c>
      <c r="R646" s="24">
        <v>602070000000</v>
      </c>
      <c r="S646" s="24">
        <v>364829000000</v>
      </c>
      <c r="T646" s="24">
        <v>90935000000</v>
      </c>
      <c r="U646" s="24">
        <v>410392000000</v>
      </c>
      <c r="V646" s="24">
        <v>0.25</v>
      </c>
      <c r="W646" s="24">
        <v>36.410699999999999</v>
      </c>
      <c r="X646" s="24">
        <v>87.756699999999995</v>
      </c>
      <c r="Y646" s="24" t="s">
        <v>38</v>
      </c>
      <c r="Z646" s="24">
        <v>32.893999999999998</v>
      </c>
      <c r="AA646" s="24" t="s">
        <v>38</v>
      </c>
      <c r="AB646" s="24" t="s">
        <v>38</v>
      </c>
      <c r="AC646" s="24">
        <v>-0.59699999999999998</v>
      </c>
      <c r="AD646" s="24" t="s">
        <v>38</v>
      </c>
      <c r="AE646" s="24">
        <v>11.3287</v>
      </c>
      <c r="AF646" s="24">
        <v>-0.78890000000000005</v>
      </c>
      <c r="AG646" s="24" t="s">
        <v>38</v>
      </c>
      <c r="AH646" s="24">
        <v>-0.76519999999999999</v>
      </c>
      <c r="AI646" s="24" t="s">
        <v>38</v>
      </c>
      <c r="AJ646" s="24">
        <v>-0.91490000000000005</v>
      </c>
      <c r="AK646" s="24" t="s">
        <v>38</v>
      </c>
      <c r="AL646" s="24">
        <v>1.5991</v>
      </c>
      <c r="AM646" s="24">
        <v>0.90390000000000004</v>
      </c>
      <c r="AN646" s="24">
        <v>299.19549999999998</v>
      </c>
    </row>
    <row r="647" spans="1:40" x14ac:dyDescent="0.35">
      <c r="A647" s="23" t="s">
        <v>1364</v>
      </c>
      <c r="B647" s="23" t="s">
        <v>1363</v>
      </c>
      <c r="C647" s="23" t="s">
        <v>225</v>
      </c>
      <c r="D647" s="23">
        <v>100490</v>
      </c>
      <c r="E647" s="23">
        <v>73236006610000</v>
      </c>
      <c r="F647" s="23">
        <v>100060</v>
      </c>
      <c r="G647" s="23">
        <v>728789000</v>
      </c>
      <c r="H647" s="23">
        <v>1030</v>
      </c>
      <c r="I647" s="23">
        <v>14030730</v>
      </c>
      <c r="J647" s="23">
        <v>11382</v>
      </c>
      <c r="K647" s="23">
        <v>19105127000000</v>
      </c>
      <c r="L647" s="23">
        <v>6056667000000</v>
      </c>
      <c r="M647" s="23">
        <v>16548562000000</v>
      </c>
      <c r="N647" s="23">
        <v>8295046000000</v>
      </c>
      <c r="O647" s="23">
        <v>2980670000000</v>
      </c>
      <c r="P647" s="23">
        <v>7428606000000</v>
      </c>
      <c r="Q647" s="23">
        <v>9733117000000</v>
      </c>
      <c r="R647" s="23">
        <v>8652419000000</v>
      </c>
      <c r="S647" s="23" t="s">
        <v>38</v>
      </c>
      <c r="T647" s="23" t="s">
        <v>38</v>
      </c>
      <c r="U647" s="23" t="s">
        <v>38</v>
      </c>
      <c r="V647" s="23">
        <v>0.73580000000000001</v>
      </c>
      <c r="W647" s="23">
        <v>3.8336999999999999</v>
      </c>
      <c r="X647" s="23">
        <v>8.7911000000000001</v>
      </c>
      <c r="Y647" s="23" t="s">
        <v>38</v>
      </c>
      <c r="Z647" s="23">
        <v>3.4963000000000002</v>
      </c>
      <c r="AA647" s="23">
        <v>0.10059999999999999</v>
      </c>
      <c r="AB647" s="23">
        <v>0.2341</v>
      </c>
      <c r="AC647" s="23">
        <v>0.2293</v>
      </c>
      <c r="AD647" s="23">
        <v>-4.07E-2</v>
      </c>
      <c r="AE647" s="23">
        <v>0.25740000000000002</v>
      </c>
      <c r="AF647" s="23">
        <v>0.3881</v>
      </c>
      <c r="AG647" s="23">
        <v>0.38529999999999998</v>
      </c>
      <c r="AH647" s="23">
        <v>1.016</v>
      </c>
      <c r="AI647" s="23">
        <v>0.52800000000000002</v>
      </c>
      <c r="AJ647" s="23">
        <v>0.70640000000000003</v>
      </c>
      <c r="AK647" s="23">
        <v>0.33350000000000002</v>
      </c>
      <c r="AL647" s="23">
        <v>0.57669999999999999</v>
      </c>
      <c r="AM647" s="23">
        <v>0.99109999999999998</v>
      </c>
      <c r="AN647" s="23">
        <v>28.548300000000001</v>
      </c>
    </row>
    <row r="648" spans="1:40" x14ac:dyDescent="0.35">
      <c r="A648" s="24" t="s">
        <v>773</v>
      </c>
      <c r="B648" s="24" t="s">
        <v>772</v>
      </c>
      <c r="C648" s="24" t="s">
        <v>774</v>
      </c>
      <c r="D648" s="24">
        <v>5910</v>
      </c>
      <c r="E648" s="24">
        <v>10638000000000</v>
      </c>
      <c r="F648" s="24">
        <v>5750</v>
      </c>
      <c r="G648" s="24">
        <v>1800000000</v>
      </c>
      <c r="H648" s="24">
        <v>631</v>
      </c>
      <c r="I648" s="24">
        <v>14030631</v>
      </c>
      <c r="J648" s="24">
        <v>64</v>
      </c>
      <c r="K648" s="24">
        <v>1689561000000</v>
      </c>
      <c r="L648" s="24">
        <v>626547000000</v>
      </c>
      <c r="M648" s="24">
        <v>1689561000000</v>
      </c>
      <c r="N648" s="24">
        <v>114504000000</v>
      </c>
      <c r="O648" s="24">
        <v>144251000000</v>
      </c>
      <c r="P648" s="24">
        <v>114504000000</v>
      </c>
      <c r="Q648" s="24">
        <v>311455000000</v>
      </c>
      <c r="R648" s="24">
        <v>311455000000</v>
      </c>
      <c r="S648" s="24">
        <v>65541000000</v>
      </c>
      <c r="T648" s="24">
        <v>25887000000</v>
      </c>
      <c r="U648" s="24">
        <v>65541000000</v>
      </c>
      <c r="V648" s="24">
        <v>0.1757</v>
      </c>
      <c r="W648" s="24">
        <v>6.2962999999999996</v>
      </c>
      <c r="X648" s="24">
        <v>89.843800000000002</v>
      </c>
      <c r="Y648" s="24" t="s">
        <v>38</v>
      </c>
      <c r="Z648" s="24">
        <v>5.3978999999999999</v>
      </c>
      <c r="AA648" s="24" t="s">
        <v>38</v>
      </c>
      <c r="AB648" s="24" t="s">
        <v>38</v>
      </c>
      <c r="AC648" s="24" t="s">
        <v>38</v>
      </c>
      <c r="AD648" s="24" t="s">
        <v>38</v>
      </c>
      <c r="AE648" s="24">
        <v>0.28149999999999997</v>
      </c>
      <c r="AF648" s="24">
        <v>2.5190000000000001</v>
      </c>
      <c r="AG648" s="24">
        <v>0.1525</v>
      </c>
      <c r="AH648" s="24">
        <v>5.4165999999999999</v>
      </c>
      <c r="AI648" s="24" t="s">
        <v>38</v>
      </c>
      <c r="AJ648" s="24" t="s">
        <v>38</v>
      </c>
      <c r="AK648" s="24" t="s">
        <v>38</v>
      </c>
      <c r="AL648" s="24">
        <v>0.21</v>
      </c>
      <c r="AM648" s="24">
        <v>1.4925999999999999</v>
      </c>
      <c r="AN648" s="24">
        <v>111.30500000000001</v>
      </c>
    </row>
    <row r="649" spans="1:40" x14ac:dyDescent="0.35">
      <c r="A649" s="23" t="s">
        <v>1352</v>
      </c>
      <c r="B649" s="23" t="s">
        <v>1351</v>
      </c>
      <c r="C649" s="23" t="s">
        <v>50</v>
      </c>
      <c r="D649" s="23">
        <v>30340</v>
      </c>
      <c r="E649" s="23">
        <v>182040000000000</v>
      </c>
      <c r="F649" s="23">
        <v>30290</v>
      </c>
      <c r="G649" s="23">
        <v>6000000000</v>
      </c>
      <c r="H649" s="23">
        <v>1230</v>
      </c>
      <c r="I649" s="23">
        <v>14030930</v>
      </c>
      <c r="J649" s="23">
        <v>5763</v>
      </c>
      <c r="K649" s="23">
        <v>35030672000000</v>
      </c>
      <c r="L649" s="23">
        <v>841674000000</v>
      </c>
      <c r="M649" s="23">
        <v>32577742000000</v>
      </c>
      <c r="N649" s="23">
        <v>34579702000000</v>
      </c>
      <c r="O649" s="23">
        <v>696851000000</v>
      </c>
      <c r="P649" s="23">
        <v>32241019000000</v>
      </c>
      <c r="Q649" s="23">
        <v>13390362000000</v>
      </c>
      <c r="R649" s="23">
        <v>21243029000000</v>
      </c>
      <c r="S649" s="23" t="s">
        <v>38</v>
      </c>
      <c r="T649" s="23" t="s">
        <v>38</v>
      </c>
      <c r="U649" s="23" t="s">
        <v>38</v>
      </c>
      <c r="V649" s="23">
        <v>0.34429999999999999</v>
      </c>
      <c r="W649" s="23">
        <v>5.1966000000000001</v>
      </c>
      <c r="X649" s="23">
        <v>5.2558999999999996</v>
      </c>
      <c r="Y649" s="23">
        <v>1.0853999999999999</v>
      </c>
      <c r="Z649" s="23" t="s">
        <v>38</v>
      </c>
      <c r="AA649" s="23">
        <v>-5.4399999999999997E-2</v>
      </c>
      <c r="AB649" s="23">
        <v>-0.35780000000000001</v>
      </c>
      <c r="AC649" s="23">
        <v>-0.1608</v>
      </c>
      <c r="AD649" s="23" t="s">
        <v>38</v>
      </c>
      <c r="AE649" s="23" t="s">
        <v>38</v>
      </c>
      <c r="AF649" s="23">
        <v>-0.57350000000000001</v>
      </c>
      <c r="AG649" s="23">
        <v>12.3263</v>
      </c>
      <c r="AH649" s="23" t="s">
        <v>38</v>
      </c>
      <c r="AI649" s="23" t="s">
        <v>38</v>
      </c>
      <c r="AJ649" s="23">
        <v>-0.6421</v>
      </c>
      <c r="AK649" s="23" t="s">
        <v>38</v>
      </c>
      <c r="AL649" s="23">
        <v>0.2394</v>
      </c>
      <c r="AM649" s="23">
        <v>1.0841000000000001</v>
      </c>
      <c r="AN649" s="23">
        <v>147.55029999999999</v>
      </c>
    </row>
    <row r="650" spans="1:40" x14ac:dyDescent="0.35">
      <c r="A650" s="23" t="s">
        <v>1193</v>
      </c>
      <c r="B650" s="23" t="s">
        <v>1192</v>
      </c>
      <c r="C650" s="23" t="s">
        <v>225</v>
      </c>
      <c r="D650" s="23">
        <v>47890</v>
      </c>
      <c r="E650" s="23">
        <v>71835000000000</v>
      </c>
      <c r="F650" s="23">
        <v>48640</v>
      </c>
      <c r="G650" s="23">
        <v>1500000000</v>
      </c>
      <c r="H650" s="23">
        <v>930</v>
      </c>
      <c r="I650" s="23">
        <v>14030631</v>
      </c>
      <c r="J650" s="23">
        <v>5140</v>
      </c>
      <c r="K650" s="23">
        <v>10954200000000</v>
      </c>
      <c r="L650" s="23">
        <v>2725492000000</v>
      </c>
      <c r="M650" s="23">
        <v>9888462000000</v>
      </c>
      <c r="N650" s="23">
        <v>7710622000000</v>
      </c>
      <c r="O650" s="23">
        <v>934743000000</v>
      </c>
      <c r="P650" s="23">
        <v>9079000000000</v>
      </c>
      <c r="Q650" s="23">
        <v>6440907000000</v>
      </c>
      <c r="R650" s="23">
        <v>9782247000000</v>
      </c>
      <c r="S650" s="23" t="s">
        <v>38</v>
      </c>
      <c r="T650" s="23" t="s">
        <v>38</v>
      </c>
      <c r="U650" s="23" t="s">
        <v>38</v>
      </c>
      <c r="V650" s="23">
        <v>0.91400000000000003</v>
      </c>
      <c r="W650" s="23">
        <v>6.5578000000000003</v>
      </c>
      <c r="X650" s="23">
        <v>9.4494000000000007</v>
      </c>
      <c r="Y650" s="23" t="s">
        <v>38</v>
      </c>
      <c r="Z650" s="23">
        <v>5.7346000000000004</v>
      </c>
      <c r="AA650" s="23">
        <v>9.11E-2</v>
      </c>
      <c r="AB650" s="23">
        <v>0.1004</v>
      </c>
      <c r="AC650" s="23">
        <v>-0.67400000000000004</v>
      </c>
      <c r="AD650" s="23">
        <v>-0.2979</v>
      </c>
      <c r="AE650" s="23">
        <v>0.41539999999999999</v>
      </c>
      <c r="AF650" s="23">
        <v>-2.8E-3</v>
      </c>
      <c r="AG650" s="23">
        <v>2.9899999999999999E-2</v>
      </c>
      <c r="AH650" s="23">
        <v>-0.28239999999999998</v>
      </c>
      <c r="AI650" s="23">
        <v>-0.47120000000000001</v>
      </c>
      <c r="AJ650" s="23">
        <v>-0.67490000000000006</v>
      </c>
      <c r="AK650" s="23">
        <v>-0.27679999999999999</v>
      </c>
      <c r="AL650" s="23">
        <v>0.61899999999999999</v>
      </c>
      <c r="AM650" s="23">
        <v>1.2224999999999999</v>
      </c>
      <c r="AN650" s="23">
        <v>110.9388</v>
      </c>
    </row>
    <row r="651" spans="1:40" x14ac:dyDescent="0.35">
      <c r="A651" s="23" t="s">
        <v>703</v>
      </c>
      <c r="B651" s="23" t="s">
        <v>702</v>
      </c>
      <c r="C651" s="23" t="s">
        <v>50</v>
      </c>
      <c r="D651" s="23">
        <v>23300</v>
      </c>
      <c r="E651" s="23">
        <v>9841920000000</v>
      </c>
      <c r="F651" s="23">
        <v>22700</v>
      </c>
      <c r="G651" s="23">
        <v>422400000</v>
      </c>
      <c r="H651" s="23">
        <v>1230</v>
      </c>
      <c r="I651" s="23">
        <v>14030930</v>
      </c>
      <c r="J651" s="23">
        <v>-170</v>
      </c>
      <c r="K651" s="23">
        <v>33496000000</v>
      </c>
      <c r="L651" s="23">
        <v>54000000</v>
      </c>
      <c r="M651" s="23">
        <v>499328000000</v>
      </c>
      <c r="N651" s="23">
        <v>-71861000000</v>
      </c>
      <c r="O651" s="23">
        <v>-18486000000</v>
      </c>
      <c r="P651" s="23">
        <v>433852000000</v>
      </c>
      <c r="Q651" s="23">
        <v>818686000000</v>
      </c>
      <c r="R651" s="23">
        <v>913503000000</v>
      </c>
      <c r="S651" s="23">
        <v>2053000000</v>
      </c>
      <c r="T651" s="23">
        <v>1676000000</v>
      </c>
      <c r="U651" s="23">
        <v>371000000</v>
      </c>
      <c r="V651" s="23">
        <v>0.1003</v>
      </c>
      <c r="W651" s="23">
        <v>293.82369999999997</v>
      </c>
      <c r="X651" s="23" t="s">
        <v>38</v>
      </c>
      <c r="Y651" s="23">
        <v>7.4715999999999996</v>
      </c>
      <c r="Z651" s="23" t="s">
        <v>38</v>
      </c>
      <c r="AA651" s="23" t="s">
        <v>38</v>
      </c>
      <c r="AB651" s="23" t="s">
        <v>38</v>
      </c>
      <c r="AC651" s="23" t="s">
        <v>38</v>
      </c>
      <c r="AD651" s="23" t="s">
        <v>38</v>
      </c>
      <c r="AE651" s="23" t="s">
        <v>38</v>
      </c>
      <c r="AF651" s="23">
        <v>-0.99490000000000001</v>
      </c>
      <c r="AG651" s="23">
        <v>-0.99990000000000001</v>
      </c>
      <c r="AH651" s="23" t="s">
        <v>38</v>
      </c>
      <c r="AI651" s="23" t="s">
        <v>38</v>
      </c>
      <c r="AJ651" s="23" t="s">
        <v>38</v>
      </c>
      <c r="AK651" s="23">
        <v>-1.0379</v>
      </c>
      <c r="AL651" s="23">
        <v>0.3392</v>
      </c>
      <c r="AM651" s="23">
        <v>0.85</v>
      </c>
      <c r="AN651" s="23">
        <v>5450.2511000000004</v>
      </c>
    </row>
    <row r="652" spans="1:40" x14ac:dyDescent="0.35">
      <c r="A652" s="24" t="s">
        <v>828</v>
      </c>
      <c r="B652" s="24" t="s">
        <v>827</v>
      </c>
      <c r="C652" s="24" t="s">
        <v>225</v>
      </c>
      <c r="D652" s="24">
        <v>27600</v>
      </c>
      <c r="E652" s="24">
        <v>46920000000000</v>
      </c>
      <c r="F652" s="24">
        <v>27700</v>
      </c>
      <c r="G652" s="24">
        <v>1700000000</v>
      </c>
      <c r="H652" s="24">
        <v>930</v>
      </c>
      <c r="I652" s="24">
        <v>14030631</v>
      </c>
      <c r="J652" s="24">
        <v>2771</v>
      </c>
      <c r="K652" s="24">
        <v>8849632000000</v>
      </c>
      <c r="L652" s="24">
        <v>2411793000000</v>
      </c>
      <c r="M652" s="24">
        <v>7949487000000</v>
      </c>
      <c r="N652" s="24">
        <v>4711088000000</v>
      </c>
      <c r="O652" s="24">
        <v>1179138000000</v>
      </c>
      <c r="P652" s="24">
        <v>6060599000000</v>
      </c>
      <c r="Q652" s="24">
        <v>2740198000000</v>
      </c>
      <c r="R652" s="24">
        <v>6389470000000</v>
      </c>
      <c r="S652" s="24" t="s">
        <v>38</v>
      </c>
      <c r="T652" s="24" t="s">
        <v>38</v>
      </c>
      <c r="U652" s="24" t="s">
        <v>38</v>
      </c>
      <c r="V652" s="24">
        <v>0.99019999999999997</v>
      </c>
      <c r="W652" s="24">
        <v>5.3018999999999998</v>
      </c>
      <c r="X652" s="24">
        <v>9.9963999999999995</v>
      </c>
      <c r="Y652" s="24" t="s">
        <v>38</v>
      </c>
      <c r="Z652" s="24">
        <v>4.5770999999999997</v>
      </c>
      <c r="AA652" s="24">
        <v>0.19470000000000001</v>
      </c>
      <c r="AB652" s="24">
        <v>0.34489999999999998</v>
      </c>
      <c r="AC652" s="24">
        <v>0.18190000000000001</v>
      </c>
      <c r="AD652" s="24">
        <v>-7.6200000000000004E-2</v>
      </c>
      <c r="AE652" s="24">
        <v>0.48609999999999998</v>
      </c>
      <c r="AF652" s="24">
        <v>0.19370000000000001</v>
      </c>
      <c r="AG652" s="24">
        <v>3.7600000000000001E-2</v>
      </c>
      <c r="AH652" s="24">
        <v>0.8498</v>
      </c>
      <c r="AI652" s="24">
        <v>4.02E-2</v>
      </c>
      <c r="AJ652" s="24">
        <v>0.41089999999999999</v>
      </c>
      <c r="AK652" s="24">
        <v>-4.1500000000000002E-2</v>
      </c>
      <c r="AL652" s="24">
        <v>0.67879999999999996</v>
      </c>
      <c r="AM652" s="24">
        <v>1.1874</v>
      </c>
      <c r="AN652" s="24">
        <v>86.213800000000006</v>
      </c>
    </row>
    <row r="653" spans="1:40" x14ac:dyDescent="0.35">
      <c r="A653" s="23" t="s">
        <v>1487</v>
      </c>
      <c r="B653" s="23" t="s">
        <v>1486</v>
      </c>
      <c r="C653" s="23" t="s">
        <v>306</v>
      </c>
      <c r="D653" s="23">
        <v>9820</v>
      </c>
      <c r="E653" s="23">
        <v>8838000000000</v>
      </c>
      <c r="F653" s="23">
        <v>9600</v>
      </c>
      <c r="G653" s="23">
        <v>900000000</v>
      </c>
      <c r="H653" s="23">
        <v>1230</v>
      </c>
      <c r="I653" s="23">
        <v>14030930</v>
      </c>
      <c r="J653" s="23">
        <v>-1162</v>
      </c>
      <c r="K653" s="23">
        <v>7669514000000</v>
      </c>
      <c r="L653" s="23">
        <v>2078905000000</v>
      </c>
      <c r="M653" s="23">
        <v>7424848000000</v>
      </c>
      <c r="N653" s="23">
        <v>-1046016000000</v>
      </c>
      <c r="O653" s="23">
        <v>-234142000000</v>
      </c>
      <c r="P653" s="23">
        <v>-824046000000</v>
      </c>
      <c r="Q653" s="23">
        <v>-1033406000000</v>
      </c>
      <c r="R653" s="23">
        <v>-814104000000</v>
      </c>
      <c r="S653" s="23">
        <v>79179000000</v>
      </c>
      <c r="T653" s="23">
        <v>5402000000</v>
      </c>
      <c r="U653" s="23">
        <v>66947000000</v>
      </c>
      <c r="V653" s="23" t="s">
        <v>38</v>
      </c>
      <c r="W653" s="23">
        <v>1.1524000000000001</v>
      </c>
      <c r="X653" s="23" t="s">
        <v>38</v>
      </c>
      <c r="Y653" s="23" t="s">
        <v>38</v>
      </c>
      <c r="Z653" s="23" t="s">
        <v>38</v>
      </c>
      <c r="AA653" s="23" t="s">
        <v>38</v>
      </c>
      <c r="AB653" s="23" t="s">
        <v>38</v>
      </c>
      <c r="AC653" s="23" t="s">
        <v>38</v>
      </c>
      <c r="AD653" s="23" t="s">
        <v>38</v>
      </c>
      <c r="AE653" s="23" t="s">
        <v>38</v>
      </c>
      <c r="AF653" s="23">
        <v>0.1905</v>
      </c>
      <c r="AG653" s="23">
        <v>0.27039999999999997</v>
      </c>
      <c r="AH653" s="23">
        <v>-4.3624000000000001</v>
      </c>
      <c r="AI653" s="23">
        <v>-15.1675</v>
      </c>
      <c r="AJ653" s="23">
        <v>-2.2374999999999998</v>
      </c>
      <c r="AK653" s="23" t="s">
        <v>38</v>
      </c>
      <c r="AL653" s="23">
        <v>-0.1061</v>
      </c>
      <c r="AM653" s="23">
        <v>0.53290000000000004</v>
      </c>
      <c r="AN653" s="23">
        <v>142.02289999999999</v>
      </c>
    </row>
    <row r="654" spans="1:40" x14ac:dyDescent="0.35">
      <c r="A654" s="23" t="s">
        <v>892</v>
      </c>
      <c r="B654" s="23" t="s">
        <v>891</v>
      </c>
      <c r="C654" s="23" t="s">
        <v>225</v>
      </c>
      <c r="D654" s="23">
        <v>4306</v>
      </c>
      <c r="E654" s="23">
        <v>24490045655590</v>
      </c>
      <c r="F654" s="23">
        <v>4179</v>
      </c>
      <c r="G654" s="23">
        <v>5687423515</v>
      </c>
      <c r="H654" s="23">
        <v>1230</v>
      </c>
      <c r="I654" s="23">
        <v>14030930</v>
      </c>
      <c r="J654" s="23">
        <v>-185</v>
      </c>
      <c r="K654" s="23">
        <v>3767492000000</v>
      </c>
      <c r="L654" s="23">
        <v>757484000000</v>
      </c>
      <c r="M654" s="23">
        <v>4504967000000</v>
      </c>
      <c r="N654" s="23">
        <v>-1049829000000</v>
      </c>
      <c r="O654" s="23">
        <v>-1074706000000</v>
      </c>
      <c r="P654" s="23">
        <v>278090000000</v>
      </c>
      <c r="Q654" s="23">
        <v>4067000000</v>
      </c>
      <c r="R654" s="23">
        <v>1099074000000</v>
      </c>
      <c r="S654" s="23">
        <v>99450000000</v>
      </c>
      <c r="T654" s="23">
        <v>93617000000</v>
      </c>
      <c r="U654" s="23">
        <v>3150000000</v>
      </c>
      <c r="V654" s="23">
        <v>0.1023</v>
      </c>
      <c r="W654" s="23">
        <v>6.5004</v>
      </c>
      <c r="X654" s="23" t="s">
        <v>38</v>
      </c>
      <c r="Y654" s="23" t="s">
        <v>38</v>
      </c>
      <c r="Z654" s="23" t="s">
        <v>38</v>
      </c>
      <c r="AA654" s="23" t="s">
        <v>38</v>
      </c>
      <c r="AB654" s="23" t="s">
        <v>38</v>
      </c>
      <c r="AC654" s="23" t="s">
        <v>38</v>
      </c>
      <c r="AD654" s="23" t="s">
        <v>38</v>
      </c>
      <c r="AE654" s="23">
        <v>-0.66279999999999994</v>
      </c>
      <c r="AF654" s="23">
        <v>-1.24E-2</v>
      </c>
      <c r="AG654" s="23">
        <v>-0.32650000000000001</v>
      </c>
      <c r="AH654" s="23" t="s">
        <v>38</v>
      </c>
      <c r="AI654" s="23">
        <v>-3.3027000000000002</v>
      </c>
      <c r="AJ654" s="23" t="s">
        <v>38</v>
      </c>
      <c r="AK654" s="23">
        <v>-561.03440000000001</v>
      </c>
      <c r="AL654" s="23">
        <v>0.25230000000000002</v>
      </c>
      <c r="AM654" s="23">
        <v>0.47520000000000001</v>
      </c>
      <c r="AN654" s="23">
        <v>84.497399999999999</v>
      </c>
    </row>
    <row r="655" spans="1:40" x14ac:dyDescent="0.35">
      <c r="A655" s="23" t="s">
        <v>1199</v>
      </c>
      <c r="B655" s="23" t="s">
        <v>1198</v>
      </c>
      <c r="C655" s="23" t="s">
        <v>167</v>
      </c>
      <c r="D655" s="23">
        <v>25050</v>
      </c>
      <c r="E655" s="23">
        <v>70140000000000</v>
      </c>
      <c r="F655" s="23">
        <v>25750</v>
      </c>
      <c r="G655" s="23">
        <v>2800000000</v>
      </c>
      <c r="H655" s="23">
        <v>1229</v>
      </c>
      <c r="I655" s="23">
        <v>14030930</v>
      </c>
      <c r="J655" s="23">
        <v>2400</v>
      </c>
      <c r="K655" s="23">
        <v>12579709000000</v>
      </c>
      <c r="L655" s="23">
        <v>3953535000000</v>
      </c>
      <c r="M655" s="23">
        <v>10742149000000</v>
      </c>
      <c r="N655" s="23">
        <v>6720364000000</v>
      </c>
      <c r="O655" s="23">
        <v>2150402000000</v>
      </c>
      <c r="P655" s="23">
        <v>6072102000000</v>
      </c>
      <c r="Q655" s="23">
        <v>6873463000000</v>
      </c>
      <c r="R655" s="23">
        <v>6911190000000</v>
      </c>
      <c r="S655" s="23" t="s">
        <v>38</v>
      </c>
      <c r="T655" s="23" t="s">
        <v>38</v>
      </c>
      <c r="U655" s="23" t="s">
        <v>38</v>
      </c>
      <c r="V655" s="23">
        <v>0.85309999999999997</v>
      </c>
      <c r="W655" s="23">
        <v>5.5755999999999997</v>
      </c>
      <c r="X655" s="23">
        <v>10.729200000000001</v>
      </c>
      <c r="Y655" s="23" t="s">
        <v>38</v>
      </c>
      <c r="Z655" s="23">
        <v>5.444</v>
      </c>
      <c r="AA655" s="23">
        <v>2.0000000000000001E-4</v>
      </c>
      <c r="AB655" s="23">
        <v>0.152</v>
      </c>
      <c r="AC655" s="23">
        <v>1.6899999999999998E-2</v>
      </c>
      <c r="AD655" s="23">
        <v>-9.6000000000000002E-2</v>
      </c>
      <c r="AE655" s="23">
        <v>0.27989999999999998</v>
      </c>
      <c r="AF655" s="23">
        <v>0.1784</v>
      </c>
      <c r="AG655" s="23">
        <v>0.4118</v>
      </c>
      <c r="AH655" s="23">
        <v>0.17749999999999999</v>
      </c>
      <c r="AI655" s="23">
        <v>0.37459999999999999</v>
      </c>
      <c r="AJ655" s="23">
        <v>0.19819999999999999</v>
      </c>
      <c r="AK655" s="23">
        <v>0.2762</v>
      </c>
      <c r="AL655" s="23">
        <v>0.41639999999999999</v>
      </c>
      <c r="AM655" s="23">
        <v>0.74980000000000002</v>
      </c>
      <c r="AN655" s="23">
        <v>193.9906</v>
      </c>
    </row>
    <row r="656" spans="1:40" x14ac:dyDescent="0.35">
      <c r="A656" s="24" t="s">
        <v>1330</v>
      </c>
      <c r="B656" s="24" t="s">
        <v>1329</v>
      </c>
      <c r="C656" s="24" t="s">
        <v>225</v>
      </c>
      <c r="D656" s="24">
        <v>41650</v>
      </c>
      <c r="E656" s="24">
        <v>104125000000000</v>
      </c>
      <c r="F656" s="24">
        <v>40750</v>
      </c>
      <c r="G656" s="24">
        <v>2500000000</v>
      </c>
      <c r="H656" s="24">
        <v>631</v>
      </c>
      <c r="I656" s="24">
        <v>14030930</v>
      </c>
      <c r="J656" s="24">
        <v>2759</v>
      </c>
      <c r="K656" s="24">
        <v>13094617000000</v>
      </c>
      <c r="L656" s="24">
        <v>3879807000000</v>
      </c>
      <c r="M656" s="24">
        <v>12719487000000</v>
      </c>
      <c r="N656" s="24">
        <v>6896770000000</v>
      </c>
      <c r="O656" s="24">
        <v>1232673000000</v>
      </c>
      <c r="P656" s="24">
        <v>6746106000000</v>
      </c>
      <c r="Q656" s="24">
        <v>2320925000000</v>
      </c>
      <c r="R656" s="24">
        <v>7121299000000</v>
      </c>
      <c r="S656" s="24">
        <v>4184000000</v>
      </c>
      <c r="T656" s="24">
        <v>958000000</v>
      </c>
      <c r="U656" s="24">
        <v>34805000000</v>
      </c>
      <c r="V656" s="24">
        <v>0.89680000000000004</v>
      </c>
      <c r="W656" s="24">
        <v>7.9516999999999998</v>
      </c>
      <c r="X656" s="24">
        <v>14.795199999999999</v>
      </c>
      <c r="Y656" s="24" t="s">
        <v>38</v>
      </c>
      <c r="Z656" s="24">
        <v>8.1234999999999999</v>
      </c>
      <c r="AA656" s="24">
        <v>0.89070000000000005</v>
      </c>
      <c r="AB656" s="24">
        <v>1.3922000000000001</v>
      </c>
      <c r="AC656" s="24">
        <v>-0.75549999999999995</v>
      </c>
      <c r="AD656" s="24">
        <v>2.9100000000000001E-2</v>
      </c>
      <c r="AE656" s="24">
        <v>-1.9300000000000001E-2</v>
      </c>
      <c r="AF656" s="24">
        <v>0.3201</v>
      </c>
      <c r="AG656" s="24">
        <v>0.107</v>
      </c>
      <c r="AH656" s="24">
        <v>2.0491999999999999</v>
      </c>
      <c r="AI656" s="24">
        <v>0.13109999999999999</v>
      </c>
      <c r="AJ656" s="24">
        <v>-0.67730000000000001</v>
      </c>
      <c r="AK656" s="24">
        <v>0.13919999999999999</v>
      </c>
      <c r="AL656" s="24">
        <v>-3.7900000000000003E-2</v>
      </c>
      <c r="AM656" s="24">
        <v>0.35970000000000002</v>
      </c>
      <c r="AN656" s="24">
        <v>75.409000000000006</v>
      </c>
    </row>
    <row r="657" spans="1:40" x14ac:dyDescent="0.35">
      <c r="A657" s="23" t="s">
        <v>1612</v>
      </c>
      <c r="B657" s="23" t="s">
        <v>1611</v>
      </c>
      <c r="C657" s="23" t="s">
        <v>135</v>
      </c>
      <c r="D657" s="23">
        <v>224200</v>
      </c>
      <c r="E657" s="23">
        <v>2017814124600</v>
      </c>
      <c r="F657" s="23">
        <v>224200</v>
      </c>
      <c r="G657" s="23">
        <v>9000063</v>
      </c>
      <c r="H657" s="23">
        <v>1230</v>
      </c>
      <c r="I657" s="23">
        <v>14021229</v>
      </c>
      <c r="J657" s="23">
        <v>988</v>
      </c>
      <c r="K657" s="23">
        <v>4979876000000</v>
      </c>
      <c r="L657" s="23">
        <v>1821522000000</v>
      </c>
      <c r="M657" s="23">
        <v>4979876000000</v>
      </c>
      <c r="N657" s="23">
        <v>8892000000</v>
      </c>
      <c r="O657" s="23">
        <v>5720000000</v>
      </c>
      <c r="P657" s="23">
        <v>8892000000</v>
      </c>
      <c r="Q657" s="23">
        <v>19840000000</v>
      </c>
      <c r="R657" s="23">
        <v>19840000000</v>
      </c>
      <c r="S657" s="23">
        <v>4220000000</v>
      </c>
      <c r="T657" s="23">
        <v>23053000000</v>
      </c>
      <c r="U657" s="23">
        <v>4220000000</v>
      </c>
      <c r="V657" s="23" t="s">
        <v>38</v>
      </c>
      <c r="W657" s="23">
        <v>0.4052</v>
      </c>
      <c r="X657" s="23">
        <v>226.92310000000001</v>
      </c>
      <c r="Y657" s="23" t="s">
        <v>38</v>
      </c>
      <c r="Z657" s="23" t="s">
        <v>38</v>
      </c>
      <c r="AA657" s="23" t="s">
        <v>38</v>
      </c>
      <c r="AB657" s="23" t="s">
        <v>38</v>
      </c>
      <c r="AC657" s="23" t="s">
        <v>38</v>
      </c>
      <c r="AD657" s="23" t="s">
        <v>38</v>
      </c>
      <c r="AE657" s="23" t="s">
        <v>38</v>
      </c>
      <c r="AF657" s="23" t="s">
        <v>38</v>
      </c>
      <c r="AG657" s="23" t="s">
        <v>38</v>
      </c>
      <c r="AH657" s="23" t="s">
        <v>38</v>
      </c>
      <c r="AI657" s="23" t="s">
        <v>38</v>
      </c>
      <c r="AJ657" s="23" t="s">
        <v>38</v>
      </c>
      <c r="AK657" s="23" t="s">
        <v>38</v>
      </c>
      <c r="AL657" s="23">
        <v>0.2452</v>
      </c>
      <c r="AM657" s="23">
        <v>0.1663</v>
      </c>
      <c r="AN657" s="23">
        <v>6.2693000000000003</v>
      </c>
    </row>
    <row r="658" spans="1:40" x14ac:dyDescent="0.35">
      <c r="A658" s="24" t="s">
        <v>1614</v>
      </c>
      <c r="B658" s="24" t="s">
        <v>1613</v>
      </c>
      <c r="C658" s="24" t="s">
        <v>194</v>
      </c>
      <c r="D658" s="24">
        <v>6260</v>
      </c>
      <c r="E658" s="24">
        <v>2615622060000</v>
      </c>
      <c r="F658" s="24">
        <v>6150</v>
      </c>
      <c r="G658" s="24">
        <v>417831000</v>
      </c>
      <c r="H658" s="24">
        <v>1229</v>
      </c>
      <c r="I658" s="24">
        <v>14030331</v>
      </c>
      <c r="J658" s="24">
        <v>2040</v>
      </c>
      <c r="K658" s="24">
        <v>656000000</v>
      </c>
      <c r="L658" s="24">
        <v>256000000</v>
      </c>
      <c r="M658" s="24">
        <v>400000000</v>
      </c>
      <c r="N658" s="24">
        <v>852265000000</v>
      </c>
      <c r="O658" s="24">
        <v>-52036000000</v>
      </c>
      <c r="P658" s="24">
        <v>840569000000</v>
      </c>
      <c r="Q658" s="24">
        <v>415572000000</v>
      </c>
      <c r="R658" s="24">
        <v>467608000000</v>
      </c>
      <c r="S658" s="24">
        <v>538271000000</v>
      </c>
      <c r="T658" s="24">
        <v>39189000000</v>
      </c>
      <c r="U658" s="24">
        <v>538272000000</v>
      </c>
      <c r="V658" s="24" t="s">
        <v>38</v>
      </c>
      <c r="W658" s="24">
        <v>3987.2287999999999</v>
      </c>
      <c r="X658" s="24">
        <v>3.0146999999999999</v>
      </c>
      <c r="Y658" s="24" t="s">
        <v>38</v>
      </c>
      <c r="Z658" s="24" t="s">
        <v>38</v>
      </c>
      <c r="AA658" s="24" t="s">
        <v>38</v>
      </c>
      <c r="AB658" s="24" t="s">
        <v>38</v>
      </c>
      <c r="AC658" s="24" t="s">
        <v>38</v>
      </c>
      <c r="AD658" s="24" t="s">
        <v>38</v>
      </c>
      <c r="AE658" s="24" t="s">
        <v>38</v>
      </c>
      <c r="AF658" s="24">
        <v>-0.36</v>
      </c>
      <c r="AG658" s="24" t="s">
        <v>38</v>
      </c>
      <c r="AH658" s="24">
        <v>-0.36</v>
      </c>
      <c r="AI658" s="24" t="s">
        <v>38</v>
      </c>
      <c r="AJ658" s="24">
        <v>-1.0659000000000001</v>
      </c>
      <c r="AK658" s="24" t="s">
        <v>38</v>
      </c>
      <c r="AL658" s="24">
        <v>0.1827</v>
      </c>
      <c r="AM658" s="24">
        <v>0.56100000000000005</v>
      </c>
      <c r="AN658" s="24">
        <v>360940.37650000001</v>
      </c>
    </row>
    <row r="659" spans="1:40" x14ac:dyDescent="0.35">
      <c r="A659" s="23" t="s">
        <v>1386</v>
      </c>
      <c r="B659" s="23" t="s">
        <v>1385</v>
      </c>
      <c r="C659" s="23" t="s">
        <v>596</v>
      </c>
      <c r="D659" s="23">
        <v>174810</v>
      </c>
      <c r="E659" s="23">
        <v>312894516720000</v>
      </c>
      <c r="F659" s="23">
        <v>176270</v>
      </c>
      <c r="G659" s="23">
        <v>1789912000</v>
      </c>
      <c r="H659" s="23">
        <v>1229</v>
      </c>
      <c r="I659" s="23">
        <v>14030930</v>
      </c>
      <c r="J659" s="23">
        <v>20120</v>
      </c>
      <c r="K659" s="23">
        <v>77081798000000</v>
      </c>
      <c r="L659" s="23">
        <v>27125845000000</v>
      </c>
      <c r="M659" s="23">
        <v>65135923000000</v>
      </c>
      <c r="N659" s="23">
        <v>36012598000000</v>
      </c>
      <c r="O659" s="23">
        <v>11895367000000</v>
      </c>
      <c r="P659" s="23">
        <v>25676846000000</v>
      </c>
      <c r="Q659" s="23">
        <v>48704946000000</v>
      </c>
      <c r="R659" s="23">
        <v>40296665000000</v>
      </c>
      <c r="S659" s="23">
        <v>3245236000000</v>
      </c>
      <c r="T659" s="23">
        <v>2546256000000</v>
      </c>
      <c r="U659" s="23" t="s">
        <v>38</v>
      </c>
      <c r="V659" s="23">
        <v>0.97589999999999999</v>
      </c>
      <c r="W659" s="23">
        <v>4.0593000000000004</v>
      </c>
      <c r="X659" s="23">
        <v>8.7608999999999995</v>
      </c>
      <c r="Y659" s="23" t="s">
        <v>38</v>
      </c>
      <c r="Z659" s="23">
        <v>4.2073</v>
      </c>
      <c r="AA659" s="23">
        <v>0.40100000000000002</v>
      </c>
      <c r="AB659" s="23">
        <v>0.92620000000000002</v>
      </c>
      <c r="AC659" s="23">
        <v>-0.3634</v>
      </c>
      <c r="AD659" s="23">
        <v>-4.7800000000000002E-2</v>
      </c>
      <c r="AE659" s="23">
        <v>0.15029999999999999</v>
      </c>
      <c r="AF659" s="23">
        <v>0.42370000000000002</v>
      </c>
      <c r="AG659" s="23">
        <v>0.45600000000000002</v>
      </c>
      <c r="AH659" s="23">
        <v>0.29549999999999998</v>
      </c>
      <c r="AI659" s="23">
        <v>0.748</v>
      </c>
      <c r="AJ659" s="23">
        <v>-9.3600000000000003E-2</v>
      </c>
      <c r="AK659" s="23">
        <v>0.38650000000000001</v>
      </c>
      <c r="AL659" s="23">
        <v>0.1968</v>
      </c>
      <c r="AM659" s="23">
        <v>0.60009999999999997</v>
      </c>
      <c r="AN659" s="23">
        <v>233.9461</v>
      </c>
    </row>
    <row r="660" spans="1:40" x14ac:dyDescent="0.35">
      <c r="A660" s="23" t="s">
        <v>1328</v>
      </c>
      <c r="B660" s="23" t="s">
        <v>1327</v>
      </c>
      <c r="C660" s="23" t="s">
        <v>65</v>
      </c>
      <c r="D660" s="23">
        <v>96050</v>
      </c>
      <c r="E660" s="23">
        <v>192100000000000</v>
      </c>
      <c r="F660" s="23">
        <v>96700</v>
      </c>
      <c r="G660" s="23">
        <v>2000000000</v>
      </c>
      <c r="H660" s="23">
        <v>1229</v>
      </c>
      <c r="I660" s="23">
        <v>14030930</v>
      </c>
      <c r="J660" s="23">
        <v>10243</v>
      </c>
      <c r="K660" s="23">
        <v>193906602000000</v>
      </c>
      <c r="L660" s="23">
        <v>53751382000000</v>
      </c>
      <c r="M660" s="23">
        <v>148276000000000</v>
      </c>
      <c r="N660" s="23">
        <v>20486731000000</v>
      </c>
      <c r="O660" s="23">
        <v>6832335000000</v>
      </c>
      <c r="P660" s="23">
        <v>17588532000000</v>
      </c>
      <c r="Q660" s="23">
        <v>22529550000000</v>
      </c>
      <c r="R660" s="23">
        <v>23213469000000</v>
      </c>
      <c r="S660" s="23">
        <v>1738124000000</v>
      </c>
      <c r="T660" s="23">
        <v>455405000000</v>
      </c>
      <c r="U660" s="23">
        <v>682850000000</v>
      </c>
      <c r="V660" s="23">
        <v>1.0802</v>
      </c>
      <c r="W660" s="23">
        <v>0.99070000000000003</v>
      </c>
      <c r="X660" s="23">
        <v>9.4405999999999999</v>
      </c>
      <c r="Y660" s="23" t="s">
        <v>38</v>
      </c>
      <c r="Z660" s="23">
        <v>0.93440000000000001</v>
      </c>
      <c r="AA660" s="23">
        <v>0.45979999999999999</v>
      </c>
      <c r="AB660" s="23">
        <v>0.56820000000000004</v>
      </c>
      <c r="AC660" s="23">
        <v>2.81E-2</v>
      </c>
      <c r="AD660" s="23">
        <v>0.20069999999999999</v>
      </c>
      <c r="AE660" s="23">
        <v>0.47449999999999998</v>
      </c>
      <c r="AF660" s="23">
        <v>6.7900000000000002E-2</v>
      </c>
      <c r="AG660" s="23">
        <v>0.42020000000000002</v>
      </c>
      <c r="AH660" s="23">
        <v>-1.8200000000000001E-2</v>
      </c>
      <c r="AI660" s="23">
        <v>0.56279999999999997</v>
      </c>
      <c r="AJ660" s="23">
        <v>9.8000000000000004E-2</v>
      </c>
      <c r="AK660" s="23">
        <v>0.70520000000000005</v>
      </c>
      <c r="AL660" s="23">
        <v>0.44009999999999999</v>
      </c>
      <c r="AM660" s="23">
        <v>0.85719999999999996</v>
      </c>
      <c r="AN660" s="23">
        <v>21.2044</v>
      </c>
    </row>
    <row r="661" spans="1:40" x14ac:dyDescent="0.35">
      <c r="A661" s="24" t="s">
        <v>1384</v>
      </c>
      <c r="B661" s="24" t="s">
        <v>1383</v>
      </c>
      <c r="C661" s="24" t="s">
        <v>422</v>
      </c>
      <c r="D661" s="24">
        <v>125150</v>
      </c>
      <c r="E661" s="24">
        <v>10512600000000</v>
      </c>
      <c r="F661" s="24">
        <v>127350</v>
      </c>
      <c r="G661" s="24">
        <v>84000000</v>
      </c>
      <c r="H661" s="24">
        <v>1229</v>
      </c>
      <c r="I661" s="24">
        <v>14030930</v>
      </c>
      <c r="J661" s="24">
        <v>-6381</v>
      </c>
      <c r="K661" s="24">
        <v>1911311000000</v>
      </c>
      <c r="L661" s="24">
        <v>281563000000</v>
      </c>
      <c r="M661" s="24">
        <v>2351282000000</v>
      </c>
      <c r="N661" s="24">
        <v>-535972000000</v>
      </c>
      <c r="O661" s="24">
        <v>-143144000000</v>
      </c>
      <c r="P661" s="24">
        <v>110825000000</v>
      </c>
      <c r="Q661" s="24">
        <v>551189000000</v>
      </c>
      <c r="R661" s="24">
        <v>620000000000</v>
      </c>
      <c r="S661" s="24">
        <v>3431000000</v>
      </c>
      <c r="T661" s="24">
        <v>154000000</v>
      </c>
      <c r="U661" s="24">
        <v>5137000000</v>
      </c>
      <c r="V661" s="24">
        <v>0.1074</v>
      </c>
      <c r="W661" s="24">
        <v>5.5002000000000004</v>
      </c>
      <c r="X661" s="24" t="s">
        <v>38</v>
      </c>
      <c r="Y661" s="24" t="s">
        <v>38</v>
      </c>
      <c r="Z661" s="24">
        <v>5.3948999999999998</v>
      </c>
      <c r="AA661" s="24" t="s">
        <v>38</v>
      </c>
      <c r="AB661" s="24" t="s">
        <v>38</v>
      </c>
      <c r="AC661" s="24" t="s">
        <v>38</v>
      </c>
      <c r="AD661" s="24" t="s">
        <v>38</v>
      </c>
      <c r="AE661" s="24">
        <v>-0.2487</v>
      </c>
      <c r="AF661" s="24">
        <v>-0.50880000000000003</v>
      </c>
      <c r="AG661" s="24">
        <v>-0.4945</v>
      </c>
      <c r="AH661" s="24">
        <v>-1.2374000000000001</v>
      </c>
      <c r="AI661" s="24">
        <v>-1.2073</v>
      </c>
      <c r="AJ661" s="24">
        <v>-3.1840000000000002</v>
      </c>
      <c r="AK661" s="24">
        <v>-2.0552000000000001</v>
      </c>
      <c r="AL661" s="24">
        <v>5.7700000000000001E-2</v>
      </c>
      <c r="AM661" s="24">
        <v>0.69499999999999995</v>
      </c>
      <c r="AN661" s="24">
        <v>64.548599999999993</v>
      </c>
    </row>
    <row r="662" spans="1:40" x14ac:dyDescent="0.35">
      <c r="A662" s="23" t="s">
        <v>1370</v>
      </c>
      <c r="B662" s="23" t="s">
        <v>1369</v>
      </c>
      <c r="C662" s="23" t="s">
        <v>225</v>
      </c>
      <c r="D662" s="23">
        <v>194930</v>
      </c>
      <c r="E662" s="23">
        <v>45418690000000</v>
      </c>
      <c r="F662" s="23">
        <v>191220</v>
      </c>
      <c r="G662" s="23">
        <v>233000000</v>
      </c>
      <c r="H662" s="23">
        <v>1229</v>
      </c>
      <c r="I662" s="23">
        <v>14030930</v>
      </c>
      <c r="J662" s="23">
        <v>15708</v>
      </c>
      <c r="K662" s="23">
        <v>8148034000000</v>
      </c>
      <c r="L662" s="23">
        <v>2193549000000</v>
      </c>
      <c r="M662" s="23">
        <v>7039070000000</v>
      </c>
      <c r="N662" s="23">
        <v>3659865000000</v>
      </c>
      <c r="O662" s="23">
        <v>1045854000000</v>
      </c>
      <c r="P662" s="23">
        <v>3340635000000</v>
      </c>
      <c r="Q662" s="23">
        <v>4261981000000</v>
      </c>
      <c r="R662" s="23">
        <v>3592931000000</v>
      </c>
      <c r="S662" s="23">
        <v>41062000000</v>
      </c>
      <c r="T662" s="23" t="s">
        <v>38</v>
      </c>
      <c r="U662" s="23">
        <v>55342000000</v>
      </c>
      <c r="V662" s="23">
        <v>0.75329999999999997</v>
      </c>
      <c r="W662" s="23">
        <v>5.5742000000000003</v>
      </c>
      <c r="X662" s="23">
        <v>12.173400000000001</v>
      </c>
      <c r="Y662" s="23" t="s">
        <v>38</v>
      </c>
      <c r="Z662" s="23">
        <v>5.3238000000000003</v>
      </c>
      <c r="AA662" s="23">
        <v>0.34989999999999999</v>
      </c>
      <c r="AB662" s="23">
        <v>0.37259999999999999</v>
      </c>
      <c r="AC662" s="23">
        <v>-9.3799999999999994E-2</v>
      </c>
      <c r="AD662" s="23">
        <v>-0.18759999999999999</v>
      </c>
      <c r="AE662" s="23">
        <v>0.27260000000000001</v>
      </c>
      <c r="AF662" s="23">
        <v>-7.0800000000000002E-2</v>
      </c>
      <c r="AG662" s="23">
        <v>0.38550000000000001</v>
      </c>
      <c r="AH662" s="23">
        <v>-0.10050000000000001</v>
      </c>
      <c r="AI662" s="23">
        <v>0.5161</v>
      </c>
      <c r="AJ662" s="23">
        <v>-0.158</v>
      </c>
      <c r="AK662" s="23">
        <v>0.1255</v>
      </c>
      <c r="AL662" s="23">
        <v>0.18229999999999999</v>
      </c>
      <c r="AM662" s="23">
        <v>1.3332999999999999</v>
      </c>
      <c r="AN662" s="23">
        <v>28.093900000000001</v>
      </c>
    </row>
    <row r="663" spans="1:40" x14ac:dyDescent="0.35">
      <c r="A663" s="23" t="s">
        <v>1286</v>
      </c>
      <c r="B663" s="23" t="s">
        <v>1285</v>
      </c>
      <c r="C663" s="23" t="s">
        <v>245</v>
      </c>
      <c r="D663" s="23">
        <v>81900</v>
      </c>
      <c r="E663" s="23">
        <v>16380000000000</v>
      </c>
      <c r="F663" s="23">
        <v>81500</v>
      </c>
      <c r="G663" s="23">
        <v>200000000</v>
      </c>
      <c r="H663" s="23">
        <v>1229</v>
      </c>
      <c r="I663" s="23">
        <v>14030930</v>
      </c>
      <c r="J663" s="23">
        <v>4791</v>
      </c>
      <c r="K663" s="23">
        <v>6465548000000</v>
      </c>
      <c r="L663" s="23">
        <v>1694336000000</v>
      </c>
      <c r="M663" s="23">
        <v>7689414000000</v>
      </c>
      <c r="N663" s="23">
        <v>958260000000</v>
      </c>
      <c r="O663" s="23">
        <v>29965000000</v>
      </c>
      <c r="P663" s="23">
        <v>1953480000000</v>
      </c>
      <c r="Q663" s="23">
        <v>970649000000</v>
      </c>
      <c r="R663" s="23">
        <v>2150871000000</v>
      </c>
      <c r="S663" s="23">
        <v>7701000000</v>
      </c>
      <c r="T663" s="23">
        <v>5523000000</v>
      </c>
      <c r="U663" s="23" t="s">
        <v>38</v>
      </c>
      <c r="V663" s="23">
        <v>0.9214</v>
      </c>
      <c r="W663" s="23">
        <v>2.5333999999999999</v>
      </c>
      <c r="X663" s="23">
        <v>17.011099999999999</v>
      </c>
      <c r="Y663" s="23" t="s">
        <v>38</v>
      </c>
      <c r="Z663" s="23">
        <v>2.4384000000000001</v>
      </c>
      <c r="AA663" s="23">
        <v>-0.3533</v>
      </c>
      <c r="AB663" s="23">
        <v>-0.39529999999999998</v>
      </c>
      <c r="AC663" s="23">
        <v>-0.86270000000000002</v>
      </c>
      <c r="AD663" s="23">
        <v>-0.93600000000000005</v>
      </c>
      <c r="AE663" s="23">
        <v>-0.16039999999999999</v>
      </c>
      <c r="AF663" s="23">
        <v>0.12130000000000001</v>
      </c>
      <c r="AG663" s="23">
        <v>-0.2258</v>
      </c>
      <c r="AH663" s="23">
        <v>-0.29699999999999999</v>
      </c>
      <c r="AI663" s="23">
        <v>-0.69099999999999995</v>
      </c>
      <c r="AJ663" s="23">
        <v>-0.84609999999999996</v>
      </c>
      <c r="AK663" s="23">
        <v>-0.95050000000000001</v>
      </c>
      <c r="AL663" s="23">
        <v>0.22009999999999999</v>
      </c>
      <c r="AM663" s="23">
        <v>0.75680000000000003</v>
      </c>
      <c r="AN663" s="23">
        <v>29.578299999999999</v>
      </c>
    </row>
    <row r="664" spans="1:40" x14ac:dyDescent="0.35">
      <c r="A664" s="23" t="s">
        <v>1219</v>
      </c>
      <c r="B664" s="23" t="s">
        <v>1218</v>
      </c>
      <c r="C664" s="23" t="s">
        <v>148</v>
      </c>
      <c r="D664" s="23">
        <v>14830</v>
      </c>
      <c r="E664" s="23">
        <v>42196436690000</v>
      </c>
      <c r="F664" s="23">
        <v>15030</v>
      </c>
      <c r="G664" s="23">
        <v>2845343000</v>
      </c>
      <c r="H664" s="23">
        <v>1229</v>
      </c>
      <c r="I664" s="23">
        <v>14030930</v>
      </c>
      <c r="J664" s="23">
        <v>1722</v>
      </c>
      <c r="K664" s="23">
        <v>22142081000000</v>
      </c>
      <c r="L664" s="23">
        <v>9529275000000</v>
      </c>
      <c r="M664" s="23">
        <v>21184207000000</v>
      </c>
      <c r="N664" s="23">
        <v>4901068000000</v>
      </c>
      <c r="O664" s="23">
        <v>2335189000000</v>
      </c>
      <c r="P664" s="23">
        <v>4864582000000</v>
      </c>
      <c r="Q664" s="23">
        <v>8476886000000</v>
      </c>
      <c r="R664" s="23">
        <v>5308559000000</v>
      </c>
      <c r="S664" s="23" t="s">
        <v>38</v>
      </c>
      <c r="T664" s="23" t="s">
        <v>38</v>
      </c>
      <c r="U664" s="23" t="s">
        <v>38</v>
      </c>
      <c r="V664" s="23">
        <v>0.1094</v>
      </c>
      <c r="W664" s="23">
        <v>1.9056999999999999</v>
      </c>
      <c r="X664" s="23">
        <v>8.7281999999999993</v>
      </c>
      <c r="Y664" s="23" t="s">
        <v>38</v>
      </c>
      <c r="Z664" s="23">
        <v>1.8812</v>
      </c>
      <c r="AA664" s="23">
        <v>0.1444</v>
      </c>
      <c r="AB664" s="23">
        <v>1.609</v>
      </c>
      <c r="AC664" s="23">
        <v>1.0254000000000001</v>
      </c>
      <c r="AD664" s="23">
        <v>6.7500000000000004E-2</v>
      </c>
      <c r="AE664" s="23">
        <v>5.8400000000000001E-2</v>
      </c>
      <c r="AF664" s="23">
        <v>2.2763</v>
      </c>
      <c r="AG664" s="23">
        <v>4.3200000000000002E-2</v>
      </c>
      <c r="AH664" s="23" t="s">
        <v>38</v>
      </c>
      <c r="AI664" s="23">
        <v>5.2999999999999999E-2</v>
      </c>
      <c r="AJ664" s="23">
        <v>5.6357999999999997</v>
      </c>
      <c r="AK664" s="23">
        <v>0.11360000000000001</v>
      </c>
      <c r="AL664" s="23">
        <v>0.3553</v>
      </c>
      <c r="AM664" s="23">
        <v>1.1321000000000001</v>
      </c>
      <c r="AN664" s="23">
        <v>22.644100000000002</v>
      </c>
    </row>
    <row r="665" spans="1:40" x14ac:dyDescent="0.35">
      <c r="A665" s="24" t="s">
        <v>1616</v>
      </c>
      <c r="B665" s="24" t="s">
        <v>1615</v>
      </c>
      <c r="C665" s="24" t="s">
        <v>497</v>
      </c>
      <c r="D665" s="24">
        <v>25050</v>
      </c>
      <c r="E665" s="24">
        <v>14850858933000</v>
      </c>
      <c r="F665" s="24">
        <v>25050</v>
      </c>
      <c r="G665" s="24">
        <v>592848660</v>
      </c>
      <c r="H665" s="24">
        <v>1230</v>
      </c>
      <c r="I665" s="24">
        <v>14021229</v>
      </c>
      <c r="J665" s="24">
        <v>616</v>
      </c>
      <c r="K665" s="24">
        <v>11509557000000</v>
      </c>
      <c r="L665" s="24">
        <v>2989542000000</v>
      </c>
      <c r="M665" s="24">
        <v>11509557000000</v>
      </c>
      <c r="N665" s="24">
        <v>365257000000</v>
      </c>
      <c r="O665" s="24">
        <v>-460389000000</v>
      </c>
      <c r="P665" s="24">
        <v>365257000000</v>
      </c>
      <c r="Q665" s="24">
        <v>602184000000</v>
      </c>
      <c r="R665" s="24">
        <v>602184000000</v>
      </c>
      <c r="S665" s="24">
        <v>822059000000</v>
      </c>
      <c r="T665" s="24">
        <v>367281000000</v>
      </c>
      <c r="U665" s="24">
        <v>822059000000</v>
      </c>
      <c r="V665" s="24">
        <v>0.10059999999999999</v>
      </c>
      <c r="W665" s="24">
        <v>1.2903</v>
      </c>
      <c r="X665" s="24">
        <v>40.665599999999998</v>
      </c>
      <c r="Y665" s="24" t="s">
        <v>38</v>
      </c>
      <c r="Z665" s="24">
        <v>1.8667</v>
      </c>
      <c r="AA665" s="24" t="s">
        <v>38</v>
      </c>
      <c r="AB665" s="24" t="s">
        <v>38</v>
      </c>
      <c r="AC665" s="24" t="s">
        <v>38</v>
      </c>
      <c r="AD665" s="24" t="s">
        <v>38</v>
      </c>
      <c r="AE665" s="24">
        <v>-0.4078</v>
      </c>
      <c r="AF665" s="24">
        <v>-0.19189999999999999</v>
      </c>
      <c r="AG665" s="24">
        <v>-0.18779999999999999</v>
      </c>
      <c r="AH665" s="24">
        <v>-0.85729999999999995</v>
      </c>
      <c r="AI665" s="24">
        <v>-0.69750000000000001</v>
      </c>
      <c r="AJ665" s="24">
        <v>-1.8469</v>
      </c>
      <c r="AK665" s="24">
        <v>-4.4139999999999997</v>
      </c>
      <c r="AL665" s="24">
        <v>0.1517</v>
      </c>
      <c r="AM665" s="24">
        <v>0.16339999999999999</v>
      </c>
      <c r="AN665" s="24">
        <v>52.709099999999999</v>
      </c>
    </row>
    <row r="666" spans="1:40" x14ac:dyDescent="0.35">
      <c r="A666" s="23" t="s">
        <v>1400</v>
      </c>
      <c r="B666" s="23" t="s">
        <v>1399</v>
      </c>
      <c r="C666" s="23" t="s">
        <v>167</v>
      </c>
      <c r="D666" s="23">
        <v>179600</v>
      </c>
      <c r="E666" s="23">
        <v>8980000000000</v>
      </c>
      <c r="F666" s="23">
        <v>176400</v>
      </c>
      <c r="G666" s="23">
        <v>50000000</v>
      </c>
      <c r="H666" s="23">
        <v>1230</v>
      </c>
      <c r="I666" s="23">
        <v>14030930</v>
      </c>
      <c r="J666" s="23">
        <v>23680</v>
      </c>
      <c r="K666" s="23">
        <v>2307543000000</v>
      </c>
      <c r="L666" s="23">
        <v>781732000000</v>
      </c>
      <c r="M666" s="23">
        <v>1602757000000</v>
      </c>
      <c r="N666" s="23">
        <v>1183990000000</v>
      </c>
      <c r="O666" s="23">
        <v>364518000000</v>
      </c>
      <c r="P666" s="23">
        <v>1027497000000</v>
      </c>
      <c r="Q666" s="23">
        <v>1259273000000</v>
      </c>
      <c r="R666" s="23">
        <v>1321472000000</v>
      </c>
      <c r="S666" s="23">
        <v>60739000000</v>
      </c>
      <c r="T666" s="23">
        <v>17476000000</v>
      </c>
      <c r="U666" s="23">
        <v>18080000000</v>
      </c>
      <c r="V666" s="23">
        <v>0.70069999999999999</v>
      </c>
      <c r="W666" s="23">
        <v>3.8915999999999999</v>
      </c>
      <c r="X666" s="23">
        <v>7.4493</v>
      </c>
      <c r="Y666" s="23" t="s">
        <v>38</v>
      </c>
      <c r="Z666" s="23" t="s">
        <v>38</v>
      </c>
      <c r="AA666" s="23">
        <v>-1.7299999999999999E-2</v>
      </c>
      <c r="AB666" s="23">
        <v>0.2767</v>
      </c>
      <c r="AC666" s="23">
        <v>0.88400000000000001</v>
      </c>
      <c r="AD666" s="23">
        <v>-8.3000000000000001E-3</v>
      </c>
      <c r="AE666" s="23" t="s">
        <v>38</v>
      </c>
      <c r="AF666" s="23">
        <v>0.35299999999999998</v>
      </c>
      <c r="AG666" s="23">
        <v>0.51249999999999996</v>
      </c>
      <c r="AH666" s="23">
        <v>0.3664</v>
      </c>
      <c r="AI666" s="23">
        <v>1.4113</v>
      </c>
      <c r="AJ666" s="23">
        <v>1.5490999999999999</v>
      </c>
      <c r="AK666" s="23">
        <v>0.5</v>
      </c>
      <c r="AL666" s="23">
        <v>0.32679999999999998</v>
      </c>
      <c r="AM666" s="23">
        <v>0.54920000000000002</v>
      </c>
      <c r="AN666" s="23">
        <v>208.81790000000001</v>
      </c>
    </row>
    <row r="667" spans="1:40" x14ac:dyDescent="0.35">
      <c r="A667" s="23" t="s">
        <v>1475</v>
      </c>
      <c r="B667" s="23" t="s">
        <v>1474</v>
      </c>
      <c r="C667" s="23" t="s">
        <v>172</v>
      </c>
      <c r="D667" s="23">
        <v>2755</v>
      </c>
      <c r="E667" s="23">
        <v>6522877535240</v>
      </c>
      <c r="F667" s="23">
        <v>2673</v>
      </c>
      <c r="G667" s="23">
        <v>2367650648</v>
      </c>
      <c r="H667" s="23">
        <v>1229</v>
      </c>
      <c r="I667" s="23">
        <v>14030930</v>
      </c>
      <c r="J667" s="23">
        <v>386</v>
      </c>
      <c r="K667" s="23" t="s">
        <v>38</v>
      </c>
      <c r="L667" s="23" t="s">
        <v>38</v>
      </c>
      <c r="M667" s="23" t="s">
        <v>38</v>
      </c>
      <c r="N667" s="23">
        <v>913493000000</v>
      </c>
      <c r="O667" s="23">
        <v>936160000000</v>
      </c>
      <c r="P667" s="23">
        <v>-58533000000</v>
      </c>
      <c r="Q667" s="23">
        <v>1225240000000</v>
      </c>
      <c r="R667" s="23">
        <v>298564000000</v>
      </c>
      <c r="S667" s="23" t="s">
        <v>38</v>
      </c>
      <c r="T667" s="23" t="s">
        <v>38</v>
      </c>
      <c r="U667" s="23" t="s">
        <v>38</v>
      </c>
      <c r="V667" s="23" t="s">
        <v>38</v>
      </c>
      <c r="W667" s="23" t="s">
        <v>38</v>
      </c>
      <c r="X667" s="23">
        <v>6.9249000000000001</v>
      </c>
      <c r="Y667" s="23" t="s">
        <v>38</v>
      </c>
      <c r="Z667" s="23" t="s">
        <v>38</v>
      </c>
      <c r="AA667" s="23" t="s">
        <v>38</v>
      </c>
      <c r="AB667" s="23" t="s">
        <v>38</v>
      </c>
      <c r="AC667" s="23" t="s">
        <v>38</v>
      </c>
      <c r="AD667" s="23" t="s">
        <v>38</v>
      </c>
      <c r="AE667" s="23" t="s">
        <v>38</v>
      </c>
      <c r="AF667" s="23" t="s">
        <v>38</v>
      </c>
      <c r="AG667" s="23" t="s">
        <v>38</v>
      </c>
      <c r="AH667" s="23" t="s">
        <v>38</v>
      </c>
      <c r="AI667" s="23" t="s">
        <v>38</v>
      </c>
      <c r="AJ667" s="23" t="s">
        <v>38</v>
      </c>
      <c r="AK667" s="23" t="s">
        <v>38</v>
      </c>
      <c r="AL667" s="23">
        <v>0.4002</v>
      </c>
      <c r="AM667" s="23">
        <v>0.55730000000000002</v>
      </c>
      <c r="AN667" s="23">
        <v>257.35989999999998</v>
      </c>
    </row>
    <row r="668" spans="1:40" x14ac:dyDescent="0.35">
      <c r="A668" s="24" t="s">
        <v>1396</v>
      </c>
      <c r="B668" s="24" t="s">
        <v>1395</v>
      </c>
      <c r="C668" s="24" t="s">
        <v>53</v>
      </c>
      <c r="D668" s="24">
        <v>14050</v>
      </c>
      <c r="E668" s="24">
        <v>17281500000000</v>
      </c>
      <c r="F668" s="24">
        <v>13370</v>
      </c>
      <c r="G668" s="24">
        <v>1230000000</v>
      </c>
      <c r="H668" s="24">
        <v>1230</v>
      </c>
      <c r="I668" s="24">
        <v>14030930</v>
      </c>
      <c r="J668" s="24">
        <v>-98</v>
      </c>
      <c r="K668" s="24" t="s">
        <v>38</v>
      </c>
      <c r="L668" s="24" t="s">
        <v>38</v>
      </c>
      <c r="M668" s="24" t="s">
        <v>38</v>
      </c>
      <c r="N668" s="24">
        <v>-120123000000</v>
      </c>
      <c r="O668" s="24">
        <v>-24985000000</v>
      </c>
      <c r="P668" s="24">
        <v>-81967000000</v>
      </c>
      <c r="Q668" s="24">
        <v>-316160000000</v>
      </c>
      <c r="R668" s="24">
        <v>-224593000000</v>
      </c>
      <c r="S668" s="24" t="s">
        <v>38</v>
      </c>
      <c r="T668" s="24" t="s">
        <v>38</v>
      </c>
      <c r="U668" s="24" t="s">
        <v>38</v>
      </c>
      <c r="V668" s="24" t="s">
        <v>38</v>
      </c>
      <c r="W668" s="24" t="s">
        <v>38</v>
      </c>
      <c r="X668" s="24" t="s">
        <v>38</v>
      </c>
      <c r="Y668" s="24" t="s">
        <v>38</v>
      </c>
      <c r="Z668" s="24" t="s">
        <v>38</v>
      </c>
      <c r="AA668" s="24" t="s">
        <v>38</v>
      </c>
      <c r="AB668" s="24" t="s">
        <v>38</v>
      </c>
      <c r="AC668" s="24" t="s">
        <v>38</v>
      </c>
      <c r="AD668" s="24" t="s">
        <v>38</v>
      </c>
      <c r="AE668" s="24" t="s">
        <v>38</v>
      </c>
      <c r="AF668" s="24" t="s">
        <v>38</v>
      </c>
      <c r="AG668" s="24" t="s">
        <v>38</v>
      </c>
      <c r="AH668" s="24" t="s">
        <v>38</v>
      </c>
      <c r="AI668" s="24" t="s">
        <v>38</v>
      </c>
      <c r="AJ668" s="24" t="s">
        <v>38</v>
      </c>
      <c r="AK668" s="24" t="s">
        <v>38</v>
      </c>
      <c r="AL668" s="24">
        <v>0.13689999999999999</v>
      </c>
      <c r="AM668" s="24">
        <v>0.78200000000000003</v>
      </c>
      <c r="AN668" s="24" t="s">
        <v>38</v>
      </c>
    </row>
    <row r="669" spans="1:40" x14ac:dyDescent="0.35">
      <c r="A669" s="24" t="s">
        <v>1140</v>
      </c>
      <c r="B669" s="24" t="s">
        <v>1139</v>
      </c>
      <c r="C669" s="24" t="s">
        <v>167</v>
      </c>
      <c r="D669" s="24">
        <v>42610</v>
      </c>
      <c r="E669" s="24">
        <v>31957500000000</v>
      </c>
      <c r="F669" s="24">
        <v>41460</v>
      </c>
      <c r="G669" s="24">
        <v>750000000</v>
      </c>
      <c r="H669" s="24">
        <v>930</v>
      </c>
      <c r="I669" s="24">
        <v>14030930</v>
      </c>
      <c r="J669" s="24">
        <v>321</v>
      </c>
      <c r="K669" s="24">
        <v>7676143000000</v>
      </c>
      <c r="L669" s="24">
        <v>2118112000000</v>
      </c>
      <c r="M669" s="24">
        <v>7676143000000</v>
      </c>
      <c r="N669" s="24">
        <v>241104000000</v>
      </c>
      <c r="O669" s="24">
        <v>509573000000</v>
      </c>
      <c r="P669" s="24">
        <v>241104000000</v>
      </c>
      <c r="Q669" s="24">
        <v>3291925000000</v>
      </c>
      <c r="R669" s="24">
        <v>3291925000000</v>
      </c>
      <c r="S669" s="24">
        <v>911928000000</v>
      </c>
      <c r="T669" s="24">
        <v>161232000000</v>
      </c>
      <c r="U669" s="24">
        <v>911928000000</v>
      </c>
      <c r="V669" s="24">
        <v>0.70420000000000005</v>
      </c>
      <c r="W669" s="24">
        <v>4.1631999999999998</v>
      </c>
      <c r="X669" s="24">
        <v>129.15889999999999</v>
      </c>
      <c r="Y669" s="24" t="s">
        <v>38</v>
      </c>
      <c r="Z669" s="24">
        <v>3.3580000000000001</v>
      </c>
      <c r="AA669" s="24" t="s">
        <v>38</v>
      </c>
      <c r="AB669" s="24" t="s">
        <v>38</v>
      </c>
      <c r="AC669" s="24" t="s">
        <v>38</v>
      </c>
      <c r="AD669" s="24" t="s">
        <v>38</v>
      </c>
      <c r="AE669" s="24">
        <v>7.7999999999999996E-3</v>
      </c>
      <c r="AF669" s="24">
        <v>-4.4400000000000002E-2</v>
      </c>
      <c r="AG669" s="24" t="s">
        <v>38</v>
      </c>
      <c r="AH669" s="24">
        <v>12.0665</v>
      </c>
      <c r="AI669" s="24" t="s">
        <v>38</v>
      </c>
      <c r="AJ669" s="24" t="s">
        <v>38</v>
      </c>
      <c r="AK669" s="24">
        <v>5.8556999999999997</v>
      </c>
      <c r="AL669" s="24">
        <v>0.39600000000000002</v>
      </c>
      <c r="AM669" s="24">
        <v>0.42220000000000002</v>
      </c>
      <c r="AN669" s="24">
        <v>479.35480000000001</v>
      </c>
    </row>
    <row r="670" spans="1:40" x14ac:dyDescent="0.35">
      <c r="A670" s="24" t="s">
        <v>1549</v>
      </c>
      <c r="B670" s="24" t="s">
        <v>1548</v>
      </c>
      <c r="C670" s="24" t="s">
        <v>53</v>
      </c>
      <c r="D670" s="24">
        <v>13700</v>
      </c>
      <c r="E670" s="24">
        <v>21227191000000</v>
      </c>
      <c r="F670" s="24">
        <v>13040</v>
      </c>
      <c r="G670" s="24">
        <v>1549430000</v>
      </c>
      <c r="H670" s="24">
        <v>1230</v>
      </c>
      <c r="I670" s="24">
        <v>14030930</v>
      </c>
      <c r="J670" s="24">
        <v>-57</v>
      </c>
      <c r="K670" s="24" t="s">
        <v>38</v>
      </c>
      <c r="L670" s="24" t="s">
        <v>38</v>
      </c>
      <c r="M670" s="24" t="s">
        <v>38</v>
      </c>
      <c r="N670" s="24">
        <v>-88874000000</v>
      </c>
      <c r="O670" s="24">
        <v>-26372000000</v>
      </c>
      <c r="P670" s="24">
        <v>-40008000000</v>
      </c>
      <c r="Q670" s="24">
        <v>-232668000000</v>
      </c>
      <c r="R670" s="24">
        <v>-169005000000</v>
      </c>
      <c r="S670" s="24" t="s">
        <v>38</v>
      </c>
      <c r="T670" s="24" t="s">
        <v>38</v>
      </c>
      <c r="U670" s="24" t="s">
        <v>38</v>
      </c>
      <c r="V670" s="24" t="s">
        <v>38</v>
      </c>
      <c r="W670" s="24" t="s">
        <v>38</v>
      </c>
      <c r="X670" s="24" t="s">
        <v>38</v>
      </c>
      <c r="Y670" s="24" t="s">
        <v>38</v>
      </c>
      <c r="Z670" s="24" t="s">
        <v>38</v>
      </c>
      <c r="AA670" s="24" t="s">
        <v>38</v>
      </c>
      <c r="AB670" s="24" t="s">
        <v>38</v>
      </c>
      <c r="AC670" s="24" t="s">
        <v>38</v>
      </c>
      <c r="AD670" s="24" t="s">
        <v>38</v>
      </c>
      <c r="AE670" s="24" t="s">
        <v>38</v>
      </c>
      <c r="AF670" s="24" t="s">
        <v>38</v>
      </c>
      <c r="AG670" s="24" t="s">
        <v>38</v>
      </c>
      <c r="AH670" s="24" t="s">
        <v>38</v>
      </c>
      <c r="AI670" s="24" t="s">
        <v>38</v>
      </c>
      <c r="AJ670" s="24" t="s">
        <v>38</v>
      </c>
      <c r="AK670" s="24" t="s">
        <v>38</v>
      </c>
      <c r="AL670" s="24">
        <v>3.49E-2</v>
      </c>
      <c r="AM670" s="24">
        <v>0.76729999999999998</v>
      </c>
      <c r="AN670" s="24" t="s">
        <v>38</v>
      </c>
    </row>
    <row r="671" spans="1:40" x14ac:dyDescent="0.35">
      <c r="A671" s="24" t="s">
        <v>1239</v>
      </c>
      <c r="B671" s="24" t="s">
        <v>1238</v>
      </c>
      <c r="C671" s="24" t="s">
        <v>183</v>
      </c>
      <c r="D671" s="24">
        <v>29200</v>
      </c>
      <c r="E671" s="24">
        <v>2741880000000</v>
      </c>
      <c r="F671" s="24">
        <v>30000</v>
      </c>
      <c r="G671" s="24">
        <v>93900000</v>
      </c>
      <c r="H671" s="24">
        <v>1230</v>
      </c>
      <c r="I671" s="24">
        <v>14030930</v>
      </c>
      <c r="J671" s="24">
        <v>1667</v>
      </c>
      <c r="K671" s="24" t="s">
        <v>38</v>
      </c>
      <c r="L671" s="24" t="s">
        <v>38</v>
      </c>
      <c r="M671" s="24" t="s">
        <v>38</v>
      </c>
      <c r="N671" s="24">
        <v>156511000000</v>
      </c>
      <c r="O671" s="24">
        <v>-32163000000</v>
      </c>
      <c r="P671" s="24">
        <v>141001000000</v>
      </c>
      <c r="Q671" s="24">
        <v>123815000000</v>
      </c>
      <c r="R671" s="24">
        <v>167139000000</v>
      </c>
      <c r="S671" s="24">
        <v>503000000</v>
      </c>
      <c r="T671" s="24">
        <v>170000000</v>
      </c>
      <c r="U671" s="24">
        <v>1112000000</v>
      </c>
      <c r="V671" s="24">
        <v>0.5</v>
      </c>
      <c r="W671" s="24" t="s">
        <v>38</v>
      </c>
      <c r="X671" s="24">
        <v>17.996400000000001</v>
      </c>
      <c r="Y671" s="24" t="s">
        <v>38</v>
      </c>
      <c r="Z671" s="24" t="s">
        <v>38</v>
      </c>
      <c r="AA671" s="24" t="s">
        <v>38</v>
      </c>
      <c r="AB671" s="24" t="s">
        <v>38</v>
      </c>
      <c r="AC671" s="24" t="s">
        <v>38</v>
      </c>
      <c r="AD671" s="24" t="s">
        <v>38</v>
      </c>
      <c r="AE671" s="24" t="s">
        <v>38</v>
      </c>
      <c r="AF671" s="24" t="s">
        <v>38</v>
      </c>
      <c r="AG671" s="24" t="s">
        <v>38</v>
      </c>
      <c r="AH671" s="24" t="s">
        <v>38</v>
      </c>
      <c r="AI671" s="24" t="s">
        <v>38</v>
      </c>
      <c r="AJ671" s="24">
        <v>-2.9184999999999999</v>
      </c>
      <c r="AK671" s="24">
        <v>-5.1608000000000001</v>
      </c>
      <c r="AL671" s="24">
        <v>0.36049999999999999</v>
      </c>
      <c r="AM671" s="24">
        <v>-0.13569999999999999</v>
      </c>
      <c r="AN671" s="24">
        <v>832.12199999999996</v>
      </c>
    </row>
    <row r="672" spans="1:40" x14ac:dyDescent="0.35">
      <c r="A672" s="24" t="s">
        <v>727</v>
      </c>
      <c r="B672" s="24" t="s">
        <v>726</v>
      </c>
      <c r="C672" s="24" t="s">
        <v>244</v>
      </c>
      <c r="D672" s="24">
        <v>12390</v>
      </c>
      <c r="E672" s="24">
        <v>37170000000000</v>
      </c>
      <c r="F672" s="24">
        <v>12030</v>
      </c>
      <c r="G672" s="24">
        <v>3000000000</v>
      </c>
      <c r="H672" s="24">
        <v>1229</v>
      </c>
      <c r="I672" s="24">
        <v>14030930</v>
      </c>
      <c r="J672" s="24">
        <v>1079</v>
      </c>
      <c r="K672" s="24">
        <v>8607270000000</v>
      </c>
      <c r="L672" s="24">
        <v>2021217000000</v>
      </c>
      <c r="M672" s="24">
        <v>5304412000000</v>
      </c>
      <c r="N672" s="24">
        <v>3237634000000</v>
      </c>
      <c r="O672" s="24">
        <v>339041000000</v>
      </c>
      <c r="P672" s="24">
        <v>2573503000000</v>
      </c>
      <c r="Q672" s="24">
        <v>4470709000000</v>
      </c>
      <c r="R672" s="24">
        <v>4044583000000</v>
      </c>
      <c r="S672" s="24">
        <v>28071000000</v>
      </c>
      <c r="T672" s="24">
        <v>31836000000</v>
      </c>
      <c r="U672" s="24" t="s">
        <v>38</v>
      </c>
      <c r="V672" s="24">
        <v>0.10290000000000001</v>
      </c>
      <c r="W672" s="24">
        <v>4.3183999999999996</v>
      </c>
      <c r="X672" s="24">
        <v>11.1492</v>
      </c>
      <c r="Y672" s="24" t="s">
        <v>38</v>
      </c>
      <c r="Z672" s="24" t="s">
        <v>38</v>
      </c>
      <c r="AA672" s="24">
        <v>-0.11260000000000001</v>
      </c>
      <c r="AB672" s="24">
        <v>-2.8000000000000001E-2</v>
      </c>
      <c r="AC672" s="24">
        <v>0.70509999999999995</v>
      </c>
      <c r="AD672" s="24" t="s">
        <v>38</v>
      </c>
      <c r="AE672" s="24" t="s">
        <v>38</v>
      </c>
      <c r="AF672" s="24">
        <v>-0.1216</v>
      </c>
      <c r="AG672" s="24">
        <v>0.28460000000000002</v>
      </c>
      <c r="AH672" s="24">
        <v>5.2549000000000001</v>
      </c>
      <c r="AI672" s="24">
        <v>11.5021</v>
      </c>
      <c r="AJ672" s="24">
        <v>0.49769999999999998</v>
      </c>
      <c r="AK672" s="24" t="s">
        <v>38</v>
      </c>
      <c r="AL672" s="24">
        <v>0.2492</v>
      </c>
      <c r="AM672" s="24" t="s">
        <v>38</v>
      </c>
      <c r="AN672" s="24">
        <v>126.01090000000001</v>
      </c>
    </row>
    <row r="673" spans="1:40" x14ac:dyDescent="0.35">
      <c r="A673" s="23" t="s">
        <v>1320</v>
      </c>
      <c r="B673" s="23" t="s">
        <v>1319</v>
      </c>
      <c r="C673" s="23" t="s">
        <v>167</v>
      </c>
      <c r="D673" s="23">
        <v>9920</v>
      </c>
      <c r="E673" s="23">
        <v>13884825600000</v>
      </c>
      <c r="F673" s="23">
        <v>9640</v>
      </c>
      <c r="G673" s="23">
        <v>1399680000</v>
      </c>
      <c r="H673" s="23">
        <v>1229</v>
      </c>
      <c r="I673" s="23">
        <v>14030930</v>
      </c>
      <c r="J673" s="23">
        <v>-1052</v>
      </c>
      <c r="K673" s="23">
        <v>5251829000000</v>
      </c>
      <c r="L673" s="23">
        <v>1434242000000</v>
      </c>
      <c r="M673" s="23">
        <v>7358896000000</v>
      </c>
      <c r="N673" s="23">
        <v>-1472065000000</v>
      </c>
      <c r="O673" s="23">
        <v>-292704000000</v>
      </c>
      <c r="P673" s="23">
        <v>110000000000</v>
      </c>
      <c r="Q673" s="23">
        <v>-1217121000000</v>
      </c>
      <c r="R673" s="23">
        <v>180787000000</v>
      </c>
      <c r="S673" s="23">
        <v>1883276000000</v>
      </c>
      <c r="T673" s="23">
        <v>459076000000</v>
      </c>
      <c r="U673" s="23">
        <v>1617448000000</v>
      </c>
      <c r="V673" s="23">
        <v>0.108</v>
      </c>
      <c r="W673" s="23">
        <v>2.6438000000000001</v>
      </c>
      <c r="X673" s="23" t="s">
        <v>38</v>
      </c>
      <c r="Y673" s="23" t="s">
        <v>38</v>
      </c>
      <c r="Z673" s="23">
        <v>1.6876</v>
      </c>
      <c r="AA673" s="23" t="s">
        <v>38</v>
      </c>
      <c r="AB673" s="23" t="s">
        <v>38</v>
      </c>
      <c r="AC673" s="23" t="s">
        <v>38</v>
      </c>
      <c r="AD673" s="23" t="s">
        <v>38</v>
      </c>
      <c r="AE673" s="23">
        <v>-0.30819999999999997</v>
      </c>
      <c r="AF673" s="23">
        <v>1.67E-2</v>
      </c>
      <c r="AG673" s="23">
        <v>-0.23319999999999999</v>
      </c>
      <c r="AH673" s="23" t="s">
        <v>38</v>
      </c>
      <c r="AI673" s="23">
        <v>-0.41360000000000002</v>
      </c>
      <c r="AJ673" s="23" t="s">
        <v>38</v>
      </c>
      <c r="AK673" s="23" t="s">
        <v>38</v>
      </c>
      <c r="AL673" s="23">
        <v>0.108</v>
      </c>
      <c r="AM673" s="23">
        <v>0.59430000000000005</v>
      </c>
      <c r="AN673" s="23">
        <v>322.95589999999999</v>
      </c>
    </row>
    <row r="674" spans="1:40" x14ac:dyDescent="0.35">
      <c r="A674" s="23" t="s">
        <v>1501</v>
      </c>
      <c r="B674" s="23" t="s">
        <v>1500</v>
      </c>
      <c r="C674" s="23" t="s">
        <v>37</v>
      </c>
      <c r="D674" s="23">
        <v>8800</v>
      </c>
      <c r="E674" s="23">
        <v>140800000000000</v>
      </c>
      <c r="F674" s="23">
        <v>8720</v>
      </c>
      <c r="G674" s="23">
        <v>16000000000</v>
      </c>
      <c r="H674" s="23">
        <v>1229</v>
      </c>
      <c r="I674" s="23">
        <v>14030930</v>
      </c>
      <c r="J674" s="23">
        <v>-83317</v>
      </c>
      <c r="K674" s="23">
        <v>-600866573000000</v>
      </c>
      <c r="L674" s="23">
        <v>-164107572000000</v>
      </c>
      <c r="M674" s="23">
        <v>-586113823000000</v>
      </c>
      <c r="N674" s="23">
        <v>-1333072314000000</v>
      </c>
      <c r="O674" s="23">
        <v>-347765718000000</v>
      </c>
      <c r="P674" s="23">
        <v>-1080736490000000</v>
      </c>
      <c r="Q674" s="23">
        <v>-4262808966000000</v>
      </c>
      <c r="R674" s="23">
        <v>-3267415426000000</v>
      </c>
      <c r="S674" s="23">
        <v>629655388000000</v>
      </c>
      <c r="T674" s="23">
        <v>163709434000000</v>
      </c>
      <c r="U674" s="23">
        <v>418854326000000</v>
      </c>
      <c r="V674" s="23" t="s">
        <v>38</v>
      </c>
      <c r="W674" s="23" t="s">
        <v>38</v>
      </c>
      <c r="X674" s="23" t="s">
        <v>38</v>
      </c>
      <c r="Y674" s="23" t="s">
        <v>38</v>
      </c>
      <c r="Z674" s="23" t="s">
        <v>38</v>
      </c>
      <c r="AA674" s="23" t="s">
        <v>38</v>
      </c>
      <c r="AB674" s="23" t="s">
        <v>38</v>
      </c>
      <c r="AC674" s="23" t="s">
        <v>38</v>
      </c>
      <c r="AD674" s="23" t="s">
        <v>38</v>
      </c>
      <c r="AE674" s="23" t="s">
        <v>38</v>
      </c>
      <c r="AF674" s="23" t="s">
        <v>38</v>
      </c>
      <c r="AG674" s="23" t="s">
        <v>38</v>
      </c>
      <c r="AH674" s="23" t="s">
        <v>38</v>
      </c>
      <c r="AI674" s="23" t="s">
        <v>38</v>
      </c>
      <c r="AJ674" s="23" t="s">
        <v>38</v>
      </c>
      <c r="AK674" s="23" t="s">
        <v>38</v>
      </c>
      <c r="AL674" s="23">
        <v>0.31719999999999998</v>
      </c>
      <c r="AM674" s="23">
        <v>1.0846</v>
      </c>
      <c r="AN674" s="23" t="s">
        <v>38</v>
      </c>
    </row>
    <row r="675" spans="1:40" x14ac:dyDescent="0.35">
      <c r="A675" s="24" t="s">
        <v>1300</v>
      </c>
      <c r="B675" s="24" t="s">
        <v>1299</v>
      </c>
      <c r="C675" s="24" t="s">
        <v>45</v>
      </c>
      <c r="D675" s="24">
        <v>11750</v>
      </c>
      <c r="E675" s="24">
        <v>70203026704750</v>
      </c>
      <c r="F675" s="24">
        <v>11500</v>
      </c>
      <c r="G675" s="24">
        <v>5974725677</v>
      </c>
      <c r="H675" s="24">
        <v>1230</v>
      </c>
      <c r="I675" s="24">
        <v>14030930</v>
      </c>
      <c r="J675" s="24">
        <v>1654</v>
      </c>
      <c r="K675" s="24">
        <v>81820618000000</v>
      </c>
      <c r="L675" s="24">
        <v>22727769000000</v>
      </c>
      <c r="M675" s="24">
        <v>74484857000000</v>
      </c>
      <c r="N675" s="24">
        <v>9880195000000</v>
      </c>
      <c r="O675" s="24">
        <v>2615044000000</v>
      </c>
      <c r="P675" s="24">
        <v>10169791000000</v>
      </c>
      <c r="Q675" s="24">
        <v>8165907000000</v>
      </c>
      <c r="R675" s="24">
        <v>10292580000000</v>
      </c>
      <c r="S675" s="24">
        <v>8219000000</v>
      </c>
      <c r="T675" s="24" t="s">
        <v>38</v>
      </c>
      <c r="U675" s="24">
        <v>181807000000</v>
      </c>
      <c r="V675" s="24">
        <v>0.81059999999999999</v>
      </c>
      <c r="W675" s="24">
        <v>0.85799999999999998</v>
      </c>
      <c r="X675" s="24">
        <v>7.1040000000000001</v>
      </c>
      <c r="Y675" s="24" t="s">
        <v>38</v>
      </c>
      <c r="Z675" s="24">
        <v>0.84860000000000002</v>
      </c>
      <c r="AA675" s="24">
        <v>0.2792</v>
      </c>
      <c r="AB675" s="24">
        <v>0.63429999999999997</v>
      </c>
      <c r="AC675" s="24">
        <v>1.5746</v>
      </c>
      <c r="AD675" s="24">
        <v>-0.16170000000000001</v>
      </c>
      <c r="AE675" s="24">
        <v>0.11260000000000001</v>
      </c>
      <c r="AF675" s="24">
        <v>0.50529999999999997</v>
      </c>
      <c r="AG675" s="24">
        <v>0.1203</v>
      </c>
      <c r="AH675" s="24">
        <v>0.84179999999999999</v>
      </c>
      <c r="AI675" s="24">
        <v>1.1299999999999999E-2</v>
      </c>
      <c r="AJ675" s="24">
        <v>2.8754</v>
      </c>
      <c r="AK675" s="24">
        <v>-6.0900000000000003E-2</v>
      </c>
      <c r="AL675" s="24">
        <v>0.15989999999999999</v>
      </c>
      <c r="AM675" s="24">
        <v>0.6069</v>
      </c>
      <c r="AN675" s="24">
        <v>78.898499999999999</v>
      </c>
    </row>
    <row r="676" spans="1:40" x14ac:dyDescent="0.35">
      <c r="A676" s="24" t="s">
        <v>1322</v>
      </c>
      <c r="B676" s="24" t="s">
        <v>1321</v>
      </c>
      <c r="C676" s="24" t="s">
        <v>194</v>
      </c>
      <c r="D676" s="24">
        <v>25550</v>
      </c>
      <c r="E676" s="24">
        <v>22995000000000</v>
      </c>
      <c r="F676" s="24">
        <v>24850</v>
      </c>
      <c r="G676" s="24">
        <v>900000000</v>
      </c>
      <c r="H676" s="24">
        <v>1229</v>
      </c>
      <c r="I676" s="24">
        <v>14030930</v>
      </c>
      <c r="J676" s="24">
        <v>2864</v>
      </c>
      <c r="K676" s="24">
        <v>11807442000000</v>
      </c>
      <c r="L676" s="24">
        <v>4010068000000</v>
      </c>
      <c r="M676" s="24">
        <v>10807594000000</v>
      </c>
      <c r="N676" s="24">
        <v>2577697000000</v>
      </c>
      <c r="O676" s="24">
        <v>1218842000000</v>
      </c>
      <c r="P676" s="24">
        <v>2676106000000</v>
      </c>
      <c r="Q676" s="24">
        <v>3411856000000</v>
      </c>
      <c r="R676" s="24">
        <v>3081888000000</v>
      </c>
      <c r="S676" s="24">
        <v>62981000000</v>
      </c>
      <c r="T676" s="24">
        <v>15290000000</v>
      </c>
      <c r="U676" s="24">
        <v>53192000000</v>
      </c>
      <c r="V676" s="24">
        <v>0.62549999999999994</v>
      </c>
      <c r="W676" s="24">
        <v>1.9475</v>
      </c>
      <c r="X676" s="24">
        <v>8.6767000000000003</v>
      </c>
      <c r="Y676" s="24" t="s">
        <v>38</v>
      </c>
      <c r="Z676" s="24">
        <v>2.0550000000000002</v>
      </c>
      <c r="AA676" s="24">
        <v>0.25009999999999999</v>
      </c>
      <c r="AB676" s="24">
        <v>0.65149999999999997</v>
      </c>
      <c r="AC676" s="24">
        <v>1.2020999999999999</v>
      </c>
      <c r="AD676" s="24">
        <v>0.33210000000000001</v>
      </c>
      <c r="AE676" s="24">
        <v>0.15240000000000001</v>
      </c>
      <c r="AF676" s="24">
        <v>0.5222</v>
      </c>
      <c r="AG676" s="24">
        <v>0.2452</v>
      </c>
      <c r="AH676" s="24">
        <v>-0.26790000000000003</v>
      </c>
      <c r="AI676" s="24">
        <v>1.6174999999999999</v>
      </c>
      <c r="AJ676" s="24">
        <v>2.3519999999999999</v>
      </c>
      <c r="AK676" s="24">
        <v>0.65880000000000005</v>
      </c>
      <c r="AL676" s="24">
        <v>0.58279999999999998</v>
      </c>
      <c r="AM676" s="24" t="s">
        <v>38</v>
      </c>
      <c r="AN676" s="24">
        <v>20.435400000000001</v>
      </c>
    </row>
    <row r="677" spans="1:40" x14ac:dyDescent="0.35">
      <c r="A677" s="24" t="s">
        <v>1479</v>
      </c>
      <c r="B677" s="24" t="s">
        <v>1478</v>
      </c>
      <c r="C677" s="24" t="s">
        <v>172</v>
      </c>
      <c r="D677" s="24">
        <v>21150</v>
      </c>
      <c r="E677" s="24">
        <v>3384000000000</v>
      </c>
      <c r="F677" s="24">
        <v>20550</v>
      </c>
      <c r="G677" s="24">
        <v>160000000</v>
      </c>
      <c r="H677" s="24">
        <v>631</v>
      </c>
      <c r="I677" s="24">
        <v>14030930</v>
      </c>
      <c r="J677" s="24">
        <v>-190</v>
      </c>
      <c r="K677" s="24">
        <v>-1610000000</v>
      </c>
      <c r="L677" s="24" t="s">
        <v>38</v>
      </c>
      <c r="M677" s="24" t="s">
        <v>38</v>
      </c>
      <c r="N677" s="24">
        <v>-30326000000</v>
      </c>
      <c r="O677" s="24">
        <v>-8349000000</v>
      </c>
      <c r="P677" s="24">
        <v>-24926000000</v>
      </c>
      <c r="Q677" s="24">
        <v>-66427000000</v>
      </c>
      <c r="R677" s="24">
        <v>-56606000000</v>
      </c>
      <c r="S677" s="24">
        <v>137000000</v>
      </c>
      <c r="T677" s="24">
        <v>11000000</v>
      </c>
      <c r="U677" s="24" t="s">
        <v>38</v>
      </c>
      <c r="V677" s="24" t="s">
        <v>38</v>
      </c>
      <c r="W677" s="24" t="s">
        <v>38</v>
      </c>
      <c r="X677" s="24" t="s">
        <v>38</v>
      </c>
      <c r="Y677" s="24" t="s">
        <v>38</v>
      </c>
      <c r="Z677" s="24" t="s">
        <v>38</v>
      </c>
      <c r="AA677" s="24" t="s">
        <v>38</v>
      </c>
      <c r="AB677" s="24" t="s">
        <v>38</v>
      </c>
      <c r="AC677" s="24" t="s">
        <v>38</v>
      </c>
      <c r="AD677" s="24" t="s">
        <v>38</v>
      </c>
      <c r="AE677" s="24" t="s">
        <v>38</v>
      </c>
      <c r="AF677" s="24" t="s">
        <v>38</v>
      </c>
      <c r="AG677" s="24">
        <v>-1</v>
      </c>
      <c r="AH677" s="24" t="s">
        <v>38</v>
      </c>
      <c r="AI677" s="24">
        <v>-1</v>
      </c>
      <c r="AJ677" s="24" t="s">
        <v>38</v>
      </c>
      <c r="AK677" s="24" t="s">
        <v>38</v>
      </c>
      <c r="AL677" s="24">
        <v>7.8200000000000006E-2</v>
      </c>
      <c r="AM677" s="24">
        <v>0.13850000000000001</v>
      </c>
      <c r="AN677" s="24">
        <v>29732.310600000001</v>
      </c>
    </row>
    <row r="678" spans="1:40" x14ac:dyDescent="0.35">
      <c r="A678" s="23" t="s">
        <v>1350</v>
      </c>
      <c r="B678" s="23" t="s">
        <v>1349</v>
      </c>
      <c r="C678" s="23" t="s">
        <v>172</v>
      </c>
      <c r="D678" s="23">
        <v>41900</v>
      </c>
      <c r="E678" s="23">
        <v>3122822084000</v>
      </c>
      <c r="F678" s="23">
        <v>40700</v>
      </c>
      <c r="G678" s="23">
        <v>74530360</v>
      </c>
      <c r="H678" s="23">
        <v>631</v>
      </c>
      <c r="I678" s="23">
        <v>14030930</v>
      </c>
      <c r="J678" s="23">
        <v>2000</v>
      </c>
      <c r="K678" s="23">
        <v>430667000000</v>
      </c>
      <c r="L678" s="23">
        <v>976000000</v>
      </c>
      <c r="M678" s="23">
        <v>535257000000</v>
      </c>
      <c r="N678" s="23">
        <v>149042000000</v>
      </c>
      <c r="O678" s="23">
        <v>-15374000000</v>
      </c>
      <c r="P678" s="23">
        <v>173257000000</v>
      </c>
      <c r="Q678" s="23">
        <v>362952000000</v>
      </c>
      <c r="R678" s="23">
        <v>378329000000</v>
      </c>
      <c r="S678" s="23" t="s">
        <v>38</v>
      </c>
      <c r="T678" s="23" t="s">
        <v>38</v>
      </c>
      <c r="U678" s="23" t="s">
        <v>38</v>
      </c>
      <c r="V678" s="23">
        <v>0.1023</v>
      </c>
      <c r="W678" s="23">
        <v>7.2511000000000001</v>
      </c>
      <c r="X678" s="23">
        <v>20.350000000000001</v>
      </c>
      <c r="Y678" s="23" t="s">
        <v>38</v>
      </c>
      <c r="Z678" s="23" t="s">
        <v>38</v>
      </c>
      <c r="AA678" s="23" t="s">
        <v>38</v>
      </c>
      <c r="AB678" s="23" t="s">
        <v>38</v>
      </c>
      <c r="AC678" s="23" t="s">
        <v>38</v>
      </c>
      <c r="AD678" s="23" t="s">
        <v>38</v>
      </c>
      <c r="AE678" s="23" t="s">
        <v>38</v>
      </c>
      <c r="AF678" s="23">
        <v>-0.83150000000000002</v>
      </c>
      <c r="AG678" s="23">
        <v>-0.99080000000000001</v>
      </c>
      <c r="AH678" s="23">
        <v>-1.4177</v>
      </c>
      <c r="AI678" s="23">
        <v>-1.282</v>
      </c>
      <c r="AJ678" s="23" t="s">
        <v>38</v>
      </c>
      <c r="AK678" s="23">
        <v>-2.7389000000000001</v>
      </c>
      <c r="AL678" s="23">
        <v>-7.3000000000000001E-3</v>
      </c>
      <c r="AM678" s="23">
        <v>-0.1008</v>
      </c>
      <c r="AN678" s="23">
        <v>103.1935</v>
      </c>
    </row>
    <row r="679" spans="1:40" x14ac:dyDescent="0.35">
      <c r="A679" s="23" t="s">
        <v>1372</v>
      </c>
      <c r="B679" s="23" t="s">
        <v>1371</v>
      </c>
      <c r="C679" s="23" t="s">
        <v>272</v>
      </c>
      <c r="D679" s="23">
        <v>14290</v>
      </c>
      <c r="E679" s="23">
        <v>185770000000000</v>
      </c>
      <c r="F679" s="23">
        <v>13900</v>
      </c>
      <c r="G679" s="23">
        <v>13000000000</v>
      </c>
      <c r="H679" s="23">
        <v>930</v>
      </c>
      <c r="I679" s="23">
        <v>14030631</v>
      </c>
      <c r="J679" s="23">
        <v>278</v>
      </c>
      <c r="K679" s="23">
        <v>62861262000000</v>
      </c>
      <c r="L679" s="23">
        <v>16641635000000</v>
      </c>
      <c r="M679" s="23">
        <v>51466534000000</v>
      </c>
      <c r="N679" s="23">
        <v>3612644000000</v>
      </c>
      <c r="O679" s="23">
        <v>680399000000</v>
      </c>
      <c r="P679" s="23">
        <v>3613269000000</v>
      </c>
      <c r="Q679" s="23">
        <v>6892404000000</v>
      </c>
      <c r="R679" s="23">
        <v>7345711000000</v>
      </c>
      <c r="S679" s="23">
        <v>1386808000000</v>
      </c>
      <c r="T679" s="23">
        <v>434278000000</v>
      </c>
      <c r="U679" s="23">
        <v>743206000000</v>
      </c>
      <c r="V679" s="23">
        <v>0.30080000000000001</v>
      </c>
      <c r="W679" s="23">
        <v>2.9552</v>
      </c>
      <c r="X679" s="23">
        <v>50</v>
      </c>
      <c r="Y679" s="23" t="s">
        <v>38</v>
      </c>
      <c r="Z679" s="23">
        <v>2.6991999999999998</v>
      </c>
      <c r="AA679" s="23">
        <v>0.36530000000000001</v>
      </c>
      <c r="AB679" s="23">
        <v>0.4012</v>
      </c>
      <c r="AC679" s="23">
        <v>1.9198</v>
      </c>
      <c r="AD679" s="23">
        <v>-0.34739999999999999</v>
      </c>
      <c r="AE679" s="23">
        <v>0.24560000000000001</v>
      </c>
      <c r="AF679" s="23">
        <v>1.9300000000000001E-2</v>
      </c>
      <c r="AG679" s="23">
        <v>0.2452</v>
      </c>
      <c r="AH679" s="23">
        <v>0.68330000000000002</v>
      </c>
      <c r="AI679" s="23">
        <v>2.3900000000000001E-2</v>
      </c>
      <c r="AJ679" s="23">
        <v>1.9761</v>
      </c>
      <c r="AK679" s="23">
        <v>-0.18740000000000001</v>
      </c>
      <c r="AL679" s="23">
        <v>-2.8999999999999998E-3</v>
      </c>
      <c r="AM679" s="23">
        <v>0.1462</v>
      </c>
      <c r="AN679" s="23">
        <v>57.625100000000003</v>
      </c>
    </row>
    <row r="680" spans="1:40" x14ac:dyDescent="0.35">
      <c r="A680" s="24" t="s">
        <v>1547</v>
      </c>
      <c r="B680" s="24" t="s">
        <v>1546</v>
      </c>
      <c r="C680" s="24" t="s">
        <v>53</v>
      </c>
      <c r="D680" s="24">
        <v>14190</v>
      </c>
      <c r="E680" s="24">
        <v>19724100000000</v>
      </c>
      <c r="F680" s="24">
        <v>13490</v>
      </c>
      <c r="G680" s="24">
        <v>1390000000</v>
      </c>
      <c r="H680" s="24">
        <v>1230</v>
      </c>
      <c r="I680" s="24">
        <v>14030930</v>
      </c>
      <c r="J680" s="24">
        <v>-33</v>
      </c>
      <c r="K680" s="24" t="s">
        <v>38</v>
      </c>
      <c r="L680" s="24" t="s">
        <v>38</v>
      </c>
      <c r="M680" s="24" t="s">
        <v>38</v>
      </c>
      <c r="N680" s="24">
        <v>-46429000000</v>
      </c>
      <c r="O680" s="24">
        <v>-8528000000</v>
      </c>
      <c r="P680" s="24">
        <v>-31561000000</v>
      </c>
      <c r="Q680" s="24">
        <v>-39786000000</v>
      </c>
      <c r="R680" s="24">
        <v>-7762000000</v>
      </c>
      <c r="S680" s="24" t="s">
        <v>38</v>
      </c>
      <c r="T680" s="24" t="s">
        <v>38</v>
      </c>
      <c r="U680" s="24" t="s">
        <v>38</v>
      </c>
      <c r="V680" s="24" t="s">
        <v>38</v>
      </c>
      <c r="W680" s="24" t="s">
        <v>38</v>
      </c>
      <c r="X680" s="24" t="s">
        <v>38</v>
      </c>
      <c r="Y680" s="24" t="s">
        <v>38</v>
      </c>
      <c r="Z680" s="24" t="s">
        <v>38</v>
      </c>
      <c r="AA680" s="24" t="s">
        <v>38</v>
      </c>
      <c r="AB680" s="24" t="s">
        <v>38</v>
      </c>
      <c r="AC680" s="24" t="s">
        <v>38</v>
      </c>
      <c r="AD680" s="24" t="s">
        <v>38</v>
      </c>
      <c r="AE680" s="24" t="s">
        <v>38</v>
      </c>
      <c r="AF680" s="24" t="s">
        <v>38</v>
      </c>
      <c r="AG680" s="24" t="s">
        <v>38</v>
      </c>
      <c r="AH680" s="24" t="s">
        <v>38</v>
      </c>
      <c r="AI680" s="24" t="s">
        <v>38</v>
      </c>
      <c r="AJ680" s="24" t="s">
        <v>38</v>
      </c>
      <c r="AK680" s="24" t="s">
        <v>38</v>
      </c>
      <c r="AL680" s="24">
        <v>0.1158</v>
      </c>
      <c r="AM680" s="24">
        <v>0.59089999999999998</v>
      </c>
      <c r="AN680" s="24" t="s">
        <v>38</v>
      </c>
    </row>
    <row r="681" spans="1:40" x14ac:dyDescent="0.35">
      <c r="A681" s="24" t="s">
        <v>1555</v>
      </c>
      <c r="B681" s="24" t="s">
        <v>1554</v>
      </c>
      <c r="C681" s="24" t="s">
        <v>50</v>
      </c>
      <c r="D681" s="24">
        <v>7740</v>
      </c>
      <c r="E681" s="24">
        <v>7691609520000</v>
      </c>
      <c r="F681" s="24">
        <v>7510</v>
      </c>
      <c r="G681" s="24">
        <v>993748000</v>
      </c>
      <c r="H681" s="24">
        <v>930</v>
      </c>
      <c r="I681" s="24">
        <v>14030631</v>
      </c>
      <c r="J681" s="24">
        <v>-63</v>
      </c>
      <c r="K681" s="24">
        <v>32017000000</v>
      </c>
      <c r="L681" s="24">
        <v>21771000000</v>
      </c>
      <c r="M681" s="24">
        <v>187436000000</v>
      </c>
      <c r="N681" s="24">
        <v>-62449000000</v>
      </c>
      <c r="O681" s="24">
        <v>80035000000</v>
      </c>
      <c r="P681" s="24">
        <v>14205000000</v>
      </c>
      <c r="Q681" s="24">
        <v>301259000000</v>
      </c>
      <c r="R681" s="24">
        <v>357214000000</v>
      </c>
      <c r="S681" s="24" t="s">
        <v>38</v>
      </c>
      <c r="T681" s="24" t="s">
        <v>38</v>
      </c>
      <c r="U681" s="24" t="s">
        <v>38</v>
      </c>
      <c r="V681" s="24">
        <v>0.1</v>
      </c>
      <c r="W681" s="24">
        <v>240.23519999999999</v>
      </c>
      <c r="X681" s="24" t="s">
        <v>38</v>
      </c>
      <c r="Y681" s="24">
        <v>4.7454000000000001</v>
      </c>
      <c r="Z681" s="24" t="s">
        <v>38</v>
      </c>
      <c r="AA681" s="24" t="s">
        <v>38</v>
      </c>
      <c r="AB681" s="24" t="s">
        <v>38</v>
      </c>
      <c r="AC681" s="24" t="s">
        <v>38</v>
      </c>
      <c r="AD681" s="24" t="s">
        <v>38</v>
      </c>
      <c r="AE681" s="24" t="s">
        <v>38</v>
      </c>
      <c r="AF681" s="24" t="s">
        <v>38</v>
      </c>
      <c r="AG681" s="24" t="s">
        <v>38</v>
      </c>
      <c r="AH681" s="24" t="s">
        <v>38</v>
      </c>
      <c r="AI681" s="24" t="s">
        <v>38</v>
      </c>
      <c r="AJ681" s="24" t="s">
        <v>38</v>
      </c>
      <c r="AK681" s="24" t="s">
        <v>38</v>
      </c>
      <c r="AL681" s="24">
        <v>0.41970000000000002</v>
      </c>
      <c r="AM681" s="24">
        <v>0.67430000000000001</v>
      </c>
      <c r="AN681" s="24">
        <v>6023.6229000000003</v>
      </c>
    </row>
    <row r="682" spans="1:40" x14ac:dyDescent="0.35">
      <c r="A682" s="23" t="s">
        <v>1404</v>
      </c>
      <c r="B682" s="23" t="s">
        <v>1403</v>
      </c>
      <c r="C682" s="23" t="s">
        <v>145</v>
      </c>
      <c r="D682" s="23">
        <v>66400</v>
      </c>
      <c r="E682" s="23">
        <v>3984000000000</v>
      </c>
      <c r="F682" s="23">
        <v>63200</v>
      </c>
      <c r="G682" s="23">
        <v>60000000</v>
      </c>
      <c r="H682" s="23">
        <v>1230</v>
      </c>
      <c r="I682" s="23">
        <v>14030930</v>
      </c>
      <c r="J682" s="23">
        <v>-933</v>
      </c>
      <c r="K682" s="23">
        <v>396604000000</v>
      </c>
      <c r="L682" s="23">
        <v>67085000000</v>
      </c>
      <c r="M682" s="23">
        <v>504144000000</v>
      </c>
      <c r="N682" s="23">
        <v>-55967000000</v>
      </c>
      <c r="O682" s="23">
        <v>-35079000000</v>
      </c>
      <c r="P682" s="23">
        <v>62080000000</v>
      </c>
      <c r="Q682" s="23">
        <v>-75271000000</v>
      </c>
      <c r="R682" s="23">
        <v>72619000000</v>
      </c>
      <c r="S682" s="23">
        <v>35000000</v>
      </c>
      <c r="T682" s="23" t="s">
        <v>38</v>
      </c>
      <c r="U682" s="23" t="s">
        <v>38</v>
      </c>
      <c r="V682" s="23">
        <v>0.86980000000000002</v>
      </c>
      <c r="W682" s="23">
        <v>10.045299999999999</v>
      </c>
      <c r="X682" s="23" t="s">
        <v>38</v>
      </c>
      <c r="Y682" s="23" t="s">
        <v>38</v>
      </c>
      <c r="Z682" s="23" t="s">
        <v>38</v>
      </c>
      <c r="AA682" s="23" t="s">
        <v>38</v>
      </c>
      <c r="AB682" s="23" t="s">
        <v>38</v>
      </c>
      <c r="AC682" s="23" t="s">
        <v>38</v>
      </c>
      <c r="AD682" s="23" t="s">
        <v>38</v>
      </c>
      <c r="AE682" s="23" t="s">
        <v>38</v>
      </c>
      <c r="AF682" s="23">
        <v>-0.18820000000000001</v>
      </c>
      <c r="AG682" s="23">
        <v>-0.25190000000000001</v>
      </c>
      <c r="AH682" s="23" t="s">
        <v>38</v>
      </c>
      <c r="AI682" s="23">
        <v>-1.321</v>
      </c>
      <c r="AJ682" s="23" t="s">
        <v>38</v>
      </c>
      <c r="AK682" s="23" t="s">
        <v>38</v>
      </c>
      <c r="AL682" s="23">
        <v>0.3921</v>
      </c>
      <c r="AM682" s="23">
        <v>0.18590000000000001</v>
      </c>
      <c r="AN682" s="23">
        <v>40.1404</v>
      </c>
    </row>
    <row r="683" spans="1:40" x14ac:dyDescent="0.35">
      <c r="A683" s="23" t="s">
        <v>1398</v>
      </c>
      <c r="B683" s="23" t="s">
        <v>1397</v>
      </c>
      <c r="C683" s="23" t="s">
        <v>106</v>
      </c>
      <c r="D683" s="23">
        <v>19810</v>
      </c>
      <c r="E683" s="23">
        <v>3962000000000</v>
      </c>
      <c r="F683" s="23">
        <v>19500</v>
      </c>
      <c r="G683" s="23">
        <v>200000000</v>
      </c>
      <c r="H683" s="23">
        <v>1229</v>
      </c>
      <c r="I683" s="23">
        <v>14030930</v>
      </c>
      <c r="J683" s="23">
        <v>52</v>
      </c>
      <c r="K683" s="23">
        <v>98819000000</v>
      </c>
      <c r="L683" s="23" t="s">
        <v>38</v>
      </c>
      <c r="M683" s="23">
        <v>44723000000</v>
      </c>
      <c r="N683" s="23">
        <v>10409000000</v>
      </c>
      <c r="O683" s="23">
        <v>-1067000000</v>
      </c>
      <c r="P683" s="23">
        <v>6861000000</v>
      </c>
      <c r="Q683" s="23">
        <v>9094000000</v>
      </c>
      <c r="R683" s="23">
        <v>1880000000</v>
      </c>
      <c r="S683" s="23" t="s">
        <v>38</v>
      </c>
      <c r="T683" s="23" t="s">
        <v>38</v>
      </c>
      <c r="U683" s="23" t="s">
        <v>38</v>
      </c>
      <c r="V683" s="23" t="s">
        <v>38</v>
      </c>
      <c r="W683" s="23">
        <v>40.093499999999999</v>
      </c>
      <c r="X683" s="23">
        <v>369.80770000000001</v>
      </c>
      <c r="Y683" s="23" t="s">
        <v>38</v>
      </c>
      <c r="Z683" s="23" t="s">
        <v>38</v>
      </c>
      <c r="AA683" s="23" t="s">
        <v>38</v>
      </c>
      <c r="AB683" s="23" t="s">
        <v>38</v>
      </c>
      <c r="AC683" s="23" t="s">
        <v>38</v>
      </c>
      <c r="AD683" s="23" t="s">
        <v>38</v>
      </c>
      <c r="AE683" s="23" t="s">
        <v>38</v>
      </c>
      <c r="AF683" s="23">
        <v>-1</v>
      </c>
      <c r="AG683" s="23">
        <v>-1</v>
      </c>
      <c r="AH683" s="23">
        <v>-1</v>
      </c>
      <c r="AI683" s="23">
        <v>-1</v>
      </c>
      <c r="AJ683" s="23">
        <v>-1.5533999999999999</v>
      </c>
      <c r="AK683" s="23">
        <v>-2.2334999999999998</v>
      </c>
      <c r="AL683" s="23">
        <v>3.7000000000000002E-3</v>
      </c>
      <c r="AM683" s="23">
        <v>0.1053</v>
      </c>
      <c r="AN683" s="23">
        <v>122.3062</v>
      </c>
    </row>
    <row r="684" spans="1:40" x14ac:dyDescent="0.35">
      <c r="A684" s="23" t="s">
        <v>658</v>
      </c>
      <c r="B684" s="23" t="s">
        <v>657</v>
      </c>
      <c r="C684" s="23" t="s">
        <v>45</v>
      </c>
      <c r="D684" s="23">
        <v>6520</v>
      </c>
      <c r="E684" s="23">
        <v>273840000000000</v>
      </c>
      <c r="F684" s="23">
        <v>6330</v>
      </c>
      <c r="G684" s="23">
        <v>42000000000</v>
      </c>
      <c r="H684" s="23">
        <v>1229</v>
      </c>
      <c r="I684" s="23">
        <v>14030930</v>
      </c>
      <c r="J684" s="23">
        <v>524</v>
      </c>
      <c r="K684" s="23">
        <v>79861996000000</v>
      </c>
      <c r="L684" s="23">
        <v>23302978000000</v>
      </c>
      <c r="M684" s="23">
        <v>96422046000000</v>
      </c>
      <c r="N684" s="23">
        <v>22015453000000</v>
      </c>
      <c r="O684" s="23">
        <v>5240208000000</v>
      </c>
      <c r="P684" s="23">
        <v>40622088000000</v>
      </c>
      <c r="Q684" s="23">
        <v>22017832000000</v>
      </c>
      <c r="R684" s="23">
        <v>41326920000000</v>
      </c>
      <c r="S684" s="23">
        <v>2029401000000</v>
      </c>
      <c r="T684" s="23">
        <v>355254000000</v>
      </c>
      <c r="U684" s="23">
        <v>267674000000</v>
      </c>
      <c r="V684" s="23">
        <v>0.9133</v>
      </c>
      <c r="W684" s="23">
        <v>3.4289000000000001</v>
      </c>
      <c r="X684" s="23">
        <v>12.0802</v>
      </c>
      <c r="Y684" s="23" t="s">
        <v>38</v>
      </c>
      <c r="Z684" s="23">
        <v>3.2498</v>
      </c>
      <c r="AA684" s="23">
        <v>-0.1201</v>
      </c>
      <c r="AB684" s="23">
        <v>0.17849999999999999</v>
      </c>
      <c r="AC684" s="23">
        <v>-2.3699999999999999E-2</v>
      </c>
      <c r="AD684" s="23">
        <v>-0.12659999999999999</v>
      </c>
      <c r="AE684" s="23">
        <v>-0.16700000000000001</v>
      </c>
      <c r="AF684" s="23">
        <v>0.1084</v>
      </c>
      <c r="AG684" s="23">
        <v>-0.1062</v>
      </c>
      <c r="AH684" s="23">
        <v>0.15859999999999999</v>
      </c>
      <c r="AI684" s="23">
        <v>-0.31929999999999997</v>
      </c>
      <c r="AJ684" s="23">
        <v>8.2199999999999995E-2</v>
      </c>
      <c r="AK684" s="23">
        <v>-0.21940000000000001</v>
      </c>
      <c r="AL684" s="23">
        <v>7.1099999999999997E-2</v>
      </c>
      <c r="AM684" s="23" t="s">
        <v>38</v>
      </c>
      <c r="AN684" s="23">
        <v>79.363699999999994</v>
      </c>
    </row>
    <row r="685" spans="1:40" x14ac:dyDescent="0.35">
      <c r="A685" s="23" t="s">
        <v>1378</v>
      </c>
      <c r="B685" s="23" t="s">
        <v>1377</v>
      </c>
      <c r="C685" s="23" t="s">
        <v>50</v>
      </c>
      <c r="D685" s="23">
        <v>6300</v>
      </c>
      <c r="E685" s="23">
        <v>6300000000000</v>
      </c>
      <c r="F685" s="23">
        <v>6120</v>
      </c>
      <c r="G685" s="23">
        <v>1000000000</v>
      </c>
      <c r="H685" s="23">
        <v>930</v>
      </c>
      <c r="I685" s="23">
        <v>14030631</v>
      </c>
      <c r="J685" s="23">
        <v>-115</v>
      </c>
      <c r="K685" s="23">
        <v>-2751000000</v>
      </c>
      <c r="L685" s="23">
        <v>222486000000</v>
      </c>
      <c r="M685" s="23">
        <v>1006492000000</v>
      </c>
      <c r="N685" s="23">
        <v>-114737000000</v>
      </c>
      <c r="O685" s="23">
        <v>200676000000</v>
      </c>
      <c r="P685" s="23">
        <v>894051000000</v>
      </c>
      <c r="Q685" s="23">
        <v>1700520000000</v>
      </c>
      <c r="R685" s="23">
        <v>2026526000000</v>
      </c>
      <c r="S685" s="23">
        <v>3022000000</v>
      </c>
      <c r="T685" s="23">
        <v>269000000</v>
      </c>
      <c r="U685" s="23">
        <v>5237000000</v>
      </c>
      <c r="V685" s="23">
        <v>0.1119</v>
      </c>
      <c r="W685" s="23" t="s">
        <v>38</v>
      </c>
      <c r="X685" s="23" t="s">
        <v>38</v>
      </c>
      <c r="Y685" s="23">
        <v>2.1951999999999998</v>
      </c>
      <c r="Z685" s="23" t="s">
        <v>38</v>
      </c>
      <c r="AA685" s="23" t="s">
        <v>38</v>
      </c>
      <c r="AB685" s="23" t="s">
        <v>38</v>
      </c>
      <c r="AC685" s="23" t="s">
        <v>38</v>
      </c>
      <c r="AD685" s="23">
        <v>0.1399</v>
      </c>
      <c r="AE685" s="23" t="s">
        <v>38</v>
      </c>
      <c r="AF685" s="23" t="s">
        <v>38</v>
      </c>
      <c r="AG685" s="23">
        <v>1.7769999999999999</v>
      </c>
      <c r="AH685" s="23" t="s">
        <v>38</v>
      </c>
      <c r="AI685" s="23" t="s">
        <v>38</v>
      </c>
      <c r="AJ685" s="23" t="s">
        <v>38</v>
      </c>
      <c r="AK685" s="23">
        <v>2.1655000000000002</v>
      </c>
      <c r="AL685" s="23">
        <v>-6.5600000000000006E-2</v>
      </c>
      <c r="AM685" s="23">
        <v>0.41389999999999999</v>
      </c>
      <c r="AN685" s="23">
        <v>22813.097099999999</v>
      </c>
    </row>
    <row r="686" spans="1:40" x14ac:dyDescent="0.35">
      <c r="A686" s="24" t="s">
        <v>1390</v>
      </c>
      <c r="B686" s="24" t="s">
        <v>1389</v>
      </c>
      <c r="C686" s="24" t="s">
        <v>50</v>
      </c>
      <c r="D686" s="24">
        <v>29250</v>
      </c>
      <c r="E686" s="24">
        <v>3565575000000</v>
      </c>
      <c r="F686" s="24">
        <v>29250</v>
      </c>
      <c r="G686" s="24">
        <v>121900000</v>
      </c>
      <c r="H686" s="24">
        <v>1229</v>
      </c>
      <c r="I686" s="24">
        <v>14030930</v>
      </c>
      <c r="J686" s="24">
        <v>-1683</v>
      </c>
      <c r="K686" s="24">
        <v>320000000</v>
      </c>
      <c r="L686" s="24">
        <v>564000000</v>
      </c>
      <c r="M686" s="24">
        <v>752655000000</v>
      </c>
      <c r="N686" s="24">
        <v>-33251000000</v>
      </c>
      <c r="O686" s="24">
        <v>-10763000000</v>
      </c>
      <c r="P686" s="24">
        <v>715244000000</v>
      </c>
      <c r="Q686" s="24">
        <v>476875000000</v>
      </c>
      <c r="R686" s="24">
        <v>569646000000</v>
      </c>
      <c r="S686" s="24">
        <v>316000000</v>
      </c>
      <c r="T686" s="24">
        <v>315000000</v>
      </c>
      <c r="U686" s="24">
        <v>7230000000</v>
      </c>
      <c r="V686" s="24">
        <v>0.1</v>
      </c>
      <c r="W686" s="24">
        <v>11142.421899999999</v>
      </c>
      <c r="X686" s="24" t="s">
        <v>38</v>
      </c>
      <c r="Y686" s="24">
        <v>7.9941000000000004</v>
      </c>
      <c r="Z686" s="24" t="s">
        <v>38</v>
      </c>
      <c r="AA686" s="24" t="s">
        <v>38</v>
      </c>
      <c r="AB686" s="24" t="s">
        <v>38</v>
      </c>
      <c r="AC686" s="24" t="s">
        <v>38</v>
      </c>
      <c r="AD686" s="24" t="s">
        <v>38</v>
      </c>
      <c r="AE686" s="24" t="s">
        <v>38</v>
      </c>
      <c r="AF686" s="24" t="s">
        <v>38</v>
      </c>
      <c r="AG686" s="24">
        <v>-0.99909999999999999</v>
      </c>
      <c r="AH686" s="24" t="s">
        <v>38</v>
      </c>
      <c r="AI686" s="24" t="s">
        <v>38</v>
      </c>
      <c r="AJ686" s="24" t="s">
        <v>38</v>
      </c>
      <c r="AK686" s="24">
        <v>-1.0174000000000001</v>
      </c>
      <c r="AL686" s="24">
        <v>0.15840000000000001</v>
      </c>
      <c r="AM686" s="24">
        <v>0.3931</v>
      </c>
      <c r="AN686" s="24">
        <v>11357.431200000001</v>
      </c>
    </row>
    <row r="687" spans="1:40" x14ac:dyDescent="0.35">
      <c r="A687" s="23" t="s">
        <v>1483</v>
      </c>
      <c r="B687" s="23" t="s">
        <v>1482</v>
      </c>
      <c r="C687" s="23" t="s">
        <v>183</v>
      </c>
      <c r="D687" s="23">
        <v>34900</v>
      </c>
      <c r="E687" s="23">
        <v>1591440000000</v>
      </c>
      <c r="F687" s="23">
        <v>34600</v>
      </c>
      <c r="G687" s="23">
        <v>45600000</v>
      </c>
      <c r="H687" s="23">
        <v>631</v>
      </c>
      <c r="I687" s="23">
        <v>14030930</v>
      </c>
      <c r="J687" s="23">
        <v>-1128</v>
      </c>
      <c r="K687" s="23" t="s">
        <v>38</v>
      </c>
      <c r="L687" s="23" t="s">
        <v>38</v>
      </c>
      <c r="M687" s="23" t="s">
        <v>38</v>
      </c>
      <c r="N687" s="23">
        <v>-51431000000</v>
      </c>
      <c r="O687" s="23">
        <v>-18204000000</v>
      </c>
      <c r="P687" s="23">
        <v>-43513000000</v>
      </c>
      <c r="Q687" s="23">
        <v>-52144000000</v>
      </c>
      <c r="R687" s="23">
        <v>-33940000000</v>
      </c>
      <c r="S687" s="23">
        <v>5000000</v>
      </c>
      <c r="T687" s="23" t="s">
        <v>38</v>
      </c>
      <c r="U687" s="23">
        <v>155000000</v>
      </c>
      <c r="V687" s="23" t="s">
        <v>38</v>
      </c>
      <c r="W687" s="23" t="s">
        <v>38</v>
      </c>
      <c r="X687" s="23" t="s">
        <v>38</v>
      </c>
      <c r="Y687" s="23" t="s">
        <v>38</v>
      </c>
      <c r="Z687" s="23" t="s">
        <v>38</v>
      </c>
      <c r="AA687" s="23" t="s">
        <v>38</v>
      </c>
      <c r="AB687" s="23" t="s">
        <v>38</v>
      </c>
      <c r="AC687" s="23" t="s">
        <v>38</v>
      </c>
      <c r="AD687" s="23" t="s">
        <v>38</v>
      </c>
      <c r="AE687" s="23" t="s">
        <v>38</v>
      </c>
      <c r="AF687" s="23" t="s">
        <v>38</v>
      </c>
      <c r="AG687" s="23" t="s">
        <v>38</v>
      </c>
      <c r="AH687" s="23" t="s">
        <v>38</v>
      </c>
      <c r="AI687" s="23" t="s">
        <v>38</v>
      </c>
      <c r="AJ687" s="23" t="s">
        <v>38</v>
      </c>
      <c r="AK687" s="23" t="s">
        <v>38</v>
      </c>
      <c r="AL687" s="23">
        <v>8.6999999999999994E-3</v>
      </c>
      <c r="AM687" s="23">
        <v>0.21609999999999999</v>
      </c>
      <c r="AN687" s="23" t="s">
        <v>38</v>
      </c>
    </row>
    <row r="688" spans="1:40" x14ac:dyDescent="0.35">
      <c r="A688" s="23" t="s">
        <v>1618</v>
      </c>
      <c r="B688" s="23" t="s">
        <v>1617</v>
      </c>
      <c r="C688" s="23" t="s">
        <v>65</v>
      </c>
      <c r="D688" s="23">
        <v>64250</v>
      </c>
      <c r="E688" s="23">
        <v>1799000000000</v>
      </c>
      <c r="F688" s="23">
        <v>63700</v>
      </c>
      <c r="G688" s="23">
        <v>28000000</v>
      </c>
      <c r="H688" s="23">
        <v>830</v>
      </c>
      <c r="I688" s="23">
        <v>14030531</v>
      </c>
      <c r="J688" s="23">
        <v>-17</v>
      </c>
      <c r="K688" s="23">
        <v>2354762000000</v>
      </c>
      <c r="L688" s="23">
        <v>233622000000</v>
      </c>
      <c r="M688" s="23">
        <v>2288877000000</v>
      </c>
      <c r="N688" s="23">
        <v>-480000000</v>
      </c>
      <c r="O688" s="23">
        <v>142000000</v>
      </c>
      <c r="P688" s="23">
        <v>975000000</v>
      </c>
      <c r="Q688" s="23">
        <v>118366000000</v>
      </c>
      <c r="R688" s="23">
        <v>109436000000</v>
      </c>
      <c r="S688" s="23">
        <v>31392000000</v>
      </c>
      <c r="T688" s="23">
        <v>8210000000</v>
      </c>
      <c r="U688" s="23">
        <v>31865000000</v>
      </c>
      <c r="V688" s="23">
        <v>0.1</v>
      </c>
      <c r="W688" s="23">
        <v>0.76400000000000001</v>
      </c>
      <c r="X688" s="23" t="s">
        <v>38</v>
      </c>
      <c r="Y688" s="23" t="s">
        <v>38</v>
      </c>
      <c r="Z688" s="23" t="s">
        <v>38</v>
      </c>
      <c r="AA688" s="23" t="s">
        <v>38</v>
      </c>
      <c r="AB688" s="23" t="s">
        <v>38</v>
      </c>
      <c r="AC688" s="23" t="s">
        <v>38</v>
      </c>
      <c r="AD688" s="23" t="s">
        <v>38</v>
      </c>
      <c r="AE688" s="23" t="s">
        <v>38</v>
      </c>
      <c r="AF688" s="23" t="s">
        <v>38</v>
      </c>
      <c r="AG688" s="23" t="s">
        <v>38</v>
      </c>
      <c r="AH688" s="23" t="s">
        <v>38</v>
      </c>
      <c r="AI688" s="23" t="s">
        <v>38</v>
      </c>
      <c r="AJ688" s="23" t="s">
        <v>38</v>
      </c>
      <c r="AK688" s="23" t="s">
        <v>38</v>
      </c>
      <c r="AL688" s="23">
        <v>-6.7400000000000002E-2</v>
      </c>
      <c r="AM688" s="23">
        <v>0.30120000000000002</v>
      </c>
      <c r="AN688" s="23">
        <v>395.10489999999999</v>
      </c>
    </row>
    <row r="689" spans="1:40" x14ac:dyDescent="0.35">
      <c r="A689" s="24" t="s">
        <v>1382</v>
      </c>
      <c r="B689" s="24" t="s">
        <v>1381</v>
      </c>
      <c r="C689" s="24" t="s">
        <v>135</v>
      </c>
      <c r="D689" s="24">
        <v>21700</v>
      </c>
      <c r="E689" s="24">
        <v>10952733181600</v>
      </c>
      <c r="F689" s="24">
        <v>21050</v>
      </c>
      <c r="G689" s="24">
        <v>504734248</v>
      </c>
      <c r="H689" s="24">
        <v>930</v>
      </c>
      <c r="I689" s="24">
        <v>14030631</v>
      </c>
      <c r="J689" s="24">
        <v>529</v>
      </c>
      <c r="K689" s="24">
        <v>7598040000000</v>
      </c>
      <c r="L689" s="24">
        <v>2301719000000</v>
      </c>
      <c r="M689" s="24">
        <v>4774937000000</v>
      </c>
      <c r="N689" s="24">
        <v>267120000000</v>
      </c>
      <c r="O689" s="24">
        <v>84544000000</v>
      </c>
      <c r="P689" s="24">
        <v>316363000000</v>
      </c>
      <c r="Q689" s="24">
        <v>559396000000</v>
      </c>
      <c r="R689" s="24">
        <v>527592000000</v>
      </c>
      <c r="S689" s="24">
        <v>41413000000</v>
      </c>
      <c r="T689" s="24">
        <v>11657000000</v>
      </c>
      <c r="U689" s="24">
        <v>20965000000</v>
      </c>
      <c r="V689" s="24">
        <v>0.19939999999999999</v>
      </c>
      <c r="W689" s="24">
        <v>1.4415</v>
      </c>
      <c r="X689" s="24">
        <v>39.792099999999998</v>
      </c>
      <c r="Y689" s="24" t="s">
        <v>38</v>
      </c>
      <c r="Z689" s="24" t="s">
        <v>38</v>
      </c>
      <c r="AA689" s="24" t="s">
        <v>38</v>
      </c>
      <c r="AB689" s="24" t="s">
        <v>38</v>
      </c>
      <c r="AC689" s="24" t="s">
        <v>38</v>
      </c>
      <c r="AD689" s="24">
        <v>0.89829999999999999</v>
      </c>
      <c r="AE689" s="24" t="s">
        <v>38</v>
      </c>
      <c r="AF689" s="24">
        <v>-9.2399999999999996E-2</v>
      </c>
      <c r="AG689" s="24">
        <v>1.4208000000000001</v>
      </c>
      <c r="AH689" s="24">
        <v>0.79759999999999998</v>
      </c>
      <c r="AI689" s="24">
        <v>0.68330000000000002</v>
      </c>
      <c r="AJ689" s="24" t="s">
        <v>38</v>
      </c>
      <c r="AK689" s="24">
        <v>3.5952999999999999</v>
      </c>
      <c r="AL689" s="24">
        <v>-2.3199999999999998E-2</v>
      </c>
      <c r="AM689" s="24">
        <v>0.31309999999999999</v>
      </c>
      <c r="AN689" s="24">
        <v>35.372500000000002</v>
      </c>
    </row>
    <row r="690" spans="1:40" x14ac:dyDescent="0.35">
      <c r="A690" s="24" t="s">
        <v>1507</v>
      </c>
      <c r="B690" s="24" t="s">
        <v>1506</v>
      </c>
      <c r="C690" s="24" t="s">
        <v>167</v>
      </c>
      <c r="D690" s="24">
        <v>9790</v>
      </c>
      <c r="E690" s="24">
        <v>65639747250000</v>
      </c>
      <c r="F690" s="24">
        <v>9700</v>
      </c>
      <c r="G690" s="24">
        <v>6704775000</v>
      </c>
      <c r="H690" s="24">
        <v>930</v>
      </c>
      <c r="I690" s="24">
        <v>14030631</v>
      </c>
      <c r="J690" s="24">
        <v>744</v>
      </c>
      <c r="K690" s="24">
        <v>28636359000000</v>
      </c>
      <c r="L690" s="24">
        <v>8528157000000</v>
      </c>
      <c r="M690" s="24">
        <v>29223269000000</v>
      </c>
      <c r="N690" s="24">
        <v>4986476000000</v>
      </c>
      <c r="O690" s="24">
        <v>2549848000000</v>
      </c>
      <c r="P690" s="24">
        <v>9495567000000</v>
      </c>
      <c r="Q690" s="24">
        <v>11744043000000</v>
      </c>
      <c r="R690" s="24">
        <v>14452941000000</v>
      </c>
      <c r="S690" s="24">
        <v>4871384000000</v>
      </c>
      <c r="T690" s="24">
        <v>1073912000000</v>
      </c>
      <c r="U690" s="24">
        <v>2700167000000</v>
      </c>
      <c r="V690" s="24">
        <v>0.21179999999999999</v>
      </c>
      <c r="W690" s="24">
        <v>2.2921999999999998</v>
      </c>
      <c r="X690" s="24">
        <v>13.037599999999999</v>
      </c>
      <c r="Y690" s="24" t="s">
        <v>38</v>
      </c>
      <c r="Z690" s="24" t="s">
        <v>38</v>
      </c>
      <c r="AA690" s="24" t="s">
        <v>38</v>
      </c>
      <c r="AB690" s="24" t="s">
        <v>38</v>
      </c>
      <c r="AC690" s="24" t="s">
        <v>38</v>
      </c>
      <c r="AD690" s="24" t="s">
        <v>38</v>
      </c>
      <c r="AE690" s="24" t="s">
        <v>38</v>
      </c>
      <c r="AF690" s="24" t="s">
        <v>38</v>
      </c>
      <c r="AG690" s="24" t="s">
        <v>38</v>
      </c>
      <c r="AH690" s="24" t="s">
        <v>38</v>
      </c>
      <c r="AI690" s="24" t="s">
        <v>38</v>
      </c>
      <c r="AJ690" s="24" t="s">
        <v>38</v>
      </c>
      <c r="AK690" s="24" t="s">
        <v>38</v>
      </c>
      <c r="AL690" s="24">
        <v>-6.3700000000000007E-2</v>
      </c>
      <c r="AM690" s="24">
        <v>0.18479999999999999</v>
      </c>
      <c r="AN690" s="24">
        <v>218.70830000000001</v>
      </c>
    </row>
    <row r="691" spans="1:40" x14ac:dyDescent="0.35">
      <c r="A691" s="23" t="s">
        <v>1497</v>
      </c>
      <c r="B691" s="23" t="s">
        <v>1496</v>
      </c>
      <c r="C691" s="23" t="s">
        <v>53</v>
      </c>
      <c r="D691" s="23">
        <v>143550</v>
      </c>
      <c r="E691" s="23">
        <v>43065000000000</v>
      </c>
      <c r="F691" s="23">
        <v>142200</v>
      </c>
      <c r="G691" s="23">
        <v>300000000</v>
      </c>
      <c r="H691" s="23">
        <v>1230</v>
      </c>
      <c r="I691" s="23">
        <v>14030930</v>
      </c>
      <c r="J691" s="23">
        <v>7492</v>
      </c>
      <c r="K691" s="23">
        <v>82081584000000</v>
      </c>
      <c r="L691" s="23">
        <v>19100466000000</v>
      </c>
      <c r="M691" s="23">
        <v>74924444000000</v>
      </c>
      <c r="N691" s="23">
        <v>2247620000000</v>
      </c>
      <c r="O691" s="23">
        <v>29345000000</v>
      </c>
      <c r="P691" s="23">
        <v>7043995000000</v>
      </c>
      <c r="Q691" s="23">
        <v>2109476000000</v>
      </c>
      <c r="R691" s="23">
        <v>604161000000</v>
      </c>
      <c r="S691" s="23" t="s">
        <v>38</v>
      </c>
      <c r="T691" s="23" t="s">
        <v>38</v>
      </c>
      <c r="U691" s="23" t="s">
        <v>38</v>
      </c>
      <c r="V691" s="23" t="s">
        <v>38</v>
      </c>
      <c r="W691" s="23">
        <v>0.52470000000000006</v>
      </c>
      <c r="X691" s="23">
        <v>18.9802</v>
      </c>
      <c r="Y691" s="23" t="s">
        <v>38</v>
      </c>
      <c r="Z691" s="23">
        <v>0.49299999999999999</v>
      </c>
      <c r="AA691" s="23" t="s">
        <v>38</v>
      </c>
      <c r="AB691" s="23" t="s">
        <v>38</v>
      </c>
      <c r="AC691" s="23" t="s">
        <v>38</v>
      </c>
      <c r="AD691" s="23">
        <v>-0.98380000000000001</v>
      </c>
      <c r="AE691" s="23">
        <v>0.14610000000000001</v>
      </c>
      <c r="AF691" s="23">
        <v>-4.9000000000000002E-2</v>
      </c>
      <c r="AG691" s="23">
        <v>9.5999999999999992E-3</v>
      </c>
      <c r="AH691" s="23" t="s">
        <v>38</v>
      </c>
      <c r="AI691" s="23">
        <v>-0.83899999999999997</v>
      </c>
      <c r="AJ691" s="23" t="s">
        <v>38</v>
      </c>
      <c r="AK691" s="23">
        <v>-0.98350000000000004</v>
      </c>
      <c r="AL691" s="23">
        <v>-4.5999999999999999E-2</v>
      </c>
      <c r="AM691" s="23">
        <v>0.23710000000000001</v>
      </c>
      <c r="AN691" s="23">
        <v>103.9768</v>
      </c>
    </row>
    <row r="692" spans="1:40" x14ac:dyDescent="0.35">
      <c r="A692" s="24" t="s">
        <v>1374</v>
      </c>
      <c r="B692" s="24" t="s">
        <v>1373</v>
      </c>
      <c r="C692" s="24" t="s">
        <v>127</v>
      </c>
      <c r="D692" s="24">
        <v>13690</v>
      </c>
      <c r="E692" s="24">
        <v>3870318162460</v>
      </c>
      <c r="F692" s="24">
        <v>13280</v>
      </c>
      <c r="G692" s="24">
        <v>282711334</v>
      </c>
      <c r="H692" s="24">
        <v>930</v>
      </c>
      <c r="I692" s="24">
        <v>14030930</v>
      </c>
      <c r="J692" s="24">
        <v>226</v>
      </c>
      <c r="K692" s="24">
        <v>110379000000</v>
      </c>
      <c r="L692" s="24">
        <v>27180000000</v>
      </c>
      <c r="M692" s="24">
        <v>110379000000</v>
      </c>
      <c r="N692" s="24">
        <v>63784000000</v>
      </c>
      <c r="O692" s="24">
        <v>18775000000</v>
      </c>
      <c r="P692" s="24">
        <v>63784000000</v>
      </c>
      <c r="Q692" s="24">
        <v>83093000000</v>
      </c>
      <c r="R692" s="24">
        <v>83093000000</v>
      </c>
      <c r="S692" s="24" t="s">
        <v>38</v>
      </c>
      <c r="T692" s="24" t="s">
        <v>38</v>
      </c>
      <c r="U692" s="24" t="s">
        <v>38</v>
      </c>
      <c r="V692" s="24">
        <v>0.55820000000000003</v>
      </c>
      <c r="W692" s="24">
        <v>35.063899999999997</v>
      </c>
      <c r="X692" s="24">
        <v>58.761099999999999</v>
      </c>
      <c r="Y692" s="24" t="s">
        <v>38</v>
      </c>
      <c r="Z692" s="24" t="s">
        <v>38</v>
      </c>
      <c r="AA692" s="24">
        <v>0.1522</v>
      </c>
      <c r="AB692" s="24">
        <v>0.1356</v>
      </c>
      <c r="AC692" s="24">
        <v>0.87129999999999996</v>
      </c>
      <c r="AD692" s="24">
        <v>2.06E-2</v>
      </c>
      <c r="AE692" s="24">
        <v>-5.67E-2</v>
      </c>
      <c r="AF692" s="24">
        <v>-1.4800000000000001E-2</v>
      </c>
      <c r="AG692" s="24">
        <v>8.0000000000000002E-3</v>
      </c>
      <c r="AH692" s="24">
        <v>-1.4800000000000001E-2</v>
      </c>
      <c r="AI692" s="24">
        <v>8.0000000000000002E-3</v>
      </c>
      <c r="AJ692" s="24">
        <v>0.84360000000000002</v>
      </c>
      <c r="AK692" s="24">
        <v>2.8799999999999999E-2</v>
      </c>
      <c r="AL692" s="24">
        <v>0.33069999999999999</v>
      </c>
      <c r="AM692" s="24">
        <v>0.53820000000000001</v>
      </c>
      <c r="AN692" s="24">
        <v>135.5625</v>
      </c>
    </row>
    <row r="693" spans="1:40" x14ac:dyDescent="0.35">
      <c r="A693" s="24" t="s">
        <v>1620</v>
      </c>
      <c r="B693" s="24" t="s">
        <v>1619</v>
      </c>
      <c r="C693" s="24" t="s">
        <v>127</v>
      </c>
      <c r="D693" s="24">
        <v>24850</v>
      </c>
      <c r="E693" s="24">
        <v>4054526000000</v>
      </c>
      <c r="F693" s="24">
        <v>24850</v>
      </c>
      <c r="G693" s="24">
        <v>163160000</v>
      </c>
      <c r="H693" s="24">
        <v>930</v>
      </c>
      <c r="I693" s="24">
        <v>14000331</v>
      </c>
      <c r="J693" s="24">
        <v>-4948.2716</v>
      </c>
      <c r="K693" s="24" t="s">
        <v>38</v>
      </c>
      <c r="L693" s="24" t="s">
        <v>38</v>
      </c>
      <c r="M693" s="24" t="s">
        <v>38</v>
      </c>
      <c r="N693" s="24">
        <v>-807360000000</v>
      </c>
      <c r="O693" s="24">
        <v>416168000000</v>
      </c>
      <c r="P693" s="24">
        <v>-1669224000000</v>
      </c>
      <c r="Q693" s="24">
        <v>-2854000000000</v>
      </c>
      <c r="R693" s="24">
        <v>-3270168000000</v>
      </c>
      <c r="S693" s="24">
        <v>148242000000</v>
      </c>
      <c r="T693" s="24">
        <v>55111000000</v>
      </c>
      <c r="U693" s="24">
        <v>135714000000</v>
      </c>
      <c r="V693" s="24" t="s">
        <v>38</v>
      </c>
      <c r="W693" s="24" t="s">
        <v>38</v>
      </c>
      <c r="X693" s="24" t="s">
        <v>38</v>
      </c>
      <c r="Y693" s="24" t="s">
        <v>38</v>
      </c>
      <c r="Z693" s="24" t="s">
        <v>38</v>
      </c>
      <c r="AA693" s="24" t="s">
        <v>38</v>
      </c>
      <c r="AB693" s="24" t="s">
        <v>38</v>
      </c>
      <c r="AC693" s="24" t="s">
        <v>38</v>
      </c>
      <c r="AD693" s="24" t="s">
        <v>38</v>
      </c>
      <c r="AE693" s="24" t="s">
        <v>38</v>
      </c>
      <c r="AF693" s="24" t="s">
        <v>38</v>
      </c>
      <c r="AG693" s="24" t="s">
        <v>38</v>
      </c>
      <c r="AH693" s="24" t="s">
        <v>38</v>
      </c>
      <c r="AI693" s="24" t="s">
        <v>38</v>
      </c>
      <c r="AJ693" s="24" t="s">
        <v>38</v>
      </c>
      <c r="AK693" s="24" t="s">
        <v>38</v>
      </c>
      <c r="AL693" s="24">
        <v>-4.7899999999999998E-2</v>
      </c>
      <c r="AM693" s="24">
        <v>0.47860000000000003</v>
      </c>
      <c r="AN693" s="24">
        <v>9636.6411000000007</v>
      </c>
    </row>
    <row r="694" spans="1:40" x14ac:dyDescent="0.35">
      <c r="A694" s="23" t="s">
        <v>1275</v>
      </c>
      <c r="B694" s="23" t="s">
        <v>1274</v>
      </c>
      <c r="C694" s="23" t="s">
        <v>230</v>
      </c>
      <c r="D694" s="23">
        <v>24650</v>
      </c>
      <c r="E694" s="23">
        <v>1848750000000</v>
      </c>
      <c r="F694" s="23">
        <v>24200</v>
      </c>
      <c r="G694" s="23">
        <v>75000000</v>
      </c>
      <c r="H694" s="23">
        <v>1230</v>
      </c>
      <c r="I694" s="23">
        <v>14030930</v>
      </c>
      <c r="J694" s="23">
        <v>-8561</v>
      </c>
      <c r="K694" s="23">
        <v>1062806000000</v>
      </c>
      <c r="L694" s="23">
        <v>353662000000</v>
      </c>
      <c r="M694" s="23">
        <v>838483000000</v>
      </c>
      <c r="N694" s="23">
        <v>-642055000000</v>
      </c>
      <c r="O694" s="23">
        <v>-90373000000</v>
      </c>
      <c r="P694" s="23">
        <v>-265084000000</v>
      </c>
      <c r="Q694" s="23">
        <v>-1675774000000</v>
      </c>
      <c r="R694" s="23">
        <v>-1154595000000</v>
      </c>
      <c r="S694" s="23">
        <v>357000000</v>
      </c>
      <c r="T694" s="23">
        <v>297000000</v>
      </c>
      <c r="U694" s="23">
        <v>3630000000</v>
      </c>
      <c r="V694" s="23" t="s">
        <v>38</v>
      </c>
      <c r="W694" s="23">
        <v>1.7395</v>
      </c>
      <c r="X694" s="23" t="s">
        <v>38</v>
      </c>
      <c r="Y694" s="23" t="s">
        <v>38</v>
      </c>
      <c r="Z694" s="23">
        <v>1.7077</v>
      </c>
      <c r="AA694" s="23" t="s">
        <v>38</v>
      </c>
      <c r="AB694" s="23" t="s">
        <v>38</v>
      </c>
      <c r="AC694" s="23" t="s">
        <v>38</v>
      </c>
      <c r="AD694" s="23" t="s">
        <v>38</v>
      </c>
      <c r="AE694" s="23">
        <v>0.37109999999999999</v>
      </c>
      <c r="AF694" s="23">
        <v>0.30020000000000002</v>
      </c>
      <c r="AG694" s="23">
        <v>0.4975</v>
      </c>
      <c r="AH694" s="23">
        <v>-0.99429999999999996</v>
      </c>
      <c r="AI694" s="23" t="s">
        <v>38</v>
      </c>
      <c r="AJ694" s="23" t="s">
        <v>38</v>
      </c>
      <c r="AK694" s="23" t="s">
        <v>38</v>
      </c>
      <c r="AL694" s="23">
        <v>5.45E-2</v>
      </c>
      <c r="AM694" s="23">
        <v>6.7400000000000002E-2</v>
      </c>
      <c r="AN694" s="23">
        <v>223.61529999999999</v>
      </c>
    </row>
    <row r="695" spans="1:40" x14ac:dyDescent="0.35">
      <c r="A695" s="24" t="s">
        <v>1551</v>
      </c>
      <c r="B695" s="24" t="s">
        <v>1550</v>
      </c>
      <c r="C695" s="24" t="s">
        <v>183</v>
      </c>
      <c r="D695" s="24">
        <v>90300</v>
      </c>
      <c r="E695" s="24">
        <v>18060000000000</v>
      </c>
      <c r="F695" s="24">
        <v>87600</v>
      </c>
      <c r="G695" s="24">
        <v>200000000</v>
      </c>
      <c r="H695" s="24">
        <v>631</v>
      </c>
      <c r="I695" s="24">
        <v>14030930</v>
      </c>
      <c r="J695" s="24">
        <v>2039</v>
      </c>
      <c r="K695" s="24" t="s">
        <v>38</v>
      </c>
      <c r="L695" s="24" t="s">
        <v>38</v>
      </c>
      <c r="M695" s="24" t="s">
        <v>38</v>
      </c>
      <c r="N695" s="24">
        <v>407862000000</v>
      </c>
      <c r="O695" s="24">
        <v>5449000000</v>
      </c>
      <c r="P695" s="24">
        <v>399304000000</v>
      </c>
      <c r="Q695" s="24">
        <v>338448000000</v>
      </c>
      <c r="R695" s="24">
        <v>332999000000</v>
      </c>
      <c r="S695" s="24" t="s">
        <v>38</v>
      </c>
      <c r="T695" s="24" t="s">
        <v>38</v>
      </c>
      <c r="U695" s="24" t="s">
        <v>38</v>
      </c>
      <c r="V695" s="24" t="s">
        <v>38</v>
      </c>
      <c r="W695" s="24" t="s">
        <v>38</v>
      </c>
      <c r="X695" s="24">
        <v>42.962200000000003</v>
      </c>
      <c r="Y695" s="24" t="s">
        <v>38</v>
      </c>
      <c r="Z695" s="24" t="s">
        <v>38</v>
      </c>
      <c r="AA695" s="24" t="s">
        <v>38</v>
      </c>
      <c r="AB695" s="24" t="s">
        <v>38</v>
      </c>
      <c r="AC695" s="24" t="s">
        <v>38</v>
      </c>
      <c r="AD695" s="24" t="s">
        <v>38</v>
      </c>
      <c r="AE695" s="24" t="s">
        <v>38</v>
      </c>
      <c r="AF695" s="24" t="s">
        <v>38</v>
      </c>
      <c r="AG695" s="24" t="s">
        <v>38</v>
      </c>
      <c r="AH695" s="24" t="s">
        <v>38</v>
      </c>
      <c r="AI695" s="24" t="s">
        <v>38</v>
      </c>
      <c r="AJ695" s="24">
        <v>-0.621</v>
      </c>
      <c r="AK695" s="24" t="s">
        <v>38</v>
      </c>
      <c r="AL695" s="24">
        <v>-3.6299999999999999E-2</v>
      </c>
      <c r="AM695" s="24">
        <v>-0.5585</v>
      </c>
      <c r="AN695" s="24" t="s">
        <v>38</v>
      </c>
    </row>
    <row r="696" spans="1:40" x14ac:dyDescent="0.35">
      <c r="A696" s="23" t="s">
        <v>1622</v>
      </c>
      <c r="B696" s="23" t="s">
        <v>1621</v>
      </c>
      <c r="C696" s="23" t="s">
        <v>281</v>
      </c>
      <c r="D696" s="23">
        <v>76450</v>
      </c>
      <c r="E696" s="23">
        <v>917400000000</v>
      </c>
      <c r="F696" s="23">
        <v>76450</v>
      </c>
      <c r="G696" s="23">
        <v>12000000</v>
      </c>
      <c r="H696" s="23">
        <v>1230</v>
      </c>
      <c r="I696" s="23">
        <v>14021229</v>
      </c>
      <c r="J696" s="23">
        <v>8797</v>
      </c>
      <c r="K696" s="23">
        <v>1909539000000</v>
      </c>
      <c r="L696" s="23">
        <v>1411086000000</v>
      </c>
      <c r="M696" s="23">
        <v>1909539000000</v>
      </c>
      <c r="N696" s="23">
        <v>105560000000</v>
      </c>
      <c r="O696" s="23">
        <v>78838000000</v>
      </c>
      <c r="P696" s="23">
        <v>105560000000</v>
      </c>
      <c r="Q696" s="23">
        <v>272701000000</v>
      </c>
      <c r="R696" s="23">
        <v>272701000000</v>
      </c>
      <c r="S696" s="23">
        <v>69460000000</v>
      </c>
      <c r="T696" s="23">
        <v>32283000000</v>
      </c>
      <c r="U696" s="23">
        <v>69460000000</v>
      </c>
      <c r="V696" s="23">
        <v>0.79579999999999995</v>
      </c>
      <c r="W696" s="23">
        <v>0.48039999999999999</v>
      </c>
      <c r="X696" s="23">
        <v>8.6905000000000001</v>
      </c>
      <c r="Y696" s="23" t="s">
        <v>38</v>
      </c>
      <c r="Z696" s="23" t="s">
        <v>38</v>
      </c>
      <c r="AA696" s="23" t="s">
        <v>38</v>
      </c>
      <c r="AB696" s="23" t="s">
        <v>38</v>
      </c>
      <c r="AC696" s="23" t="s">
        <v>38</v>
      </c>
      <c r="AD696" s="23" t="s">
        <v>38</v>
      </c>
      <c r="AE696" s="23" t="s">
        <v>38</v>
      </c>
      <c r="AF696" s="23">
        <v>9.2162000000000006</v>
      </c>
      <c r="AG696" s="23">
        <v>2.8233000000000001</v>
      </c>
      <c r="AH696" s="23">
        <v>1.5728</v>
      </c>
      <c r="AI696" s="23" t="s">
        <v>38</v>
      </c>
      <c r="AJ696" s="23">
        <v>0.63090000000000002</v>
      </c>
      <c r="AK696" s="23" t="s">
        <v>38</v>
      </c>
      <c r="AL696" s="23">
        <v>6.1800000000000001E-2</v>
      </c>
      <c r="AM696" s="23">
        <v>5.4199999999999998E-2</v>
      </c>
      <c r="AN696" s="23">
        <v>151.38560000000001</v>
      </c>
    </row>
    <row r="697" spans="1:40" x14ac:dyDescent="0.35">
      <c r="A697" s="24" t="s">
        <v>1624</v>
      </c>
      <c r="B697" s="24" t="s">
        <v>1623</v>
      </c>
      <c r="C697" s="24" t="s">
        <v>45</v>
      </c>
      <c r="D697" s="24">
        <v>96100</v>
      </c>
      <c r="E697" s="24">
        <v>9398580000000</v>
      </c>
      <c r="F697" s="24">
        <v>97050</v>
      </c>
      <c r="G697" s="24">
        <v>97800000</v>
      </c>
      <c r="H697" s="24">
        <v>1229</v>
      </c>
      <c r="I697" s="24">
        <v>13980930</v>
      </c>
      <c r="J697" s="24">
        <v>-10613.517400000001</v>
      </c>
      <c r="K697" s="24">
        <v>1194068000000</v>
      </c>
      <c r="L697" s="24">
        <v>295800000000</v>
      </c>
      <c r="M697" s="24">
        <v>777570000000</v>
      </c>
      <c r="N697" s="24">
        <v>-1038002000000</v>
      </c>
      <c r="O697" s="24">
        <v>-283783000000</v>
      </c>
      <c r="P697" s="24">
        <v>-1023525000000</v>
      </c>
      <c r="Q697" s="24">
        <v>-5856209000000</v>
      </c>
      <c r="R697" s="24">
        <v>-5056803000000</v>
      </c>
      <c r="S697" s="24">
        <v>1150347000000</v>
      </c>
      <c r="T697" s="24">
        <v>294995000000</v>
      </c>
      <c r="U697" s="24">
        <v>1107827000000</v>
      </c>
      <c r="V697" s="24" t="s">
        <v>38</v>
      </c>
      <c r="W697" s="24">
        <v>7.8711000000000002</v>
      </c>
      <c r="X697" s="24" t="s">
        <v>38</v>
      </c>
      <c r="Y697" s="24" t="s">
        <v>38</v>
      </c>
      <c r="Z697" s="24" t="s">
        <v>38</v>
      </c>
      <c r="AA697" s="24" t="s">
        <v>38</v>
      </c>
      <c r="AB697" s="24" t="s">
        <v>38</v>
      </c>
      <c r="AC697" s="24" t="s">
        <v>38</v>
      </c>
      <c r="AD697" s="24" t="s">
        <v>38</v>
      </c>
      <c r="AE697" s="24" t="s">
        <v>38</v>
      </c>
      <c r="AF697" s="24">
        <v>-0.4844</v>
      </c>
      <c r="AG697" s="24">
        <v>0.92859999999999998</v>
      </c>
      <c r="AH697" s="24">
        <v>-0.76880000000000004</v>
      </c>
      <c r="AI697" s="24">
        <v>-0.16969999999999999</v>
      </c>
      <c r="AJ697" s="24" t="s">
        <v>38</v>
      </c>
      <c r="AK697" s="24" t="s">
        <v>38</v>
      </c>
      <c r="AL697" s="24">
        <v>-8.3599999999999994E-2</v>
      </c>
      <c r="AM697" s="24">
        <v>-7.5800000000000006E-2</v>
      </c>
      <c r="AN697" s="24">
        <v>547.75729999999999</v>
      </c>
    </row>
    <row r="698" spans="1:40" x14ac:dyDescent="0.35">
      <c r="A698" s="23" t="s">
        <v>1485</v>
      </c>
      <c r="B698" s="23" t="s">
        <v>1484</v>
      </c>
      <c r="C698" s="23" t="s">
        <v>53</v>
      </c>
      <c r="D698" s="23">
        <v>193050</v>
      </c>
      <c r="E698" s="23">
        <v>1930500000000</v>
      </c>
      <c r="F698" s="23">
        <v>191150</v>
      </c>
      <c r="G698" s="23">
        <v>10000000</v>
      </c>
      <c r="H698" s="23">
        <v>1230</v>
      </c>
      <c r="I698" s="23">
        <v>14030930</v>
      </c>
      <c r="J698" s="23">
        <v>13789</v>
      </c>
      <c r="K698" s="23" t="s">
        <v>38</v>
      </c>
      <c r="L698" s="23" t="s">
        <v>38</v>
      </c>
      <c r="M698" s="23" t="s">
        <v>38</v>
      </c>
      <c r="N698" s="23">
        <v>137886000000</v>
      </c>
      <c r="O698" s="23">
        <v>-1427000000</v>
      </c>
      <c r="P698" s="23">
        <v>108783000000</v>
      </c>
      <c r="Q698" s="23">
        <v>8597000000</v>
      </c>
      <c r="R698" s="23">
        <v>65868000000</v>
      </c>
      <c r="S698" s="23" t="s">
        <v>38</v>
      </c>
      <c r="T698" s="23" t="s">
        <v>38</v>
      </c>
      <c r="U698" s="23" t="s">
        <v>38</v>
      </c>
      <c r="V698" s="23">
        <v>0.1011</v>
      </c>
      <c r="W698" s="23" t="s">
        <v>38</v>
      </c>
      <c r="X698" s="23">
        <v>13.862500000000001</v>
      </c>
      <c r="Y698" s="23" t="s">
        <v>38</v>
      </c>
      <c r="Z698" s="23" t="s">
        <v>38</v>
      </c>
      <c r="AA698" s="23" t="s">
        <v>38</v>
      </c>
      <c r="AB698" s="23" t="s">
        <v>38</v>
      </c>
      <c r="AC698" s="23" t="s">
        <v>38</v>
      </c>
      <c r="AD698" s="23" t="s">
        <v>38</v>
      </c>
      <c r="AE698" s="23" t="s">
        <v>38</v>
      </c>
      <c r="AF698" s="23" t="s">
        <v>38</v>
      </c>
      <c r="AG698" s="23" t="s">
        <v>38</v>
      </c>
      <c r="AH698" s="23" t="s">
        <v>38</v>
      </c>
      <c r="AI698" s="23" t="s">
        <v>38</v>
      </c>
      <c r="AJ698" s="23">
        <v>-1.0516000000000001</v>
      </c>
      <c r="AK698" s="23">
        <v>-1.0199</v>
      </c>
      <c r="AL698" s="23">
        <v>-8.9499999999999996E-2</v>
      </c>
      <c r="AM698" s="23">
        <v>5.28E-2</v>
      </c>
      <c r="AN698" s="23" t="s">
        <v>38</v>
      </c>
    </row>
    <row r="699" spans="1:40" x14ac:dyDescent="0.35">
      <c r="A699" s="23" t="s">
        <v>1626</v>
      </c>
      <c r="B699" s="23" t="s">
        <v>1625</v>
      </c>
      <c r="C699" s="23" t="s">
        <v>309</v>
      </c>
      <c r="D699" s="23">
        <v>19750</v>
      </c>
      <c r="E699" s="23">
        <v>325875000000</v>
      </c>
      <c r="F699" s="23">
        <v>19750</v>
      </c>
      <c r="G699" s="23">
        <v>16500000</v>
      </c>
      <c r="H699" s="23">
        <v>1229</v>
      </c>
      <c r="I699" s="23">
        <v>13921229</v>
      </c>
      <c r="J699" s="23">
        <v>267.51519999999999</v>
      </c>
      <c r="K699" s="23">
        <v>108990000000</v>
      </c>
      <c r="L699" s="23">
        <v>15904000000</v>
      </c>
      <c r="M699" s="23">
        <v>108990000000</v>
      </c>
      <c r="N699" s="23">
        <v>4414000000</v>
      </c>
      <c r="O699" s="23">
        <v>-6023000000</v>
      </c>
      <c r="P699" s="23">
        <v>4414000000</v>
      </c>
      <c r="Q699" s="23">
        <v>-32695000000</v>
      </c>
      <c r="R699" s="23">
        <v>-32695000000</v>
      </c>
      <c r="S699" s="23">
        <v>9956000000</v>
      </c>
      <c r="T699" s="23">
        <v>3112000000</v>
      </c>
      <c r="U699" s="23">
        <v>9956000000</v>
      </c>
      <c r="V699" s="23" t="s">
        <v>38</v>
      </c>
      <c r="W699" s="23">
        <v>2.99</v>
      </c>
      <c r="X699" s="23">
        <v>73.827600000000004</v>
      </c>
      <c r="Y699" s="23" t="s">
        <v>38</v>
      </c>
      <c r="Z699" s="23" t="s">
        <v>38</v>
      </c>
      <c r="AA699" s="23" t="s">
        <v>38</v>
      </c>
      <c r="AB699" s="23" t="s">
        <v>38</v>
      </c>
      <c r="AC699" s="23" t="s">
        <v>38</v>
      </c>
      <c r="AD699" s="23" t="s">
        <v>38</v>
      </c>
      <c r="AE699" s="23" t="s">
        <v>38</v>
      </c>
      <c r="AF699" s="23" t="s">
        <v>38</v>
      </c>
      <c r="AG699" s="23" t="s">
        <v>38</v>
      </c>
      <c r="AH699" s="23" t="s">
        <v>38</v>
      </c>
      <c r="AI699" s="23" t="s">
        <v>38</v>
      </c>
      <c r="AJ699" s="23" t="s">
        <v>38</v>
      </c>
      <c r="AK699" s="23" t="s">
        <v>38</v>
      </c>
      <c r="AL699" s="23">
        <v>0.05</v>
      </c>
      <c r="AM699" s="23">
        <v>1.41E-2</v>
      </c>
      <c r="AN699" s="23">
        <v>527.85180000000003</v>
      </c>
    </row>
    <row r="700" spans="1:40" x14ac:dyDescent="0.35">
      <c r="A700" s="23" t="s">
        <v>1392</v>
      </c>
      <c r="B700" s="23" t="s">
        <v>1391</v>
      </c>
      <c r="C700" s="23" t="s">
        <v>148</v>
      </c>
      <c r="D700" s="23">
        <v>77750</v>
      </c>
      <c r="E700" s="23">
        <v>26683800000000</v>
      </c>
      <c r="F700" s="23">
        <v>80050</v>
      </c>
      <c r="G700" s="23">
        <v>343200000</v>
      </c>
      <c r="H700" s="23">
        <v>431</v>
      </c>
      <c r="I700" s="23">
        <v>14030730</v>
      </c>
      <c r="J700" s="23">
        <v>7149</v>
      </c>
      <c r="K700" s="23">
        <v>20568399000000</v>
      </c>
      <c r="L700" s="23">
        <v>8335007000000</v>
      </c>
      <c r="M700" s="23">
        <v>17301453000000</v>
      </c>
      <c r="N700" s="23">
        <v>2453452000000</v>
      </c>
      <c r="O700" s="23">
        <v>659595000000</v>
      </c>
      <c r="P700" s="23">
        <v>2064563000000</v>
      </c>
      <c r="Q700" s="23">
        <v>3610004000000</v>
      </c>
      <c r="R700" s="23">
        <v>2950409000000</v>
      </c>
      <c r="S700" s="23">
        <v>748668000000</v>
      </c>
      <c r="T700" s="23">
        <v>149097000000</v>
      </c>
      <c r="U700" s="23">
        <v>836442000000</v>
      </c>
      <c r="V700" s="23">
        <v>0.99739999999999995</v>
      </c>
      <c r="W700" s="23">
        <v>1.2972999999999999</v>
      </c>
      <c r="X700" s="23">
        <v>11.1974</v>
      </c>
      <c r="Y700" s="23" t="s">
        <v>38</v>
      </c>
      <c r="Z700" s="23" t="s">
        <v>38</v>
      </c>
      <c r="AA700" s="23" t="s">
        <v>38</v>
      </c>
      <c r="AB700" s="23" t="s">
        <v>38</v>
      </c>
      <c r="AC700" s="23" t="s">
        <v>38</v>
      </c>
      <c r="AD700" s="23">
        <v>0.48149999999999998</v>
      </c>
      <c r="AE700" s="23" t="s">
        <v>38</v>
      </c>
      <c r="AF700" s="23">
        <v>20.500900000000001</v>
      </c>
      <c r="AG700" s="23">
        <v>0.64459999999999995</v>
      </c>
      <c r="AH700" s="23" t="s">
        <v>38</v>
      </c>
      <c r="AI700" s="23">
        <v>0.64480000000000004</v>
      </c>
      <c r="AJ700" s="23" t="s">
        <v>38</v>
      </c>
      <c r="AK700" s="23">
        <v>1.4366000000000001</v>
      </c>
      <c r="AL700" s="23">
        <v>9.3200000000000005E-2</v>
      </c>
      <c r="AM700" s="23">
        <v>-36414.134700000002</v>
      </c>
      <c r="AN700" s="23">
        <v>65.485200000000006</v>
      </c>
    </row>
    <row r="701" spans="1:40" x14ac:dyDescent="0.35">
      <c r="A701" s="24" t="s">
        <v>1535</v>
      </c>
      <c r="B701" s="24" t="s">
        <v>1534</v>
      </c>
      <c r="C701" s="24" t="s">
        <v>281</v>
      </c>
      <c r="D701" s="24">
        <v>102300</v>
      </c>
      <c r="E701" s="24">
        <v>11844907800000</v>
      </c>
      <c r="F701" s="24">
        <v>104300</v>
      </c>
      <c r="G701" s="24">
        <v>115786000</v>
      </c>
      <c r="H701" s="24">
        <v>930</v>
      </c>
      <c r="I701" s="24">
        <v>14030631</v>
      </c>
      <c r="J701" s="24" t="s">
        <v>38</v>
      </c>
      <c r="K701" s="24">
        <v>2792582000000</v>
      </c>
      <c r="L701" s="24">
        <v>256594000000</v>
      </c>
      <c r="M701" s="24">
        <v>2921534000000</v>
      </c>
      <c r="N701" s="24">
        <v>-169813000000</v>
      </c>
      <c r="O701" s="24">
        <v>61320000000</v>
      </c>
      <c r="P701" s="24">
        <v>333150000000</v>
      </c>
      <c r="Q701" s="24">
        <v>-110590000000</v>
      </c>
      <c r="R701" s="24">
        <v>82939000000</v>
      </c>
      <c r="S701" s="24">
        <v>16008000000</v>
      </c>
      <c r="T701" s="24" t="s">
        <v>38</v>
      </c>
      <c r="U701" s="24">
        <v>1808000000</v>
      </c>
      <c r="V701" s="24">
        <v>0.1593</v>
      </c>
      <c r="W701" s="24">
        <v>4.2416</v>
      </c>
      <c r="X701" s="24" t="s">
        <v>38</v>
      </c>
      <c r="Y701" s="24" t="s">
        <v>38</v>
      </c>
      <c r="Z701" s="24">
        <v>7.6543000000000001</v>
      </c>
      <c r="AA701" s="24" t="s">
        <v>38</v>
      </c>
      <c r="AB701" s="24" t="s">
        <v>38</v>
      </c>
      <c r="AC701" s="24" t="s">
        <v>38</v>
      </c>
      <c r="AD701" s="24" t="s">
        <v>38</v>
      </c>
      <c r="AE701" s="24">
        <v>4.5951000000000004</v>
      </c>
      <c r="AF701" s="24" t="s">
        <v>38</v>
      </c>
      <c r="AG701" s="24" t="s">
        <v>38</v>
      </c>
      <c r="AH701" s="24" t="s">
        <v>38</v>
      </c>
      <c r="AI701" s="24" t="s">
        <v>38</v>
      </c>
      <c r="AJ701" s="24" t="s">
        <v>38</v>
      </c>
      <c r="AK701" s="24" t="s">
        <v>38</v>
      </c>
      <c r="AL701" s="24">
        <v>0.1525</v>
      </c>
      <c r="AM701" s="24" t="s">
        <v>38</v>
      </c>
      <c r="AN701" s="24">
        <v>96.441800000000001</v>
      </c>
    </row>
    <row r="702" spans="1:40" x14ac:dyDescent="0.35">
      <c r="A702" s="23" t="s">
        <v>794</v>
      </c>
      <c r="B702" s="23" t="s">
        <v>793</v>
      </c>
      <c r="C702" s="23" t="s">
        <v>167</v>
      </c>
      <c r="D702" s="23">
        <v>16200</v>
      </c>
      <c r="E702" s="23">
        <v>27540000000000</v>
      </c>
      <c r="F702" s="23">
        <v>16270</v>
      </c>
      <c r="G702" s="23">
        <v>1700000000</v>
      </c>
      <c r="H702" s="23">
        <v>1229</v>
      </c>
      <c r="I702" s="23">
        <v>14030930</v>
      </c>
      <c r="J702" s="23">
        <v>263</v>
      </c>
      <c r="K702" s="23">
        <v>14191493000000</v>
      </c>
      <c r="L702" s="23">
        <v>4170771000000</v>
      </c>
      <c r="M702" s="23">
        <v>11721636000000</v>
      </c>
      <c r="N702" s="23">
        <v>446561000000</v>
      </c>
      <c r="O702" s="23">
        <v>55736000000</v>
      </c>
      <c r="P702" s="23">
        <v>1627178000000</v>
      </c>
      <c r="Q702" s="23">
        <v>3477012000000</v>
      </c>
      <c r="R702" s="23">
        <v>3150016000000</v>
      </c>
      <c r="S702" s="23">
        <v>2281951000000</v>
      </c>
      <c r="T702" s="23">
        <v>794045000000</v>
      </c>
      <c r="U702" s="23">
        <v>1010276000000</v>
      </c>
      <c r="V702" s="23">
        <v>0.10059999999999999</v>
      </c>
      <c r="W702" s="23">
        <v>1.9406000000000001</v>
      </c>
      <c r="X702" s="23">
        <v>61.863100000000003</v>
      </c>
      <c r="Y702" s="23" t="s">
        <v>38</v>
      </c>
      <c r="Z702" s="23">
        <v>1.6680999999999999</v>
      </c>
      <c r="AA702" s="23" t="s">
        <v>38</v>
      </c>
      <c r="AB702" s="23" t="s">
        <v>38</v>
      </c>
      <c r="AC702" s="23">
        <v>-6.2899999999999998E-2</v>
      </c>
      <c r="AD702" s="23">
        <v>-0.86609999999999998</v>
      </c>
      <c r="AE702" s="23">
        <v>0.2979</v>
      </c>
      <c r="AF702" s="23">
        <v>0.19869999999999999</v>
      </c>
      <c r="AG702" s="23">
        <v>0.28699999999999998</v>
      </c>
      <c r="AH702" s="23">
        <v>0.22939999999999999</v>
      </c>
      <c r="AI702" s="23">
        <v>5.0599999999999999E-2</v>
      </c>
      <c r="AJ702" s="23">
        <v>0.12330000000000001</v>
      </c>
      <c r="AK702" s="23">
        <v>-0.82769999999999999</v>
      </c>
      <c r="AL702" s="23">
        <v>0.1764</v>
      </c>
      <c r="AM702" s="23">
        <v>1.0385</v>
      </c>
      <c r="AN702" s="23">
        <v>239.7534</v>
      </c>
    </row>
    <row r="703" spans="1:40" x14ac:dyDescent="0.35">
      <c r="A703" s="23" t="s">
        <v>474</v>
      </c>
      <c r="B703" s="23" t="s">
        <v>473</v>
      </c>
      <c r="C703" s="23" t="s">
        <v>60</v>
      </c>
      <c r="D703" s="23">
        <v>11450</v>
      </c>
      <c r="E703" s="23">
        <v>11450000000000</v>
      </c>
      <c r="F703" s="23">
        <v>11390</v>
      </c>
      <c r="G703" s="23">
        <v>1000000000</v>
      </c>
      <c r="H703" s="23">
        <v>1229</v>
      </c>
      <c r="I703" s="23">
        <v>14030930</v>
      </c>
      <c r="J703" s="23">
        <v>372</v>
      </c>
      <c r="K703" s="23">
        <v>2200633000000</v>
      </c>
      <c r="L703" s="23">
        <v>271716000000</v>
      </c>
      <c r="M703" s="23">
        <v>1587969000000</v>
      </c>
      <c r="N703" s="23">
        <v>371786000000</v>
      </c>
      <c r="O703" s="23">
        <v>22071000000</v>
      </c>
      <c r="P703" s="23">
        <v>449966000000</v>
      </c>
      <c r="Q703" s="23">
        <v>1045276000000</v>
      </c>
      <c r="R703" s="23">
        <v>1080808000000</v>
      </c>
      <c r="S703" s="23">
        <v>68954000000</v>
      </c>
      <c r="T703" s="23">
        <v>34721000000</v>
      </c>
      <c r="U703" s="23">
        <v>40761000000</v>
      </c>
      <c r="V703" s="23">
        <v>0.1111</v>
      </c>
      <c r="W703" s="23">
        <v>5.2030000000000003</v>
      </c>
      <c r="X703" s="23">
        <v>30.618300000000001</v>
      </c>
      <c r="Y703" s="23" t="s">
        <v>38</v>
      </c>
      <c r="Z703" s="23">
        <v>5.1725000000000003</v>
      </c>
      <c r="AA703" s="23" t="s">
        <v>38</v>
      </c>
      <c r="AB703" s="23" t="s">
        <v>38</v>
      </c>
      <c r="AC703" s="23" t="s">
        <v>38</v>
      </c>
      <c r="AD703" s="23">
        <v>-0.84799999999999998</v>
      </c>
      <c r="AE703" s="23">
        <v>0.82440000000000002</v>
      </c>
      <c r="AF703" s="23">
        <v>-0.3649</v>
      </c>
      <c r="AG703" s="23">
        <v>0.5413</v>
      </c>
      <c r="AH703" s="23">
        <v>2.3976000000000002</v>
      </c>
      <c r="AI703" s="23">
        <v>2.3921999999999999</v>
      </c>
      <c r="AJ703" s="23" t="s">
        <v>38</v>
      </c>
      <c r="AK703" s="23">
        <v>-0.76580000000000004</v>
      </c>
      <c r="AL703" s="23">
        <v>-5.7099999999999998E-2</v>
      </c>
      <c r="AM703" s="23">
        <v>1.1503000000000001</v>
      </c>
      <c r="AN703" s="23">
        <v>101.9273</v>
      </c>
    </row>
    <row r="704" spans="1:40" x14ac:dyDescent="0.35">
      <c r="A704" s="23" t="s">
        <v>523</v>
      </c>
      <c r="B704" s="23" t="s">
        <v>522</v>
      </c>
      <c r="C704" s="23" t="s">
        <v>167</v>
      </c>
      <c r="D704" s="23">
        <v>10020</v>
      </c>
      <c r="E704" s="23">
        <v>55110000000000</v>
      </c>
      <c r="F704" s="23">
        <v>9890</v>
      </c>
      <c r="G704" s="23">
        <v>5500000000</v>
      </c>
      <c r="H704" s="23">
        <v>1229</v>
      </c>
      <c r="I704" s="23">
        <v>14030930</v>
      </c>
      <c r="J704" s="23">
        <v>274</v>
      </c>
      <c r="K704" s="23">
        <v>13173607000000</v>
      </c>
      <c r="L704" s="23">
        <v>4140546000000</v>
      </c>
      <c r="M704" s="23">
        <v>12390234000000</v>
      </c>
      <c r="N704" s="23">
        <v>1505812000000</v>
      </c>
      <c r="O704" s="23">
        <v>649495000000</v>
      </c>
      <c r="P704" s="23">
        <v>2895300000000</v>
      </c>
      <c r="Q704" s="23">
        <v>5680634000000</v>
      </c>
      <c r="R704" s="23">
        <v>4722866000000</v>
      </c>
      <c r="S704" s="23">
        <v>2151256000000</v>
      </c>
      <c r="T704" s="23">
        <v>571284000000</v>
      </c>
      <c r="U704" s="23">
        <v>1563215000000</v>
      </c>
      <c r="V704" s="23">
        <v>0.19</v>
      </c>
      <c r="W704" s="23">
        <v>4.1833999999999998</v>
      </c>
      <c r="X704" s="23">
        <v>36.094900000000003</v>
      </c>
      <c r="Y704" s="23" t="s">
        <v>38</v>
      </c>
      <c r="Z704" s="23">
        <v>3.8174000000000001</v>
      </c>
      <c r="AA704" s="23" t="s">
        <v>38</v>
      </c>
      <c r="AB704" s="23" t="s">
        <v>38</v>
      </c>
      <c r="AC704" s="23">
        <v>0.38779999999999998</v>
      </c>
      <c r="AD704" s="23">
        <v>-0.50449999999999995</v>
      </c>
      <c r="AE704" s="23">
        <v>0.1535</v>
      </c>
      <c r="AF704" s="23">
        <v>0.1086</v>
      </c>
      <c r="AG704" s="23">
        <v>0.151</v>
      </c>
      <c r="AH704" s="23">
        <v>0.1699</v>
      </c>
      <c r="AI704" s="23">
        <v>0.13170000000000001</v>
      </c>
      <c r="AJ704" s="23">
        <v>0.53849999999999998</v>
      </c>
      <c r="AK704" s="23">
        <v>-0.42970000000000003</v>
      </c>
      <c r="AL704" s="23">
        <v>0.36409999999999998</v>
      </c>
      <c r="AM704" s="23">
        <v>1.1915</v>
      </c>
      <c r="AN704" s="23">
        <v>279.65629999999999</v>
      </c>
    </row>
    <row r="705" spans="1:40" x14ac:dyDescent="0.35">
      <c r="A705" s="24" t="s">
        <v>1412</v>
      </c>
      <c r="B705" s="24" t="s">
        <v>1411</v>
      </c>
      <c r="C705" s="24" t="s">
        <v>497</v>
      </c>
      <c r="D705" s="24">
        <v>13000</v>
      </c>
      <c r="E705" s="24">
        <v>19500000000000</v>
      </c>
      <c r="F705" s="24">
        <v>48860</v>
      </c>
      <c r="G705" s="24">
        <v>1500000000</v>
      </c>
      <c r="H705" s="24">
        <v>631</v>
      </c>
      <c r="I705" s="24">
        <v>14030930</v>
      </c>
      <c r="J705" s="24" t="s">
        <v>38</v>
      </c>
      <c r="K705" s="24">
        <v>1484897000000</v>
      </c>
      <c r="L705" s="24">
        <v>549471000000</v>
      </c>
      <c r="M705" s="24">
        <v>1306870000000</v>
      </c>
      <c r="N705" s="24">
        <v>492721000000</v>
      </c>
      <c r="O705" s="24">
        <v>46303000000</v>
      </c>
      <c r="P705" s="24">
        <v>724329000000</v>
      </c>
      <c r="Q705" s="24">
        <v>1262219000000</v>
      </c>
      <c r="R705" s="24">
        <v>919050000000</v>
      </c>
      <c r="S705" s="24" t="s">
        <v>38</v>
      </c>
      <c r="T705" s="24" t="s">
        <v>38</v>
      </c>
      <c r="U705" s="24">
        <v>755000000</v>
      </c>
      <c r="V705" s="24">
        <v>0.1008</v>
      </c>
      <c r="W705" s="24">
        <v>13.132199999999999</v>
      </c>
      <c r="X705" s="24" t="s">
        <v>38</v>
      </c>
      <c r="Y705" s="24" t="s">
        <v>38</v>
      </c>
      <c r="Z705" s="24" t="s">
        <v>38</v>
      </c>
      <c r="AA705" s="24" t="s">
        <v>38</v>
      </c>
      <c r="AB705" s="24" t="s">
        <v>38</v>
      </c>
      <c r="AC705" s="24" t="s">
        <v>38</v>
      </c>
      <c r="AD705" s="24" t="s">
        <v>38</v>
      </c>
      <c r="AE705" s="24">
        <v>0.40720000000000001</v>
      </c>
      <c r="AF705" s="24" t="s">
        <v>38</v>
      </c>
      <c r="AG705" s="24">
        <v>0.54379999999999995</v>
      </c>
      <c r="AH705" s="24" t="s">
        <v>38</v>
      </c>
      <c r="AI705" s="24">
        <v>0.74160000000000004</v>
      </c>
      <c r="AJ705" s="24" t="s">
        <v>38</v>
      </c>
      <c r="AK705" s="24">
        <v>11.1435</v>
      </c>
      <c r="AL705" s="24">
        <v>2.9100000000000001E-2</v>
      </c>
      <c r="AM705" s="24">
        <v>0.8044</v>
      </c>
      <c r="AN705" s="24">
        <v>134.68010000000001</v>
      </c>
    </row>
    <row r="706" spans="1:40" x14ac:dyDescent="0.35">
      <c r="A706" s="23" t="s">
        <v>971</v>
      </c>
      <c r="B706" s="23" t="s">
        <v>970</v>
      </c>
      <c r="C706" s="23" t="s">
        <v>148</v>
      </c>
      <c r="D706" s="23">
        <v>2734</v>
      </c>
      <c r="E706" s="23">
        <v>6725894262000</v>
      </c>
      <c r="F706" s="23">
        <v>2734</v>
      </c>
      <c r="G706" s="23">
        <v>2460093000</v>
      </c>
      <c r="H706" s="23">
        <v>631</v>
      </c>
      <c r="I706" s="23">
        <v>14030631</v>
      </c>
      <c r="J706" s="23">
        <v>-91</v>
      </c>
      <c r="K706" s="23">
        <v>1701320000000</v>
      </c>
      <c r="L706" s="23">
        <v>24302000000</v>
      </c>
      <c r="M706" s="23">
        <v>1701320000000</v>
      </c>
      <c r="N706" s="23">
        <v>-223910000000</v>
      </c>
      <c r="O706" s="23">
        <v>-192006000000</v>
      </c>
      <c r="P706" s="23">
        <v>-223910000000</v>
      </c>
      <c r="Q706" s="23">
        <v>-1054559000000</v>
      </c>
      <c r="R706" s="23">
        <v>-1054559000000</v>
      </c>
      <c r="S706" s="23">
        <v>242937000000</v>
      </c>
      <c r="T706" s="23">
        <v>133239000000</v>
      </c>
      <c r="U706" s="23">
        <v>242937000000</v>
      </c>
      <c r="V706" s="23" t="s">
        <v>38</v>
      </c>
      <c r="W706" s="23">
        <v>3.9533</v>
      </c>
      <c r="X706" s="23" t="s">
        <v>38</v>
      </c>
      <c r="Y706" s="23" t="s">
        <v>38</v>
      </c>
      <c r="Z706" s="23">
        <v>1.7456</v>
      </c>
      <c r="AA706" s="23" t="s">
        <v>38</v>
      </c>
      <c r="AB706" s="23" t="s">
        <v>38</v>
      </c>
      <c r="AC706" s="23" t="s">
        <v>38</v>
      </c>
      <c r="AD706" s="23" t="s">
        <v>38</v>
      </c>
      <c r="AE706" s="23">
        <v>1.7413000000000001</v>
      </c>
      <c r="AF706" s="23">
        <v>-0.87929999999999997</v>
      </c>
      <c r="AG706" s="23">
        <v>-0.80720000000000003</v>
      </c>
      <c r="AH706" s="23" t="s">
        <v>38</v>
      </c>
      <c r="AI706" s="23">
        <v>-3.0905</v>
      </c>
      <c r="AJ706" s="23" t="s">
        <v>38</v>
      </c>
      <c r="AK706" s="23">
        <v>-3.6829999999999998</v>
      </c>
      <c r="AL706" s="23">
        <v>0.25590000000000002</v>
      </c>
      <c r="AM706" s="23">
        <v>1.3163</v>
      </c>
      <c r="AN706" s="23">
        <v>52.192599999999999</v>
      </c>
    </row>
    <row r="707" spans="1:40" x14ac:dyDescent="0.35">
      <c r="A707" s="23" t="s">
        <v>1416</v>
      </c>
      <c r="B707" s="23" t="s">
        <v>1415</v>
      </c>
      <c r="C707" s="23" t="s">
        <v>117</v>
      </c>
      <c r="D707" s="23">
        <v>4212</v>
      </c>
      <c r="E707" s="23">
        <v>101088000000000</v>
      </c>
      <c r="F707" s="23">
        <v>4212</v>
      </c>
      <c r="G707" s="23">
        <v>24000000000</v>
      </c>
      <c r="H707" s="23">
        <v>1229</v>
      </c>
      <c r="I707" s="23">
        <v>14030930</v>
      </c>
      <c r="J707" s="23">
        <v>498</v>
      </c>
      <c r="K707" s="23">
        <v>66651029000000</v>
      </c>
      <c r="L707" s="23">
        <v>14684994000000</v>
      </c>
      <c r="M707" s="23">
        <v>71132442000000</v>
      </c>
      <c r="N707" s="23">
        <v>11962393000000</v>
      </c>
      <c r="O707" s="23">
        <v>1965609000000</v>
      </c>
      <c r="P707" s="23">
        <v>14055208000000</v>
      </c>
      <c r="Q707" s="23">
        <v>13075092000000</v>
      </c>
      <c r="R707" s="23">
        <v>16160911000000</v>
      </c>
      <c r="S707" s="23">
        <v>152599000000</v>
      </c>
      <c r="T707" s="23">
        <v>454047000000</v>
      </c>
      <c r="U707" s="23" t="s">
        <v>38</v>
      </c>
      <c r="V707" s="23">
        <v>0.64890000000000003</v>
      </c>
      <c r="W707" s="23">
        <v>1.5166999999999999</v>
      </c>
      <c r="X707" s="23">
        <v>8.4578000000000007</v>
      </c>
      <c r="Y707" s="23" t="s">
        <v>38</v>
      </c>
      <c r="Z707" s="23">
        <v>1.5391999999999999</v>
      </c>
      <c r="AA707" s="23">
        <v>-1.43E-2</v>
      </c>
      <c r="AB707" s="23">
        <v>-0.13650000000000001</v>
      </c>
      <c r="AC707" s="23">
        <v>0.61499999999999999</v>
      </c>
      <c r="AD707" s="23">
        <v>2.3182999999999998</v>
      </c>
      <c r="AE707" s="23">
        <v>-0.10100000000000001</v>
      </c>
      <c r="AF707" s="23">
        <v>-0.26979999999999998</v>
      </c>
      <c r="AG707" s="23">
        <v>9.5999999999999992E-3</v>
      </c>
      <c r="AH707" s="23">
        <v>0.48039999999999999</v>
      </c>
      <c r="AI707" s="23" t="s">
        <v>38</v>
      </c>
      <c r="AJ707" s="23">
        <v>-0.19489999999999999</v>
      </c>
      <c r="AK707" s="23">
        <v>1.2873000000000001</v>
      </c>
      <c r="AL707" s="23">
        <v>0.33629999999999999</v>
      </c>
      <c r="AM707" s="23">
        <v>1.2261</v>
      </c>
      <c r="AN707" s="23">
        <v>206.80789999999999</v>
      </c>
    </row>
    <row r="708" spans="1:40" x14ac:dyDescent="0.35">
      <c r="A708" s="24" t="s">
        <v>1418</v>
      </c>
      <c r="B708" s="24" t="s">
        <v>1417</v>
      </c>
      <c r="C708" s="24" t="s">
        <v>225</v>
      </c>
      <c r="D708" s="24">
        <v>13240</v>
      </c>
      <c r="E708" s="24">
        <v>15888000000000</v>
      </c>
      <c r="F708" s="24">
        <v>13240</v>
      </c>
      <c r="G708" s="24">
        <v>1200000000</v>
      </c>
      <c r="H708" s="24">
        <v>1030</v>
      </c>
      <c r="I708" s="24">
        <v>14030730</v>
      </c>
      <c r="J708" s="24">
        <v>1121</v>
      </c>
      <c r="K708" s="24">
        <v>10948676000000</v>
      </c>
      <c r="L708" s="24">
        <v>3381989000000</v>
      </c>
      <c r="M708" s="24">
        <v>8425628000000</v>
      </c>
      <c r="N708" s="24">
        <v>1345519000000</v>
      </c>
      <c r="O708" s="24">
        <v>521513000000</v>
      </c>
      <c r="P708" s="24">
        <v>1261065000000</v>
      </c>
      <c r="Q708" s="24">
        <v>1592432000000</v>
      </c>
      <c r="R708" s="24">
        <v>1475927000000</v>
      </c>
      <c r="S708" s="24">
        <v>57525000000</v>
      </c>
      <c r="T708" s="24">
        <v>11233000000</v>
      </c>
      <c r="U708" s="24">
        <v>58398000000</v>
      </c>
      <c r="V708" s="24">
        <v>0.95240000000000002</v>
      </c>
      <c r="W708" s="24">
        <v>1.4511000000000001</v>
      </c>
      <c r="X708" s="24">
        <v>11.8109</v>
      </c>
      <c r="Y708" s="24" t="s">
        <v>38</v>
      </c>
      <c r="Z708" s="24">
        <v>1.3306</v>
      </c>
      <c r="AA708" s="24">
        <v>4.2773000000000003</v>
      </c>
      <c r="AB708" s="24">
        <v>4.5133999999999999</v>
      </c>
      <c r="AC708" s="24">
        <v>0.13769999999999999</v>
      </c>
      <c r="AD708" s="24">
        <v>-0.33950000000000002</v>
      </c>
      <c r="AE708" s="24">
        <v>0.41710000000000003</v>
      </c>
      <c r="AF708" s="24">
        <v>0.20039999999999999</v>
      </c>
      <c r="AG708" s="24">
        <v>0.62890000000000001</v>
      </c>
      <c r="AH708" s="24">
        <v>-0.41880000000000001</v>
      </c>
      <c r="AI708" s="24">
        <v>-0.1464</v>
      </c>
      <c r="AJ708" s="24">
        <v>0.36559999999999998</v>
      </c>
      <c r="AK708" s="24">
        <v>7.8200000000000006E-2</v>
      </c>
      <c r="AL708" s="24">
        <v>0.30570000000000003</v>
      </c>
      <c r="AM708" s="24">
        <v>1.2532000000000001</v>
      </c>
      <c r="AN708" s="24">
        <v>8.6145999999999994</v>
      </c>
    </row>
    <row r="709" spans="1:40" x14ac:dyDescent="0.35">
      <c r="A709" s="24" t="s">
        <v>1083</v>
      </c>
      <c r="B709" s="24" t="s">
        <v>1082</v>
      </c>
      <c r="C709" s="24" t="s">
        <v>106</v>
      </c>
      <c r="D709" s="24">
        <v>3274</v>
      </c>
      <c r="E709" s="24">
        <v>11589960000000</v>
      </c>
      <c r="F709" s="24">
        <v>3319</v>
      </c>
      <c r="G709" s="24">
        <v>3540000000</v>
      </c>
      <c r="H709" s="24">
        <v>1229</v>
      </c>
      <c r="I709" s="24">
        <v>14030930</v>
      </c>
      <c r="J709" s="24">
        <v>401</v>
      </c>
      <c r="K709" s="24">
        <v>14683181000000</v>
      </c>
      <c r="L709" s="24">
        <v>4342888000000</v>
      </c>
      <c r="M709" s="24">
        <v>11071755000000</v>
      </c>
      <c r="N709" s="24">
        <v>1420028000000</v>
      </c>
      <c r="O709" s="24">
        <v>297653000000</v>
      </c>
      <c r="P709" s="24">
        <v>1392727000000</v>
      </c>
      <c r="Q709" s="24">
        <v>2371995000000</v>
      </c>
      <c r="R709" s="24">
        <v>1997355000000</v>
      </c>
      <c r="S709" s="24">
        <v>646012000000</v>
      </c>
      <c r="T709" s="24">
        <v>147678000000</v>
      </c>
      <c r="U709" s="24">
        <v>406373000000</v>
      </c>
      <c r="V709" s="24">
        <v>0.43209999999999998</v>
      </c>
      <c r="W709" s="24">
        <v>0.7893</v>
      </c>
      <c r="X709" s="24">
        <v>8.2767999999999997</v>
      </c>
      <c r="Y709" s="24" t="s">
        <v>38</v>
      </c>
      <c r="Z709" s="24">
        <v>0.79239999999999999</v>
      </c>
      <c r="AA709" s="24" t="s">
        <v>38</v>
      </c>
      <c r="AB709" s="24">
        <v>-8.1199999999999994E-2</v>
      </c>
      <c r="AC709" s="24">
        <v>-0.1933</v>
      </c>
      <c r="AD709" s="24" t="s">
        <v>38</v>
      </c>
      <c r="AE709" s="24">
        <v>0.42359999999999998</v>
      </c>
      <c r="AF709" s="24">
        <v>0.154</v>
      </c>
      <c r="AG709" s="24">
        <v>0.45329999999999998</v>
      </c>
      <c r="AH709" s="24">
        <v>-0.13650000000000001</v>
      </c>
      <c r="AI709" s="24">
        <v>8.1299999999999997E-2</v>
      </c>
      <c r="AJ709" s="24">
        <v>-6.9099999999999995E-2</v>
      </c>
      <c r="AK709" s="24">
        <v>-4.0599999999999997E-2</v>
      </c>
      <c r="AL709" s="24">
        <v>0.2306</v>
      </c>
      <c r="AM709" s="24">
        <v>1.1614</v>
      </c>
      <c r="AN709" s="24">
        <v>112.47239999999999</v>
      </c>
    </row>
    <row r="710" spans="1:40" x14ac:dyDescent="0.35">
      <c r="A710" s="23" t="s">
        <v>905</v>
      </c>
      <c r="B710" s="23" t="s">
        <v>904</v>
      </c>
      <c r="C710" s="23" t="s">
        <v>225</v>
      </c>
      <c r="D710" s="23">
        <v>65430</v>
      </c>
      <c r="E710" s="23">
        <v>119344320000000</v>
      </c>
      <c r="F710" s="23">
        <v>65460</v>
      </c>
      <c r="G710" s="23">
        <v>1824000000</v>
      </c>
      <c r="H710" s="23">
        <v>830</v>
      </c>
      <c r="I710" s="23">
        <v>14030830</v>
      </c>
      <c r="J710" s="23">
        <v>7486</v>
      </c>
      <c r="K710" s="23">
        <v>26614335000000</v>
      </c>
      <c r="L710" s="23">
        <v>7735595000000</v>
      </c>
      <c r="M710" s="23">
        <v>26614335000000</v>
      </c>
      <c r="N710" s="23">
        <v>13655120000000</v>
      </c>
      <c r="O710" s="23">
        <v>4385931000000</v>
      </c>
      <c r="P710" s="23">
        <v>13655120000000</v>
      </c>
      <c r="Q710" s="23">
        <v>15489504000000</v>
      </c>
      <c r="R710" s="23">
        <v>15489504000000</v>
      </c>
      <c r="S710" s="23" t="s">
        <v>38</v>
      </c>
      <c r="T710" s="23" t="s">
        <v>38</v>
      </c>
      <c r="U710" s="23" t="s">
        <v>38</v>
      </c>
      <c r="V710" s="23">
        <v>0.90100000000000002</v>
      </c>
      <c r="W710" s="23">
        <v>4.4842000000000004</v>
      </c>
      <c r="X710" s="23">
        <v>8.7443000000000008</v>
      </c>
      <c r="Y710" s="23" t="s">
        <v>38</v>
      </c>
      <c r="Z710" s="23">
        <v>4.2023999999999999</v>
      </c>
      <c r="AA710" s="23">
        <v>-7.6E-3</v>
      </c>
      <c r="AB710" s="23">
        <v>0.1759</v>
      </c>
      <c r="AC710" s="23">
        <v>1E-3</v>
      </c>
      <c r="AD710" s="23">
        <v>0.23419999999999999</v>
      </c>
      <c r="AE710" s="23">
        <v>0.41449999999999998</v>
      </c>
      <c r="AF710" s="23">
        <v>0.4975</v>
      </c>
      <c r="AG710" s="23">
        <v>0.41860000000000003</v>
      </c>
      <c r="AH710" s="23">
        <v>0.4103</v>
      </c>
      <c r="AI710" s="23">
        <v>0.29089999999999999</v>
      </c>
      <c r="AJ710" s="23">
        <v>0.75919999999999999</v>
      </c>
      <c r="AK710" s="23">
        <v>1.0548</v>
      </c>
      <c r="AL710" s="23">
        <v>0.7984</v>
      </c>
      <c r="AM710" s="23">
        <v>1.0589999999999999</v>
      </c>
      <c r="AN710" s="23">
        <v>52.428899999999999</v>
      </c>
    </row>
    <row r="711" spans="1:40" x14ac:dyDescent="0.35">
      <c r="A711" s="24" t="s">
        <v>695</v>
      </c>
      <c r="B711" s="24" t="s">
        <v>694</v>
      </c>
      <c r="C711" s="24" t="s">
        <v>50</v>
      </c>
      <c r="D711" s="24">
        <v>16800</v>
      </c>
      <c r="E711" s="24">
        <v>1629259665600000</v>
      </c>
      <c r="F711" s="24">
        <v>16550</v>
      </c>
      <c r="G711" s="24">
        <v>96979742000</v>
      </c>
      <c r="H711" s="24">
        <v>1030</v>
      </c>
      <c r="I711" s="24">
        <v>14030730</v>
      </c>
      <c r="J711" s="24">
        <v>2355</v>
      </c>
      <c r="K711" s="24">
        <v>203333106000000</v>
      </c>
      <c r="L711" s="24">
        <v>1018140000000</v>
      </c>
      <c r="M711" s="24">
        <v>192142492000000</v>
      </c>
      <c r="N711" s="24">
        <v>228360227000000</v>
      </c>
      <c r="O711" s="24">
        <v>1430294000000</v>
      </c>
      <c r="P711" s="24">
        <v>219121928000000</v>
      </c>
      <c r="Q711" s="24">
        <v>191298470000000</v>
      </c>
      <c r="R711" s="24">
        <v>273869287000000</v>
      </c>
      <c r="S711" s="24">
        <v>15669557000000</v>
      </c>
      <c r="T711" s="24" t="s">
        <v>38</v>
      </c>
      <c r="U711" s="24">
        <v>5774212000000</v>
      </c>
      <c r="V711" s="24">
        <v>0.94269999999999998</v>
      </c>
      <c r="W711" s="24">
        <v>8.0128000000000004</v>
      </c>
      <c r="X711" s="24">
        <v>7.0275999999999996</v>
      </c>
      <c r="Y711" s="24" t="s">
        <v>38</v>
      </c>
      <c r="Z711" s="24" t="s">
        <v>38</v>
      </c>
      <c r="AA711" s="24">
        <v>3.4700000000000002E-2</v>
      </c>
      <c r="AB711" s="24">
        <v>0.5444</v>
      </c>
      <c r="AC711" s="24">
        <v>7.7299999999999994E-2</v>
      </c>
      <c r="AD711" s="24">
        <v>-0.76029999999999998</v>
      </c>
      <c r="AE711" s="24" t="s">
        <v>38</v>
      </c>
      <c r="AF711" s="24">
        <v>-0.98970000000000002</v>
      </c>
      <c r="AG711" s="24">
        <v>-0.96779999999999999</v>
      </c>
      <c r="AH711" s="24" t="s">
        <v>38</v>
      </c>
      <c r="AI711" s="24" t="s">
        <v>38</v>
      </c>
      <c r="AJ711" s="24">
        <v>-0.9889</v>
      </c>
      <c r="AK711" s="24">
        <v>-0.93889999999999996</v>
      </c>
      <c r="AL711" s="24">
        <v>5.0799999999999998E-2</v>
      </c>
      <c r="AM711" s="24">
        <v>0.57089999999999996</v>
      </c>
      <c r="AN711" s="24">
        <v>393.87810000000002</v>
      </c>
    </row>
    <row r="712" spans="1:40" x14ac:dyDescent="0.35">
      <c r="A712" s="24" t="s">
        <v>1420</v>
      </c>
      <c r="B712" s="24" t="s">
        <v>1419</v>
      </c>
      <c r="C712" s="24" t="s">
        <v>53</v>
      </c>
      <c r="D712" s="24">
        <v>5850</v>
      </c>
      <c r="E712" s="24">
        <v>181057500000000</v>
      </c>
      <c r="F712" s="24">
        <v>5910</v>
      </c>
      <c r="G712" s="24">
        <v>30950000000</v>
      </c>
      <c r="H712" s="24">
        <v>1229</v>
      </c>
      <c r="I712" s="24">
        <v>14030930</v>
      </c>
      <c r="J712" s="24">
        <v>859</v>
      </c>
      <c r="K712" s="24">
        <v>130856110000000</v>
      </c>
      <c r="L712" s="24">
        <v>41270960000000</v>
      </c>
      <c r="M712" s="24">
        <v>101796522000000</v>
      </c>
      <c r="N712" s="24">
        <v>26588582000000</v>
      </c>
      <c r="O712" s="24">
        <v>13713191000000</v>
      </c>
      <c r="P712" s="24">
        <v>2662683000000</v>
      </c>
      <c r="Q712" s="24">
        <v>37848718000000</v>
      </c>
      <c r="R712" s="24">
        <v>11617273000000</v>
      </c>
      <c r="S712" s="24">
        <v>14398075000000</v>
      </c>
      <c r="T712" s="24">
        <v>4175435000000</v>
      </c>
      <c r="U712" s="24">
        <v>12925410000000</v>
      </c>
      <c r="V712" s="24">
        <v>0.1162</v>
      </c>
      <c r="W712" s="24">
        <v>1.3835999999999999</v>
      </c>
      <c r="X712" s="24">
        <v>6.8800999999999997</v>
      </c>
      <c r="Y712" s="24" t="s">
        <v>38</v>
      </c>
      <c r="Z712" s="24">
        <v>1.3258000000000001</v>
      </c>
      <c r="AA712" s="24" t="s">
        <v>38</v>
      </c>
      <c r="AB712" s="24" t="s">
        <v>38</v>
      </c>
      <c r="AC712" s="24">
        <v>0.90010000000000001</v>
      </c>
      <c r="AD712" s="24">
        <v>3.2633999999999999</v>
      </c>
      <c r="AE712" s="24">
        <v>0.4365</v>
      </c>
      <c r="AF712" s="24">
        <v>0.29770000000000002</v>
      </c>
      <c r="AG712" s="24">
        <v>0.67359999999999998</v>
      </c>
      <c r="AH712" s="24">
        <v>0.5464</v>
      </c>
      <c r="AI712" s="24">
        <v>0.98280000000000001</v>
      </c>
      <c r="AJ712" s="24">
        <v>1.4657</v>
      </c>
      <c r="AK712" s="24">
        <v>6.1356999999999999</v>
      </c>
      <c r="AL712" s="24">
        <v>0.48120000000000002</v>
      </c>
      <c r="AM712" s="24">
        <v>1.2826</v>
      </c>
      <c r="AN712" s="24">
        <v>100.9794</v>
      </c>
    </row>
    <row r="713" spans="1:40" x14ac:dyDescent="0.35">
      <c r="A713" s="24" t="s">
        <v>1422</v>
      </c>
      <c r="B713" s="24" t="s">
        <v>1421</v>
      </c>
      <c r="C713" s="24" t="s">
        <v>37</v>
      </c>
      <c r="D713" s="24">
        <v>611</v>
      </c>
      <c r="E713" s="24">
        <v>478018276892000</v>
      </c>
      <c r="F713" s="24">
        <v>2227</v>
      </c>
      <c r="G713" s="24">
        <v>782353972000</v>
      </c>
      <c r="H713" s="24">
        <v>1229</v>
      </c>
      <c r="I713" s="24">
        <v>14030930</v>
      </c>
      <c r="J713" s="24">
        <v>38</v>
      </c>
      <c r="K713" s="24">
        <v>571648570000000</v>
      </c>
      <c r="L713" s="24">
        <v>75663443000000</v>
      </c>
      <c r="M713" s="24">
        <v>482520497000000</v>
      </c>
      <c r="N713" s="24">
        <v>29918471000000</v>
      </c>
      <c r="O713" s="24">
        <v>-1938304000000</v>
      </c>
      <c r="P713" s="24">
        <v>26185433000000</v>
      </c>
      <c r="Q713" s="24">
        <v>28412430000000</v>
      </c>
      <c r="R713" s="24">
        <v>26172237000000</v>
      </c>
      <c r="S713" s="24">
        <v>73762409000000</v>
      </c>
      <c r="T713" s="24">
        <v>12608819000000</v>
      </c>
      <c r="U713" s="24">
        <v>47341778000000</v>
      </c>
      <c r="V713" s="24">
        <v>0.13980000000000001</v>
      </c>
      <c r="W713" s="24">
        <v>0.83620000000000005</v>
      </c>
      <c r="X713" s="24">
        <v>58.6053</v>
      </c>
      <c r="Y713" s="24" t="s">
        <v>38</v>
      </c>
      <c r="Z713" s="24" t="s">
        <v>38</v>
      </c>
      <c r="AA713" s="24" t="s">
        <v>38</v>
      </c>
      <c r="AB713" s="24" t="s">
        <v>38</v>
      </c>
      <c r="AC713" s="24" t="s">
        <v>38</v>
      </c>
      <c r="AD713" s="24" t="s">
        <v>38</v>
      </c>
      <c r="AE713" s="24">
        <v>0.4093</v>
      </c>
      <c r="AF713" s="24">
        <v>-0.58040000000000003</v>
      </c>
      <c r="AG713" s="24">
        <v>0.2994</v>
      </c>
      <c r="AH713" s="24" t="s">
        <v>38</v>
      </c>
      <c r="AI713" s="24" t="s">
        <v>38</v>
      </c>
      <c r="AJ713" s="24">
        <v>-1.9572000000000001</v>
      </c>
      <c r="AK713" s="24" t="s">
        <v>38</v>
      </c>
      <c r="AL713" s="24">
        <v>0.26889999999999997</v>
      </c>
      <c r="AM713" s="24">
        <v>1.321</v>
      </c>
      <c r="AN713" s="24" t="s">
        <v>38</v>
      </c>
    </row>
    <row r="714" spans="1:40" x14ac:dyDescent="0.35">
      <c r="A714" s="23" t="s">
        <v>1424</v>
      </c>
      <c r="B714" s="23" t="s">
        <v>1423</v>
      </c>
      <c r="C714" s="23" t="s">
        <v>596</v>
      </c>
      <c r="D714" s="23">
        <v>206590</v>
      </c>
      <c r="E714" s="23">
        <v>1239540000000000</v>
      </c>
      <c r="F714" s="23">
        <v>209000</v>
      </c>
      <c r="G714" s="23">
        <v>6000000000</v>
      </c>
      <c r="H714" s="23">
        <v>631</v>
      </c>
      <c r="I714" s="23">
        <v>14030930</v>
      </c>
      <c r="J714" s="23">
        <v>35479</v>
      </c>
      <c r="K714" s="23">
        <v>428920050000000</v>
      </c>
      <c r="L714" s="23">
        <v>99624138000000</v>
      </c>
      <c r="M714" s="23">
        <v>424017801000000</v>
      </c>
      <c r="N714" s="23">
        <v>212871689000000</v>
      </c>
      <c r="O714" s="23">
        <v>69980796000000</v>
      </c>
      <c r="P714" s="23">
        <v>192953670000000</v>
      </c>
      <c r="Q714" s="23">
        <v>318759366000000</v>
      </c>
      <c r="R714" s="23">
        <v>470778570000000</v>
      </c>
      <c r="S714" s="23">
        <v>2164602000000</v>
      </c>
      <c r="T714" s="23">
        <v>870900000000</v>
      </c>
      <c r="U714" s="23">
        <v>1501735000000</v>
      </c>
      <c r="V714" s="23">
        <v>1.1505000000000001</v>
      </c>
      <c r="W714" s="23">
        <v>2.8898999999999999</v>
      </c>
      <c r="X714" s="23">
        <v>5.8907999999999996</v>
      </c>
      <c r="Y714" s="23" t="s">
        <v>38</v>
      </c>
      <c r="Z714" s="23">
        <v>2.8799000000000001</v>
      </c>
      <c r="AA714" s="23">
        <v>0.24979999999999999</v>
      </c>
      <c r="AB714" s="23">
        <v>0.22170000000000001</v>
      </c>
      <c r="AC714" s="23">
        <v>0.74870000000000003</v>
      </c>
      <c r="AD714" s="23">
        <v>0.3291</v>
      </c>
      <c r="AE714" s="23">
        <v>9.5899999999999999E-2</v>
      </c>
      <c r="AF714" s="23">
        <v>-0.2112</v>
      </c>
      <c r="AG714" s="23">
        <v>5.1799999999999999E-2</v>
      </c>
      <c r="AH714" s="23">
        <v>-0.19869999999999999</v>
      </c>
      <c r="AI714" s="23">
        <v>7.8399999999999997E-2</v>
      </c>
      <c r="AJ714" s="23">
        <v>0.37940000000000002</v>
      </c>
      <c r="AK714" s="23">
        <v>0.39789999999999998</v>
      </c>
      <c r="AL714" s="23">
        <v>0.29420000000000002</v>
      </c>
      <c r="AM714" s="23">
        <v>0.72340000000000004</v>
      </c>
      <c r="AN714" s="23">
        <v>349.42680000000001</v>
      </c>
    </row>
    <row r="715" spans="1:40" x14ac:dyDescent="0.35">
      <c r="A715" s="23" t="s">
        <v>1430</v>
      </c>
      <c r="B715" s="23" t="s">
        <v>1429</v>
      </c>
      <c r="C715" s="23" t="s">
        <v>1431</v>
      </c>
      <c r="D715" s="23">
        <v>9520</v>
      </c>
      <c r="E715" s="23">
        <v>577992710400000</v>
      </c>
      <c r="F715" s="23">
        <v>9250</v>
      </c>
      <c r="G715" s="23">
        <v>60713520000</v>
      </c>
      <c r="H715" s="23">
        <v>1229</v>
      </c>
      <c r="I715" s="23">
        <v>14030631</v>
      </c>
      <c r="J715" s="23">
        <v>2745</v>
      </c>
      <c r="K715" s="23">
        <v>492816873000000</v>
      </c>
      <c r="L715" s="23">
        <v>85669421000000</v>
      </c>
      <c r="M715" s="23">
        <v>483326375000000</v>
      </c>
      <c r="N715" s="23">
        <v>166668577000000</v>
      </c>
      <c r="O715" s="23">
        <v>43569589000000</v>
      </c>
      <c r="P715" s="23">
        <v>115462247000000</v>
      </c>
      <c r="Q715" s="23">
        <v>192562342000000</v>
      </c>
      <c r="R715" s="23">
        <v>121305800000000</v>
      </c>
      <c r="S715" s="23" t="s">
        <v>38</v>
      </c>
      <c r="T715" s="23" t="s">
        <v>38</v>
      </c>
      <c r="U715" s="23" t="s">
        <v>38</v>
      </c>
      <c r="V715" s="23">
        <v>0.87960000000000005</v>
      </c>
      <c r="W715" s="23">
        <v>1.1728000000000001</v>
      </c>
      <c r="X715" s="23">
        <v>3.3698000000000001</v>
      </c>
      <c r="Y715" s="23" t="s">
        <v>38</v>
      </c>
      <c r="Z715" s="23">
        <v>1.8944000000000001</v>
      </c>
      <c r="AA715" s="23">
        <v>3.4781</v>
      </c>
      <c r="AB715" s="23">
        <v>3.7833000000000001</v>
      </c>
      <c r="AC715" s="23">
        <v>0.66990000000000005</v>
      </c>
      <c r="AD715" s="23" t="s">
        <v>38</v>
      </c>
      <c r="AE715" s="23">
        <v>-0.46820000000000001</v>
      </c>
      <c r="AF715" s="23">
        <v>-5.8799999999999998E-2</v>
      </c>
      <c r="AG715" s="23">
        <v>-0.32879999999999998</v>
      </c>
      <c r="AH715" s="23">
        <v>-7.2599999999999998E-2</v>
      </c>
      <c r="AI715" s="23" t="s">
        <v>38</v>
      </c>
      <c r="AJ715" s="23">
        <v>0.57169999999999999</v>
      </c>
      <c r="AK715" s="23" t="s">
        <v>38</v>
      </c>
      <c r="AL715" s="23">
        <v>0.64510000000000001</v>
      </c>
      <c r="AM715" s="23">
        <v>0.83279999999999998</v>
      </c>
      <c r="AN715" s="23">
        <v>230.26990000000001</v>
      </c>
    </row>
    <row r="716" spans="1:40" x14ac:dyDescent="0.35">
      <c r="A716" s="24" t="s">
        <v>1433</v>
      </c>
      <c r="B716" s="24" t="s">
        <v>1432</v>
      </c>
      <c r="C716" s="24" t="s">
        <v>53</v>
      </c>
      <c r="D716" s="24">
        <v>52020</v>
      </c>
      <c r="E716" s="24">
        <v>936360000000000</v>
      </c>
      <c r="F716" s="24">
        <v>51300</v>
      </c>
      <c r="G716" s="24">
        <v>18000000000</v>
      </c>
      <c r="H716" s="24">
        <v>1229</v>
      </c>
      <c r="I716" s="24">
        <v>14030930</v>
      </c>
      <c r="J716" s="24">
        <v>6441</v>
      </c>
      <c r="K716" s="24">
        <v>620817255000000</v>
      </c>
      <c r="L716" s="24">
        <v>165828898000000</v>
      </c>
      <c r="M716" s="24">
        <v>422692168000000</v>
      </c>
      <c r="N716" s="24">
        <v>115934190000000</v>
      </c>
      <c r="O716" s="24">
        <v>29261662000000</v>
      </c>
      <c r="P716" s="24">
        <v>87965511000000</v>
      </c>
      <c r="Q716" s="24">
        <v>86035955000000</v>
      </c>
      <c r="R716" s="24">
        <v>100775256000000</v>
      </c>
      <c r="S716" s="24">
        <v>1707034000000</v>
      </c>
      <c r="T716" s="24">
        <v>479017000000</v>
      </c>
      <c r="U716" s="24">
        <v>490877000000</v>
      </c>
      <c r="V716" s="24">
        <v>0.9536</v>
      </c>
      <c r="W716" s="24">
        <v>1.5083</v>
      </c>
      <c r="X716" s="24">
        <v>7.9645999999999999</v>
      </c>
      <c r="Y716" s="24" t="s">
        <v>38</v>
      </c>
      <c r="Z716" s="24">
        <v>1.4257</v>
      </c>
      <c r="AA716" s="24">
        <v>-4.53E-2</v>
      </c>
      <c r="AB716" s="24">
        <v>-4.1000000000000003E-3</v>
      </c>
      <c r="AC716" s="24">
        <v>0.75380000000000003</v>
      </c>
      <c r="AD716" s="24">
        <v>5.5650000000000004</v>
      </c>
      <c r="AE716" s="24">
        <v>0.68179999999999996</v>
      </c>
      <c r="AF716" s="24">
        <v>2.07E-2</v>
      </c>
      <c r="AG716" s="24">
        <v>1.6321000000000001</v>
      </c>
      <c r="AH716" s="24">
        <v>0.29249999999999998</v>
      </c>
      <c r="AI716" s="24">
        <v>5.0799000000000003</v>
      </c>
      <c r="AJ716" s="24">
        <v>0.79</v>
      </c>
      <c r="AK716" s="24">
        <v>16.279800000000002</v>
      </c>
      <c r="AL716" s="24">
        <v>0.10680000000000001</v>
      </c>
      <c r="AM716" s="24">
        <v>0.85429999999999995</v>
      </c>
      <c r="AN716" s="24">
        <v>93.553399999999996</v>
      </c>
    </row>
    <row r="717" spans="1:40" x14ac:dyDescent="0.35">
      <c r="A717" s="23" t="s">
        <v>1435</v>
      </c>
      <c r="B717" s="23" t="s">
        <v>1434</v>
      </c>
      <c r="C717" s="23" t="s">
        <v>1431</v>
      </c>
      <c r="D717" s="23">
        <v>12740</v>
      </c>
      <c r="E717" s="23">
        <v>496860000000000</v>
      </c>
      <c r="F717" s="23">
        <v>12420</v>
      </c>
      <c r="G717" s="23">
        <v>39000000000</v>
      </c>
      <c r="H717" s="23">
        <v>1230</v>
      </c>
      <c r="I717" s="23">
        <v>14030631</v>
      </c>
      <c r="J717" s="23">
        <v>3636</v>
      </c>
      <c r="K717" s="23">
        <v>212126741000000</v>
      </c>
      <c r="L717" s="23">
        <v>52562695000000</v>
      </c>
      <c r="M717" s="23">
        <v>174848279000000</v>
      </c>
      <c r="N717" s="23">
        <v>141811236000000</v>
      </c>
      <c r="O717" s="23">
        <v>42788925000000</v>
      </c>
      <c r="P717" s="23">
        <v>92722604000000</v>
      </c>
      <c r="Q717" s="23">
        <v>153651336000000</v>
      </c>
      <c r="R717" s="23">
        <v>92970439000000</v>
      </c>
      <c r="S717" s="23" t="s">
        <v>38</v>
      </c>
      <c r="T717" s="23" t="s">
        <v>38</v>
      </c>
      <c r="U717" s="23" t="s">
        <v>38</v>
      </c>
      <c r="V717" s="23">
        <v>0.94640000000000002</v>
      </c>
      <c r="W717" s="23">
        <v>2.3422999999999998</v>
      </c>
      <c r="X717" s="23">
        <v>3.4157999999999999</v>
      </c>
      <c r="Y717" s="23" t="s">
        <v>38</v>
      </c>
      <c r="Z717" s="23">
        <v>2.0535000000000001</v>
      </c>
      <c r="AA717" s="23">
        <v>1.1507000000000001</v>
      </c>
      <c r="AB717" s="23">
        <v>3.1766999999999999</v>
      </c>
      <c r="AC717" s="23">
        <v>1.1116999999999999</v>
      </c>
      <c r="AD717" s="23" t="s">
        <v>38</v>
      </c>
      <c r="AE717" s="23">
        <v>0.60270000000000001</v>
      </c>
      <c r="AF717" s="23">
        <v>0.13250000000000001</v>
      </c>
      <c r="AG717" s="23">
        <v>1.5661</v>
      </c>
      <c r="AH717" s="23">
        <v>5.6099999999999997E-2</v>
      </c>
      <c r="AI717" s="23" t="s">
        <v>38</v>
      </c>
      <c r="AJ717" s="23">
        <v>1.3915</v>
      </c>
      <c r="AK717" s="23" t="s">
        <v>38</v>
      </c>
      <c r="AL717" s="23">
        <v>0.21290000000000001</v>
      </c>
      <c r="AM717" s="23">
        <v>0.85899999999999999</v>
      </c>
      <c r="AN717" s="23">
        <v>291.35219999999998</v>
      </c>
    </row>
    <row r="718" spans="1:40" x14ac:dyDescent="0.35">
      <c r="A718" s="23" t="s">
        <v>604</v>
      </c>
      <c r="B718" s="23" t="s">
        <v>603</v>
      </c>
      <c r="C718" s="23" t="s">
        <v>167</v>
      </c>
      <c r="D718" s="23">
        <v>3930</v>
      </c>
      <c r="E718" s="23">
        <v>26802600000000</v>
      </c>
      <c r="F718" s="23">
        <v>3900</v>
      </c>
      <c r="G718" s="23">
        <v>6820000000</v>
      </c>
      <c r="H718" s="23">
        <v>930</v>
      </c>
      <c r="I718" s="23">
        <v>14030930</v>
      </c>
      <c r="J718" s="23">
        <v>455</v>
      </c>
      <c r="K718" s="23">
        <v>17671042000000</v>
      </c>
      <c r="L718" s="23">
        <v>5106621000000</v>
      </c>
      <c r="M718" s="23">
        <v>19828117000000</v>
      </c>
      <c r="N718" s="23">
        <v>3100076000000</v>
      </c>
      <c r="O718" s="23">
        <v>1775197000000</v>
      </c>
      <c r="P718" s="23">
        <v>4801527000000</v>
      </c>
      <c r="Q718" s="23">
        <v>2953444000000</v>
      </c>
      <c r="R718" s="23">
        <v>4634867000000</v>
      </c>
      <c r="S718" s="23">
        <v>3789921000000</v>
      </c>
      <c r="T718" s="23">
        <v>1175341000000</v>
      </c>
      <c r="U718" s="23">
        <v>2462357000000</v>
      </c>
      <c r="V718" s="23">
        <v>0.65490000000000004</v>
      </c>
      <c r="W718" s="23">
        <v>1.5167999999999999</v>
      </c>
      <c r="X718" s="23">
        <v>8.5714000000000006</v>
      </c>
      <c r="Y718" s="23" t="s">
        <v>38</v>
      </c>
      <c r="Z718" s="23" t="s">
        <v>38</v>
      </c>
      <c r="AA718" s="23">
        <v>1.1473</v>
      </c>
      <c r="AB718" s="23">
        <v>1.3107</v>
      </c>
      <c r="AC718" s="23">
        <v>1.1972</v>
      </c>
      <c r="AD718" s="23">
        <v>0.99439999999999995</v>
      </c>
      <c r="AE718" s="23">
        <v>-0.1356</v>
      </c>
      <c r="AF718" s="23">
        <v>-5.9400000000000001E-2</v>
      </c>
      <c r="AG718" s="23">
        <v>-0.1308</v>
      </c>
      <c r="AH718" s="23">
        <v>-0.21959999999999999</v>
      </c>
      <c r="AI718" s="23">
        <v>-0.16209999999999999</v>
      </c>
      <c r="AJ718" s="23">
        <v>1.0667</v>
      </c>
      <c r="AK718" s="23">
        <v>0.73360000000000003</v>
      </c>
      <c r="AL718" s="23">
        <v>0.23080000000000001</v>
      </c>
      <c r="AM718" s="23">
        <v>0.81479999999999997</v>
      </c>
      <c r="AN718" s="23">
        <v>334.5326</v>
      </c>
    </row>
    <row r="719" spans="1:40" x14ac:dyDescent="0.35">
      <c r="A719" s="23" t="s">
        <v>1437</v>
      </c>
      <c r="B719" s="23" t="s">
        <v>1436</v>
      </c>
      <c r="C719" s="23" t="s">
        <v>53</v>
      </c>
      <c r="D719" s="23">
        <v>2866</v>
      </c>
      <c r="E719" s="23">
        <v>1364356653799272</v>
      </c>
      <c r="F719" s="23">
        <v>2850</v>
      </c>
      <c r="G719" s="23">
        <v>476049076692</v>
      </c>
      <c r="H719" s="23">
        <v>1229</v>
      </c>
      <c r="I719" s="23">
        <v>14030930</v>
      </c>
      <c r="J719" s="23">
        <v>306</v>
      </c>
      <c r="K719" s="23">
        <v>852924408000000</v>
      </c>
      <c r="L719" s="23">
        <v>245736489000000</v>
      </c>
      <c r="M719" s="23">
        <v>643708213000000</v>
      </c>
      <c r="N719" s="23">
        <v>145488268000000</v>
      </c>
      <c r="O719" s="23">
        <v>39533257000000</v>
      </c>
      <c r="P719" s="23">
        <v>133393229000000</v>
      </c>
      <c r="Q719" s="23">
        <v>130135698000000</v>
      </c>
      <c r="R719" s="23">
        <v>175680407000000</v>
      </c>
      <c r="S719" s="23">
        <v>680406000000</v>
      </c>
      <c r="T719" s="23">
        <v>128726000000</v>
      </c>
      <c r="U719" s="23" t="s">
        <v>38</v>
      </c>
      <c r="V719" s="23">
        <v>0.94569999999999999</v>
      </c>
      <c r="W719" s="23">
        <v>1.5995999999999999</v>
      </c>
      <c r="X719" s="23">
        <v>9.3137000000000008</v>
      </c>
      <c r="Y719" s="23" t="s">
        <v>38</v>
      </c>
      <c r="Z719" s="23">
        <v>1.4992000000000001</v>
      </c>
      <c r="AA719" s="23">
        <v>2.4899999999999999E-2</v>
      </c>
      <c r="AB719" s="23">
        <v>0.156</v>
      </c>
      <c r="AC719" s="23">
        <v>1.0732999999999999</v>
      </c>
      <c r="AD719" s="23">
        <v>-1.78E-2</v>
      </c>
      <c r="AE719" s="23">
        <v>0.52100000000000002</v>
      </c>
      <c r="AF719" s="23">
        <v>0.17130000000000001</v>
      </c>
      <c r="AG719" s="23">
        <v>0.68459999999999999</v>
      </c>
      <c r="AH719" s="23">
        <v>0.3594</v>
      </c>
      <c r="AI719" s="23">
        <v>0.53910000000000002</v>
      </c>
      <c r="AJ719" s="23">
        <v>1.4285000000000001</v>
      </c>
      <c r="AK719" s="23">
        <v>0.65459999999999996</v>
      </c>
      <c r="AL719" s="23">
        <v>0.2555</v>
      </c>
      <c r="AM719" s="23">
        <v>0.93440000000000001</v>
      </c>
      <c r="AN719" s="23">
        <v>102.896</v>
      </c>
    </row>
    <row r="720" spans="1:40" x14ac:dyDescent="0.35">
      <c r="A720" s="23" t="s">
        <v>1439</v>
      </c>
      <c r="B720" s="23" t="s">
        <v>1438</v>
      </c>
      <c r="C720" s="23" t="s">
        <v>53</v>
      </c>
      <c r="D720" s="23">
        <v>167750</v>
      </c>
      <c r="E720" s="23">
        <v>335500000000000</v>
      </c>
      <c r="F720" s="23">
        <v>168450</v>
      </c>
      <c r="G720" s="23">
        <v>2000000000</v>
      </c>
      <c r="H720" s="23">
        <v>1229</v>
      </c>
      <c r="I720" s="23">
        <v>14030930</v>
      </c>
      <c r="J720" s="23">
        <v>25430</v>
      </c>
      <c r="K720" s="23">
        <v>134293406000000</v>
      </c>
      <c r="L720" s="23">
        <v>34842363000000</v>
      </c>
      <c r="M720" s="23">
        <v>107341053000000</v>
      </c>
      <c r="N720" s="23">
        <v>50859950000000</v>
      </c>
      <c r="O720" s="23">
        <v>10243540000000</v>
      </c>
      <c r="P720" s="23">
        <v>54105062000000</v>
      </c>
      <c r="Q720" s="23">
        <v>43899264000000</v>
      </c>
      <c r="R720" s="23">
        <v>54508793000000</v>
      </c>
      <c r="S720" s="23" t="s">
        <v>38</v>
      </c>
      <c r="T720" s="23" t="s">
        <v>38</v>
      </c>
      <c r="U720" s="23" t="s">
        <v>38</v>
      </c>
      <c r="V720" s="23">
        <v>0.89829999999999999</v>
      </c>
      <c r="W720" s="23">
        <v>2.4983</v>
      </c>
      <c r="X720" s="23">
        <v>6.6241000000000003</v>
      </c>
      <c r="Y720" s="23" t="s">
        <v>38</v>
      </c>
      <c r="Z720" s="23">
        <v>2.4167000000000001</v>
      </c>
      <c r="AA720" s="23">
        <v>-9.4999999999999998E-3</v>
      </c>
      <c r="AB720" s="23">
        <v>-2.7300000000000001E-2</v>
      </c>
      <c r="AC720" s="23">
        <v>-4.0599999999999997E-2</v>
      </c>
      <c r="AD720" s="23">
        <v>-0.40179999999999999</v>
      </c>
      <c r="AE720" s="23">
        <v>0.38619999999999999</v>
      </c>
      <c r="AF720" s="23">
        <v>8.6E-3</v>
      </c>
      <c r="AG720" s="23">
        <v>0.91420000000000001</v>
      </c>
      <c r="AH720" s="23">
        <v>2.2700000000000001E-2</v>
      </c>
      <c r="AI720" s="23">
        <v>0.34410000000000002</v>
      </c>
      <c r="AJ720" s="23">
        <v>-3.2300000000000002E-2</v>
      </c>
      <c r="AK720" s="23">
        <v>0.14510000000000001</v>
      </c>
      <c r="AL720" s="23">
        <v>-2.4299999999999999E-2</v>
      </c>
      <c r="AM720" s="23">
        <v>0.60209999999999997</v>
      </c>
      <c r="AN720" s="23">
        <v>2.8647</v>
      </c>
    </row>
    <row r="721" spans="1:40" x14ac:dyDescent="0.35">
      <c r="A721" s="23" t="s">
        <v>1441</v>
      </c>
      <c r="B721" s="23" t="s">
        <v>1440</v>
      </c>
      <c r="C721" s="23" t="s">
        <v>53</v>
      </c>
      <c r="D721" s="23">
        <v>218360</v>
      </c>
      <c r="E721" s="23">
        <v>1965240000000000</v>
      </c>
      <c r="F721" s="23">
        <v>218120</v>
      </c>
      <c r="G721" s="23">
        <v>9000000000</v>
      </c>
      <c r="H721" s="23">
        <v>1229</v>
      </c>
      <c r="I721" s="23">
        <v>14030930</v>
      </c>
      <c r="J721" s="23">
        <v>28983</v>
      </c>
      <c r="K721" s="23">
        <v>1534871068000000</v>
      </c>
      <c r="L721" s="23">
        <v>429812268000000</v>
      </c>
      <c r="M721" s="23">
        <v>1188472867000000</v>
      </c>
      <c r="N721" s="23">
        <v>260842758000000</v>
      </c>
      <c r="O721" s="23">
        <v>60079432000000</v>
      </c>
      <c r="P721" s="23">
        <v>220800072000000</v>
      </c>
      <c r="Q721" s="23">
        <v>236593471000000</v>
      </c>
      <c r="R721" s="23">
        <v>234699360000000</v>
      </c>
      <c r="S721" s="23">
        <v>29843983000000</v>
      </c>
      <c r="T721" s="23">
        <v>7155027000000</v>
      </c>
      <c r="U721" s="23">
        <v>18080054000000</v>
      </c>
      <c r="V721" s="23">
        <v>0.81520000000000004</v>
      </c>
      <c r="W721" s="23">
        <v>1.2804</v>
      </c>
      <c r="X721" s="23">
        <v>7.5258000000000003</v>
      </c>
      <c r="Y721" s="23" t="s">
        <v>38</v>
      </c>
      <c r="Z721" s="23">
        <v>1.2278</v>
      </c>
      <c r="AA721" s="23">
        <v>-0.14680000000000001</v>
      </c>
      <c r="AB721" s="23">
        <v>-8.2299999999999998E-2</v>
      </c>
      <c r="AC721" s="23">
        <v>-4.82E-2</v>
      </c>
      <c r="AD721" s="23">
        <v>-0.28999999999999998</v>
      </c>
      <c r="AE721" s="23">
        <v>0.43409999999999999</v>
      </c>
      <c r="AF721" s="23">
        <v>7.6799999999999993E-2</v>
      </c>
      <c r="AG721" s="23">
        <v>0.59899999999999998</v>
      </c>
      <c r="AH721" s="23">
        <v>-8.0000000000000002E-3</v>
      </c>
      <c r="AI721" s="23">
        <v>0.22</v>
      </c>
      <c r="AJ721" s="23">
        <v>2.4799999999999999E-2</v>
      </c>
      <c r="AK721" s="23">
        <v>0.1353</v>
      </c>
      <c r="AL721" s="23">
        <v>0.1421</v>
      </c>
      <c r="AM721" s="23">
        <v>0.90639999999999998</v>
      </c>
      <c r="AN721" s="23">
        <v>76.355599999999995</v>
      </c>
    </row>
    <row r="722" spans="1:40" x14ac:dyDescent="0.35">
      <c r="A722" s="24" t="s">
        <v>1628</v>
      </c>
      <c r="B722" s="24" t="s">
        <v>1627</v>
      </c>
      <c r="C722" s="24" t="s">
        <v>1629</v>
      </c>
      <c r="D722" s="24">
        <v>2209</v>
      </c>
      <c r="E722" s="24">
        <v>135629993938877</v>
      </c>
      <c r="F722" s="24">
        <v>1989</v>
      </c>
      <c r="G722" s="24">
        <v>61398820253</v>
      </c>
      <c r="H722" s="24">
        <v>631</v>
      </c>
      <c r="I722" s="24">
        <v>14030930</v>
      </c>
      <c r="J722" s="24">
        <v>14</v>
      </c>
      <c r="K722" s="24">
        <v>865563000000</v>
      </c>
      <c r="L722" s="24">
        <v>2091944000000</v>
      </c>
      <c r="M722" s="24">
        <v>454893000000</v>
      </c>
      <c r="N722" s="24">
        <v>835236000000</v>
      </c>
      <c r="O722" s="24">
        <v>2084319000000</v>
      </c>
      <c r="P722" s="24">
        <v>427137000000</v>
      </c>
      <c r="Q722" s="24">
        <v>2949003000000</v>
      </c>
      <c r="R722" s="24">
        <v>864684000000</v>
      </c>
      <c r="S722" s="24" t="s">
        <v>38</v>
      </c>
      <c r="T722" s="24" t="s">
        <v>38</v>
      </c>
      <c r="U722" s="24" t="s">
        <v>38</v>
      </c>
      <c r="V722" s="24" t="s">
        <v>38</v>
      </c>
      <c r="W722" s="24">
        <v>156.69569999999999</v>
      </c>
      <c r="X722" s="24">
        <v>142.07140000000001</v>
      </c>
      <c r="Y722" s="24" t="s">
        <v>38</v>
      </c>
      <c r="Z722" s="24" t="s">
        <v>38</v>
      </c>
      <c r="AA722" s="24" t="s">
        <v>38</v>
      </c>
      <c r="AB722" s="24" t="s">
        <v>38</v>
      </c>
      <c r="AC722" s="24">
        <v>1.61E-2</v>
      </c>
      <c r="AD722" s="24">
        <v>-5.9999999999999995E-4</v>
      </c>
      <c r="AE722" s="24" t="s">
        <v>38</v>
      </c>
      <c r="AF722" s="24">
        <v>4.8710000000000004</v>
      </c>
      <c r="AG722" s="24">
        <v>0.24429999999999999</v>
      </c>
      <c r="AH722" s="24" t="s">
        <v>38</v>
      </c>
      <c r="AI722" s="24" t="s">
        <v>38</v>
      </c>
      <c r="AJ722" s="24">
        <v>4.6890000000000001</v>
      </c>
      <c r="AK722" s="24">
        <v>0.24349999999999999</v>
      </c>
      <c r="AL722" s="24">
        <v>-5.4199999999999998E-2</v>
      </c>
      <c r="AM722" s="24" t="s">
        <v>38</v>
      </c>
      <c r="AN722" s="24">
        <v>495.09160000000003</v>
      </c>
    </row>
    <row r="723" spans="1:40" x14ac:dyDescent="0.35">
      <c r="A723" s="24" t="s">
        <v>1631</v>
      </c>
      <c r="B723" s="24" t="s">
        <v>1630</v>
      </c>
      <c r="C723" s="24" t="s">
        <v>1629</v>
      </c>
      <c r="D723" s="24">
        <v>1332</v>
      </c>
      <c r="E723" s="24">
        <v>69685564586760</v>
      </c>
      <c r="F723" s="24">
        <v>1266</v>
      </c>
      <c r="G723" s="24">
        <v>52316489930</v>
      </c>
      <c r="H723" s="24">
        <v>631</v>
      </c>
      <c r="I723" s="24">
        <v>14030930</v>
      </c>
      <c r="J723" s="24">
        <v>133</v>
      </c>
      <c r="K723" s="24">
        <v>6955187000000</v>
      </c>
      <c r="L723" s="24">
        <v>1766649000000</v>
      </c>
      <c r="M723" s="24">
        <v>6616718000000</v>
      </c>
      <c r="N723" s="24">
        <v>6942792000000</v>
      </c>
      <c r="O723" s="24">
        <v>1764488000000</v>
      </c>
      <c r="P723" s="24">
        <v>6605493000000</v>
      </c>
      <c r="Q723" s="24">
        <v>8392578000000</v>
      </c>
      <c r="R723" s="24">
        <v>6716314000000</v>
      </c>
      <c r="S723" s="24" t="s">
        <v>38</v>
      </c>
      <c r="T723" s="24" t="s">
        <v>38</v>
      </c>
      <c r="U723" s="24" t="s">
        <v>38</v>
      </c>
      <c r="V723" s="24" t="s">
        <v>38</v>
      </c>
      <c r="W723" s="24">
        <v>10.0192</v>
      </c>
      <c r="X723" s="24">
        <v>9.5188000000000006</v>
      </c>
      <c r="Y723" s="24" t="s">
        <v>38</v>
      </c>
      <c r="Z723" s="24" t="s">
        <v>38</v>
      </c>
      <c r="AA723" s="24" t="s">
        <v>38</v>
      </c>
      <c r="AB723" s="24" t="s">
        <v>38</v>
      </c>
      <c r="AC723" s="24">
        <v>-5.9999999999999995E-4</v>
      </c>
      <c r="AD723" s="24">
        <v>-5.0000000000000001E-4</v>
      </c>
      <c r="AE723" s="24" t="s">
        <v>38</v>
      </c>
      <c r="AF723" s="24">
        <v>-0.61629999999999996</v>
      </c>
      <c r="AG723" s="24">
        <v>0.23699999999999999</v>
      </c>
      <c r="AH723" s="24" t="s">
        <v>38</v>
      </c>
      <c r="AI723" s="24" t="s">
        <v>38</v>
      </c>
      <c r="AJ723" s="24">
        <v>-0.61660000000000004</v>
      </c>
      <c r="AK723" s="24">
        <v>0.23630000000000001</v>
      </c>
      <c r="AL723" s="24">
        <v>-8.0000000000000004E-4</v>
      </c>
      <c r="AM723" s="24" t="s">
        <v>38</v>
      </c>
      <c r="AN723" s="24">
        <v>288.452</v>
      </c>
    </row>
    <row r="724" spans="1:40" x14ac:dyDescent="0.35">
      <c r="A724" s="24" t="s">
        <v>1633</v>
      </c>
      <c r="B724" s="24" t="s">
        <v>1632</v>
      </c>
      <c r="C724" s="24" t="s">
        <v>1629</v>
      </c>
      <c r="D724" s="24">
        <v>1369</v>
      </c>
      <c r="E724" s="24">
        <v>93892795357601</v>
      </c>
      <c r="F724" s="24">
        <v>1301</v>
      </c>
      <c r="G724" s="24">
        <v>68584949129</v>
      </c>
      <c r="H724" s="24">
        <v>631</v>
      </c>
      <c r="I724" s="24">
        <v>14030930</v>
      </c>
      <c r="J724" s="24">
        <v>5</v>
      </c>
      <c r="K724" s="24">
        <v>393404000000</v>
      </c>
      <c r="L724" s="24">
        <v>3068000000</v>
      </c>
      <c r="M724" s="24">
        <v>378104000000</v>
      </c>
      <c r="N724" s="24">
        <v>368975000000</v>
      </c>
      <c r="O724" s="24">
        <v>-1326000000</v>
      </c>
      <c r="P724" s="24">
        <v>351983000000</v>
      </c>
      <c r="Q724" s="24">
        <v>939328000000</v>
      </c>
      <c r="R724" s="24">
        <v>940654000000</v>
      </c>
      <c r="S724" s="24" t="s">
        <v>38</v>
      </c>
      <c r="T724" s="24" t="s">
        <v>38</v>
      </c>
      <c r="U724" s="24" t="s">
        <v>38</v>
      </c>
      <c r="V724" s="24" t="s">
        <v>38</v>
      </c>
      <c r="W724" s="24">
        <v>238.66759999999999</v>
      </c>
      <c r="X724" s="24">
        <v>260.2</v>
      </c>
      <c r="Y724" s="24" t="s">
        <v>38</v>
      </c>
      <c r="Z724" s="24" t="s">
        <v>38</v>
      </c>
      <c r="AA724" s="24" t="s">
        <v>38</v>
      </c>
      <c r="AB724" s="24" t="s">
        <v>38</v>
      </c>
      <c r="AC724" s="24" t="s">
        <v>38</v>
      </c>
      <c r="AD724" s="24" t="s">
        <v>38</v>
      </c>
      <c r="AE724" s="24" t="s">
        <v>38</v>
      </c>
      <c r="AF724" s="24">
        <v>-0.99139999999999995</v>
      </c>
      <c r="AG724" s="24" t="s">
        <v>38</v>
      </c>
      <c r="AH724" s="24" t="s">
        <v>38</v>
      </c>
      <c r="AI724" s="24" t="s">
        <v>38</v>
      </c>
      <c r="AJ724" s="24">
        <v>-1.0038</v>
      </c>
      <c r="AK724" s="24" t="s">
        <v>38</v>
      </c>
      <c r="AL724" s="24" t="s">
        <v>38</v>
      </c>
      <c r="AM724" s="24" t="s">
        <v>38</v>
      </c>
      <c r="AN724" s="24">
        <v>33.332099999999997</v>
      </c>
    </row>
    <row r="725" spans="1:40" x14ac:dyDescent="0.35">
      <c r="A725" s="23" t="s">
        <v>1635</v>
      </c>
      <c r="B725" s="23" t="s">
        <v>1634</v>
      </c>
      <c r="C725" s="23" t="s">
        <v>1629</v>
      </c>
      <c r="D725" s="23">
        <v>1400</v>
      </c>
      <c r="E725" s="23">
        <v>109160160831400</v>
      </c>
      <c r="F725" s="23">
        <v>1330</v>
      </c>
      <c r="G725" s="23">
        <v>77971543451</v>
      </c>
      <c r="H725" s="23">
        <v>631</v>
      </c>
      <c r="I725" s="23">
        <v>14030930</v>
      </c>
      <c r="J725" s="23">
        <v>98</v>
      </c>
      <c r="K725" s="23">
        <v>7646464000000</v>
      </c>
      <c r="L725" s="23" t="s">
        <v>38</v>
      </c>
      <c r="M725" s="23">
        <v>7646464000000</v>
      </c>
      <c r="N725" s="23">
        <v>7641182000000</v>
      </c>
      <c r="O725" s="23">
        <v>-1346000000</v>
      </c>
      <c r="P725" s="23">
        <v>7641533000000</v>
      </c>
      <c r="Q725" s="23">
        <v>7640187000000</v>
      </c>
      <c r="R725" s="23">
        <v>7641533000000</v>
      </c>
      <c r="S725" s="23" t="s">
        <v>38</v>
      </c>
      <c r="T725" s="23" t="s">
        <v>38</v>
      </c>
      <c r="U725" s="23" t="s">
        <v>38</v>
      </c>
      <c r="V725" s="23" t="s">
        <v>38</v>
      </c>
      <c r="W725" s="23">
        <v>14.2759</v>
      </c>
      <c r="X725" s="23">
        <v>13.571400000000001</v>
      </c>
      <c r="Y725" s="23" t="s">
        <v>38</v>
      </c>
      <c r="Z725" s="23" t="s">
        <v>38</v>
      </c>
      <c r="AA725" s="23" t="s">
        <v>38</v>
      </c>
      <c r="AB725" s="23" t="s">
        <v>38</v>
      </c>
      <c r="AC725" s="23" t="s">
        <v>38</v>
      </c>
      <c r="AD725" s="23" t="s">
        <v>38</v>
      </c>
      <c r="AE725" s="23" t="s">
        <v>38</v>
      </c>
      <c r="AF725" s="23" t="s">
        <v>38</v>
      </c>
      <c r="AG725" s="23" t="s">
        <v>38</v>
      </c>
      <c r="AH725" s="23" t="s">
        <v>38</v>
      </c>
      <c r="AI725" s="23" t="s">
        <v>38</v>
      </c>
      <c r="AJ725" s="23" t="s">
        <v>38</v>
      </c>
      <c r="AK725" s="23" t="s">
        <v>38</v>
      </c>
      <c r="AL725" s="23">
        <v>-3.6200000000000003E-2</v>
      </c>
      <c r="AM725" s="23" t="s">
        <v>38</v>
      </c>
      <c r="AN725" s="23">
        <v>279.32709999999997</v>
      </c>
    </row>
    <row r="726" spans="1:40" x14ac:dyDescent="0.35">
      <c r="A726" s="23" t="s">
        <v>1637</v>
      </c>
      <c r="B726" s="23" t="s">
        <v>1636</v>
      </c>
      <c r="C726" s="23" t="s">
        <v>1629</v>
      </c>
      <c r="D726" s="23">
        <v>1419</v>
      </c>
      <c r="E726" s="23">
        <v>66767768909292</v>
      </c>
      <c r="F726" s="23">
        <v>1349</v>
      </c>
      <c r="G726" s="23">
        <v>47052691268</v>
      </c>
      <c r="H726" s="23">
        <v>631</v>
      </c>
      <c r="I726" s="23">
        <v>14030930</v>
      </c>
      <c r="J726" s="23">
        <v>127</v>
      </c>
      <c r="K726" s="23">
        <v>6004925000000</v>
      </c>
      <c r="L726" s="23">
        <v>1594791000000</v>
      </c>
      <c r="M726" s="23">
        <v>5699800000000</v>
      </c>
      <c r="N726" s="23">
        <v>5983452000000</v>
      </c>
      <c r="O726" s="23">
        <v>1590599000000</v>
      </c>
      <c r="P726" s="23">
        <v>5679183000000</v>
      </c>
      <c r="Q726" s="23">
        <v>6905180000000</v>
      </c>
      <c r="R726" s="23">
        <v>5658089000000</v>
      </c>
      <c r="S726" s="23" t="s">
        <v>38</v>
      </c>
      <c r="T726" s="23" t="s">
        <v>38</v>
      </c>
      <c r="U726" s="23" t="s">
        <v>38</v>
      </c>
      <c r="V726" s="23" t="s">
        <v>38</v>
      </c>
      <c r="W726" s="23">
        <v>11.1188</v>
      </c>
      <c r="X726" s="23">
        <v>10.622</v>
      </c>
      <c r="Y726" s="23" t="s">
        <v>38</v>
      </c>
      <c r="Z726" s="23" t="s">
        <v>38</v>
      </c>
      <c r="AA726" s="23" t="s">
        <v>38</v>
      </c>
      <c r="AB726" s="23" t="s">
        <v>38</v>
      </c>
      <c r="AC726" s="23">
        <v>-1.1000000000000001E-3</v>
      </c>
      <c r="AD726" s="23" t="s">
        <v>38</v>
      </c>
      <c r="AE726" s="23" t="s">
        <v>38</v>
      </c>
      <c r="AF726" s="23">
        <v>-0.60660000000000003</v>
      </c>
      <c r="AG726" s="23">
        <v>0.2366</v>
      </c>
      <c r="AH726" s="23" t="s">
        <v>38</v>
      </c>
      <c r="AI726" s="23" t="s">
        <v>38</v>
      </c>
      <c r="AJ726" s="23">
        <v>-0.60699999999999998</v>
      </c>
      <c r="AK726" s="23">
        <v>0.23649999999999999</v>
      </c>
      <c r="AL726" s="23" t="s">
        <v>38</v>
      </c>
      <c r="AM726" s="23" t="s">
        <v>38</v>
      </c>
      <c r="AN726" s="23">
        <v>278.63189999999997</v>
      </c>
    </row>
    <row r="727" spans="1:40" x14ac:dyDescent="0.35">
      <c r="A727" s="23" t="s">
        <v>1639</v>
      </c>
      <c r="B727" s="23" t="s">
        <v>1638</v>
      </c>
      <c r="C727" s="23" t="s">
        <v>1629</v>
      </c>
      <c r="D727" s="23">
        <v>1280</v>
      </c>
      <c r="E727" s="23">
        <v>80905990575360</v>
      </c>
      <c r="F727" s="23">
        <v>1216</v>
      </c>
      <c r="G727" s="23">
        <v>63207805137</v>
      </c>
      <c r="H727" s="23">
        <v>631</v>
      </c>
      <c r="I727" s="23">
        <v>13991230</v>
      </c>
      <c r="J727" s="23">
        <v>65</v>
      </c>
      <c r="K727" s="23">
        <v>25732117000000</v>
      </c>
      <c r="L727" s="23">
        <v>25732117000000</v>
      </c>
      <c r="M727" s="23">
        <v>25732117000000</v>
      </c>
      <c r="N727" s="23">
        <v>25728469000000</v>
      </c>
      <c r="O727" s="23">
        <v>25728469000000</v>
      </c>
      <c r="P727" s="23">
        <v>25728469000000</v>
      </c>
      <c r="Q727" s="23">
        <v>-20569722000000</v>
      </c>
      <c r="R727" s="23" t="s">
        <v>38</v>
      </c>
      <c r="S727" s="23" t="s">
        <v>38</v>
      </c>
      <c r="T727" s="23" t="s">
        <v>38</v>
      </c>
      <c r="U727" s="23" t="s">
        <v>38</v>
      </c>
      <c r="V727" s="23" t="s">
        <v>38</v>
      </c>
      <c r="W727" s="23">
        <v>3.1442000000000001</v>
      </c>
      <c r="X727" s="23">
        <v>18.707699999999999</v>
      </c>
      <c r="Y727" s="23" t="s">
        <v>38</v>
      </c>
      <c r="Z727" s="23" t="s">
        <v>38</v>
      </c>
      <c r="AA727" s="23" t="s">
        <v>38</v>
      </c>
      <c r="AB727" s="23" t="s">
        <v>38</v>
      </c>
      <c r="AC727" s="23" t="s">
        <v>38</v>
      </c>
      <c r="AD727" s="23" t="s">
        <v>38</v>
      </c>
      <c r="AE727" s="23" t="s">
        <v>38</v>
      </c>
      <c r="AF727" s="23" t="s">
        <v>38</v>
      </c>
      <c r="AG727" s="23" t="s">
        <v>38</v>
      </c>
      <c r="AH727" s="23" t="s">
        <v>38</v>
      </c>
      <c r="AI727" s="23" t="s">
        <v>38</v>
      </c>
      <c r="AJ727" s="23" t="s">
        <v>38</v>
      </c>
      <c r="AK727" s="23" t="s">
        <v>38</v>
      </c>
      <c r="AL727" s="23">
        <v>-3.3E-3</v>
      </c>
      <c r="AM727" s="23" t="s">
        <v>38</v>
      </c>
      <c r="AN727" s="23">
        <v>72.899100000000004</v>
      </c>
    </row>
    <row r="728" spans="1:40" x14ac:dyDescent="0.35">
      <c r="A728" s="24" t="s">
        <v>1641</v>
      </c>
      <c r="B728" s="24" t="s">
        <v>1640</v>
      </c>
      <c r="C728" s="24" t="s">
        <v>1629</v>
      </c>
      <c r="D728" s="24">
        <v>432</v>
      </c>
      <c r="E728" s="24">
        <v>37017505923408</v>
      </c>
      <c r="F728" s="24">
        <v>432</v>
      </c>
      <c r="G728" s="24">
        <v>85688671119</v>
      </c>
      <c r="H728" s="24">
        <v>631</v>
      </c>
      <c r="I728" s="24">
        <v>14030331</v>
      </c>
      <c r="J728" s="24">
        <v>132</v>
      </c>
      <c r="K728" s="24">
        <v>11321216000000</v>
      </c>
      <c r="L728" s="24">
        <v>659073000000</v>
      </c>
      <c r="M728" s="24">
        <v>10408952000000</v>
      </c>
      <c r="N728" s="24">
        <v>11300316000000</v>
      </c>
      <c r="O728" s="24">
        <v>655215000000</v>
      </c>
      <c r="P728" s="24">
        <v>10385822000000</v>
      </c>
      <c r="Q728" s="24">
        <v>13086304000000</v>
      </c>
      <c r="R728" s="24">
        <v>10089423000000</v>
      </c>
      <c r="S728" s="24" t="s">
        <v>38</v>
      </c>
      <c r="T728" s="24" t="s">
        <v>38</v>
      </c>
      <c r="U728" s="24" t="s">
        <v>38</v>
      </c>
      <c r="V728" s="24">
        <v>0.09</v>
      </c>
      <c r="W728" s="24">
        <v>3.2696999999999998</v>
      </c>
      <c r="X728" s="24">
        <v>3.2726999999999999</v>
      </c>
      <c r="Y728" s="24" t="s">
        <v>38</v>
      </c>
      <c r="Z728" s="24" t="s">
        <v>38</v>
      </c>
      <c r="AA728" s="24" t="s">
        <v>38</v>
      </c>
      <c r="AB728" s="24" t="s">
        <v>38</v>
      </c>
      <c r="AC728" s="24" t="s">
        <v>38</v>
      </c>
      <c r="AD728" s="24">
        <v>-3.5999999999999999E-3</v>
      </c>
      <c r="AE728" s="24" t="s">
        <v>38</v>
      </c>
      <c r="AF728" s="24">
        <v>135.39760000000001</v>
      </c>
      <c r="AG728" s="24">
        <v>-0.68410000000000004</v>
      </c>
      <c r="AH728" s="24" t="s">
        <v>38</v>
      </c>
      <c r="AI728" s="24" t="s">
        <v>38</v>
      </c>
      <c r="AJ728" s="24" t="s">
        <v>38</v>
      </c>
      <c r="AK728" s="24">
        <v>-0.68520000000000003</v>
      </c>
      <c r="AL728" s="24">
        <v>-0.1</v>
      </c>
      <c r="AM728" s="24" t="s">
        <v>38</v>
      </c>
      <c r="AN728" s="24">
        <v>150.55760000000001</v>
      </c>
    </row>
    <row r="729" spans="1:40" x14ac:dyDescent="0.35">
      <c r="A729" s="24" t="s">
        <v>1643</v>
      </c>
      <c r="B729" s="24" t="s">
        <v>1642</v>
      </c>
      <c r="C729" s="24" t="s">
        <v>1629</v>
      </c>
      <c r="D729" s="24">
        <v>1240</v>
      </c>
      <c r="E729" s="24">
        <v>36321644214400</v>
      </c>
      <c r="F729" s="24">
        <v>1178</v>
      </c>
      <c r="G729" s="24">
        <v>29291648560</v>
      </c>
      <c r="H729" s="24">
        <v>631</v>
      </c>
      <c r="I729" s="24">
        <v>13991230</v>
      </c>
      <c r="J729" s="24">
        <v>-310</v>
      </c>
      <c r="K729" s="24">
        <v>11550275000000</v>
      </c>
      <c r="L729" s="24" t="s">
        <v>38</v>
      </c>
      <c r="M729" s="24">
        <v>11550275000000</v>
      </c>
      <c r="N729" s="24">
        <v>11545534000000</v>
      </c>
      <c r="O729" s="24" t="s">
        <v>38</v>
      </c>
      <c r="P729" s="24">
        <v>11545643000000</v>
      </c>
      <c r="Q729" s="24">
        <v>-9081811000000</v>
      </c>
      <c r="R729" s="24" t="s">
        <v>38</v>
      </c>
      <c r="S729" s="24" t="s">
        <v>38</v>
      </c>
      <c r="T729" s="24" t="s">
        <v>38</v>
      </c>
      <c r="U729" s="24" t="s">
        <v>38</v>
      </c>
      <c r="V729" s="24" t="s">
        <v>38</v>
      </c>
      <c r="W729" s="24">
        <v>3.1446999999999998</v>
      </c>
      <c r="X729" s="24" t="s">
        <v>38</v>
      </c>
      <c r="Y729" s="24" t="s">
        <v>38</v>
      </c>
      <c r="Z729" s="24" t="s">
        <v>38</v>
      </c>
      <c r="AA729" s="24" t="s">
        <v>38</v>
      </c>
      <c r="AB729" s="24" t="s">
        <v>38</v>
      </c>
      <c r="AC729" s="24" t="s">
        <v>38</v>
      </c>
      <c r="AD729" s="24" t="s">
        <v>38</v>
      </c>
      <c r="AE729" s="24" t="s">
        <v>38</v>
      </c>
      <c r="AF729" s="24" t="s">
        <v>38</v>
      </c>
      <c r="AG729" s="24" t="s">
        <v>38</v>
      </c>
      <c r="AH729" s="24" t="s">
        <v>38</v>
      </c>
      <c r="AI729" s="24" t="s">
        <v>38</v>
      </c>
      <c r="AJ729" s="24" t="s">
        <v>38</v>
      </c>
      <c r="AK729" s="24" t="s">
        <v>38</v>
      </c>
      <c r="AL729" s="24">
        <v>-3.44E-2</v>
      </c>
      <c r="AM729" s="24" t="s">
        <v>38</v>
      </c>
      <c r="AN729" s="24">
        <v>15.3316</v>
      </c>
    </row>
    <row r="730" spans="1:40" x14ac:dyDescent="0.35">
      <c r="A730" s="23" t="s">
        <v>1645</v>
      </c>
      <c r="B730" s="23" t="s">
        <v>1644</v>
      </c>
      <c r="C730" s="23" t="s">
        <v>1629</v>
      </c>
      <c r="D730" s="23">
        <v>740</v>
      </c>
      <c r="E730" s="23">
        <v>88719583734540</v>
      </c>
      <c r="F730" s="23">
        <v>703</v>
      </c>
      <c r="G730" s="23">
        <v>119891329371</v>
      </c>
      <c r="H730" s="23">
        <v>631</v>
      </c>
      <c r="I730" s="23">
        <v>14030930</v>
      </c>
      <c r="J730" s="23">
        <v>125</v>
      </c>
      <c r="K730" s="23">
        <v>15028978000000</v>
      </c>
      <c r="L730" s="23">
        <v>3988577000000</v>
      </c>
      <c r="M730" s="23">
        <v>14296460000000</v>
      </c>
      <c r="N730" s="23">
        <v>15008071000000</v>
      </c>
      <c r="O730" s="23">
        <v>3984328000000</v>
      </c>
      <c r="P730" s="23">
        <v>14272996000000</v>
      </c>
      <c r="Q730" s="23">
        <v>47514424000000</v>
      </c>
      <c r="R730" s="23">
        <v>43530096000000</v>
      </c>
      <c r="S730" s="23" t="s">
        <v>38</v>
      </c>
      <c r="T730" s="23" t="s">
        <v>38</v>
      </c>
      <c r="U730" s="23" t="s">
        <v>38</v>
      </c>
      <c r="V730" s="23">
        <v>2.6100000000000002E-2</v>
      </c>
      <c r="W730" s="23">
        <v>5.9032</v>
      </c>
      <c r="X730" s="23">
        <v>5.6239999999999997</v>
      </c>
      <c r="Y730" s="23" t="s">
        <v>38</v>
      </c>
      <c r="Z730" s="23" t="s">
        <v>38</v>
      </c>
      <c r="AA730" s="23" t="s">
        <v>38</v>
      </c>
      <c r="AB730" s="23" t="s">
        <v>38</v>
      </c>
      <c r="AC730" s="23">
        <v>-5.9999999999999995E-4</v>
      </c>
      <c r="AD730" s="23">
        <v>1E-3</v>
      </c>
      <c r="AE730" s="23" t="s">
        <v>38</v>
      </c>
      <c r="AF730" s="23">
        <v>-0.60719999999999996</v>
      </c>
      <c r="AG730" s="23">
        <v>0.22500000000000001</v>
      </c>
      <c r="AH730" s="23" t="s">
        <v>38</v>
      </c>
      <c r="AI730" s="23" t="s">
        <v>38</v>
      </c>
      <c r="AJ730" s="23">
        <v>-0.60750000000000004</v>
      </c>
      <c r="AK730" s="23">
        <v>0.22620000000000001</v>
      </c>
      <c r="AL730" s="23">
        <v>-0.4042</v>
      </c>
      <c r="AM730" s="23" t="s">
        <v>38</v>
      </c>
      <c r="AN730" s="23">
        <v>983.43629999999996</v>
      </c>
    </row>
    <row r="731" spans="1:40" x14ac:dyDescent="0.35">
      <c r="A731" s="23" t="s">
        <v>1647</v>
      </c>
      <c r="B731" s="23" t="s">
        <v>1646</v>
      </c>
      <c r="C731" s="23" t="s">
        <v>1629</v>
      </c>
      <c r="D731" s="23">
        <v>1260</v>
      </c>
      <c r="E731" s="23">
        <v>60763508012340</v>
      </c>
      <c r="F731" s="23">
        <v>1240</v>
      </c>
      <c r="G731" s="23">
        <v>48225006359</v>
      </c>
      <c r="H731" s="23">
        <v>631</v>
      </c>
      <c r="I731" s="23">
        <v>14000631</v>
      </c>
      <c r="J731" s="23">
        <v>73</v>
      </c>
      <c r="K731" s="23">
        <v>1003977000000</v>
      </c>
      <c r="L731" s="23">
        <v>87952000000</v>
      </c>
      <c r="M731" s="23">
        <v>3518179000000</v>
      </c>
      <c r="N731" s="23">
        <v>997174000000</v>
      </c>
      <c r="O731" s="23">
        <v>86515000000</v>
      </c>
      <c r="P731" s="23">
        <v>3512518000000</v>
      </c>
      <c r="Q731" s="23">
        <v>3870471000000</v>
      </c>
      <c r="R731" s="23">
        <v>3870471000000</v>
      </c>
      <c r="S731" s="23" t="s">
        <v>38</v>
      </c>
      <c r="T731" s="23" t="s">
        <v>38</v>
      </c>
      <c r="U731" s="23" t="s">
        <v>38</v>
      </c>
      <c r="V731" s="23" t="s">
        <v>38</v>
      </c>
      <c r="W731" s="23">
        <v>60.522799999999997</v>
      </c>
      <c r="X731" s="23">
        <v>16.9863</v>
      </c>
      <c r="Y731" s="23" t="s">
        <v>38</v>
      </c>
      <c r="Z731" s="23" t="s">
        <v>38</v>
      </c>
      <c r="AA731" s="23" t="s">
        <v>38</v>
      </c>
      <c r="AB731" s="23" t="s">
        <v>38</v>
      </c>
      <c r="AC731" s="23" t="s">
        <v>38</v>
      </c>
      <c r="AD731" s="23" t="s">
        <v>38</v>
      </c>
      <c r="AE731" s="23" t="s">
        <v>38</v>
      </c>
      <c r="AF731" s="23" t="s">
        <v>38</v>
      </c>
      <c r="AG731" s="23" t="s">
        <v>38</v>
      </c>
      <c r="AH731" s="23" t="s">
        <v>38</v>
      </c>
      <c r="AI731" s="23" t="s">
        <v>38</v>
      </c>
      <c r="AJ731" s="23" t="s">
        <v>38</v>
      </c>
      <c r="AK731" s="23" t="s">
        <v>38</v>
      </c>
      <c r="AL731" s="23">
        <v>3.3300000000000003E-2</v>
      </c>
      <c r="AM731" s="23" t="s">
        <v>38</v>
      </c>
      <c r="AN731" s="23">
        <v>116.6324</v>
      </c>
    </row>
    <row r="732" spans="1:40" x14ac:dyDescent="0.35">
      <c r="A732" s="24" t="s">
        <v>1649</v>
      </c>
      <c r="B732" s="24" t="s">
        <v>1648</v>
      </c>
      <c r="C732" s="24" t="s">
        <v>1629</v>
      </c>
      <c r="D732" s="24">
        <v>1274</v>
      </c>
      <c r="E732" s="24">
        <v>75820378056878</v>
      </c>
      <c r="F732" s="24">
        <v>1211</v>
      </c>
      <c r="G732" s="24">
        <v>59513640547</v>
      </c>
      <c r="H732" s="24">
        <v>631</v>
      </c>
      <c r="I732" s="24">
        <v>14030930</v>
      </c>
      <c r="J732" s="24">
        <v>129</v>
      </c>
      <c r="K732" s="24">
        <v>7691611000000</v>
      </c>
      <c r="L732" s="24">
        <v>2088896000000</v>
      </c>
      <c r="M732" s="24">
        <v>7327065000000</v>
      </c>
      <c r="N732" s="24">
        <v>7674524000000</v>
      </c>
      <c r="O732" s="24">
        <v>2085841000000</v>
      </c>
      <c r="P732" s="24">
        <v>7310983000000</v>
      </c>
      <c r="Q732" s="24">
        <v>19937478000000</v>
      </c>
      <c r="R732" s="24">
        <v>17851637000000</v>
      </c>
      <c r="S732" s="24" t="s">
        <v>38</v>
      </c>
      <c r="T732" s="24" t="s">
        <v>38</v>
      </c>
      <c r="U732" s="24" t="s">
        <v>38</v>
      </c>
      <c r="V732" s="24" t="s">
        <v>38</v>
      </c>
      <c r="W732" s="24">
        <v>9.8574999999999999</v>
      </c>
      <c r="X732" s="24">
        <v>9.3876000000000008</v>
      </c>
      <c r="Y732" s="24" t="s">
        <v>38</v>
      </c>
      <c r="Z732" s="24" t="s">
        <v>38</v>
      </c>
      <c r="AA732" s="24">
        <v>2.8347000000000002</v>
      </c>
      <c r="AB732" s="24">
        <v>470.73570000000001</v>
      </c>
      <c r="AC732" s="24">
        <v>1E-4</v>
      </c>
      <c r="AD732" s="24">
        <v>-2.9999999999999997E-4</v>
      </c>
      <c r="AE732" s="24" t="s">
        <v>38</v>
      </c>
      <c r="AF732" s="24">
        <v>-0.59230000000000005</v>
      </c>
      <c r="AG732" s="24">
        <v>0.2114</v>
      </c>
      <c r="AH732" s="24" t="s">
        <v>38</v>
      </c>
      <c r="AI732" s="24" t="s">
        <v>38</v>
      </c>
      <c r="AJ732" s="24">
        <v>-0.59219999999999995</v>
      </c>
      <c r="AK732" s="24">
        <v>0.21110000000000001</v>
      </c>
      <c r="AL732" s="24">
        <v>-2.5000000000000001E-2</v>
      </c>
      <c r="AM732" s="24" t="s">
        <v>38</v>
      </c>
      <c r="AN732" s="24">
        <v>617.72609999999997</v>
      </c>
    </row>
    <row r="733" spans="1:40" x14ac:dyDescent="0.35">
      <c r="A733" s="23" t="s">
        <v>1651</v>
      </c>
      <c r="B733" s="23" t="s">
        <v>1650</v>
      </c>
      <c r="C733" s="23" t="s">
        <v>1629</v>
      </c>
      <c r="D733" s="23">
        <v>1130</v>
      </c>
      <c r="E733" s="23">
        <v>44164785748090</v>
      </c>
      <c r="F733" s="23">
        <v>1100</v>
      </c>
      <c r="G733" s="23">
        <v>39083881193</v>
      </c>
      <c r="H733" s="23">
        <v>631</v>
      </c>
      <c r="I733" s="23">
        <v>13990631</v>
      </c>
      <c r="J733" s="23">
        <v>403.38389999999998</v>
      </c>
      <c r="K733" s="23">
        <v>15771773000000</v>
      </c>
      <c r="L733" s="23">
        <v>15771773000000</v>
      </c>
      <c r="M733" s="23">
        <v>15771773000000</v>
      </c>
      <c r="N733" s="23">
        <v>15765808000000</v>
      </c>
      <c r="O733" s="23">
        <v>15765808000000</v>
      </c>
      <c r="P733" s="23">
        <v>15765808000000</v>
      </c>
      <c r="Q733" s="23">
        <v>16344730000000</v>
      </c>
      <c r="R733" s="23">
        <v>16344730000000</v>
      </c>
      <c r="S733" s="23" t="s">
        <v>38</v>
      </c>
      <c r="T733" s="23" t="s">
        <v>38</v>
      </c>
      <c r="U733" s="23" t="s">
        <v>38</v>
      </c>
      <c r="V733" s="23" t="s">
        <v>38</v>
      </c>
      <c r="W733" s="23">
        <v>2.8001999999999998</v>
      </c>
      <c r="X733" s="23">
        <v>2.7269000000000001</v>
      </c>
      <c r="Y733" s="23" t="s">
        <v>38</v>
      </c>
      <c r="Z733" s="23" t="s">
        <v>38</v>
      </c>
      <c r="AA733" s="23" t="s">
        <v>38</v>
      </c>
      <c r="AB733" s="23" t="s">
        <v>38</v>
      </c>
      <c r="AC733" s="23" t="s">
        <v>38</v>
      </c>
      <c r="AD733" s="23" t="s">
        <v>38</v>
      </c>
      <c r="AE733" s="23" t="s">
        <v>38</v>
      </c>
      <c r="AF733" s="23" t="s">
        <v>38</v>
      </c>
      <c r="AG733" s="23" t="s">
        <v>38</v>
      </c>
      <c r="AH733" s="23" t="s">
        <v>38</v>
      </c>
      <c r="AI733" s="23" t="s">
        <v>38</v>
      </c>
      <c r="AJ733" s="23" t="s">
        <v>38</v>
      </c>
      <c r="AK733" s="23" t="s">
        <v>38</v>
      </c>
      <c r="AL733" s="23">
        <v>1.8499999999999999E-2</v>
      </c>
      <c r="AM733" s="23" t="s">
        <v>38</v>
      </c>
      <c r="AN733" s="23">
        <v>50.718800000000002</v>
      </c>
    </row>
    <row r="734" spans="1:40" x14ac:dyDescent="0.35">
      <c r="A734" s="24" t="s">
        <v>1653</v>
      </c>
      <c r="B734" s="24" t="s">
        <v>1652</v>
      </c>
      <c r="C734" s="24" t="s">
        <v>1629</v>
      </c>
      <c r="D734" s="24">
        <v>429</v>
      </c>
      <c r="E734" s="24">
        <v>68106338102946</v>
      </c>
      <c r="F734" s="24">
        <v>435</v>
      </c>
      <c r="G734" s="24">
        <v>158756032874</v>
      </c>
      <c r="H734" s="24">
        <v>631</v>
      </c>
      <c r="I734" s="24">
        <v>14010331</v>
      </c>
      <c r="J734" s="24">
        <v>431</v>
      </c>
      <c r="K734" s="24">
        <v>68496404000000</v>
      </c>
      <c r="L734" s="24">
        <v>90000000</v>
      </c>
      <c r="M734" s="24">
        <v>700000000</v>
      </c>
      <c r="N734" s="24">
        <v>68492028000000</v>
      </c>
      <c r="O734" s="24">
        <v>-9401000000</v>
      </c>
      <c r="P734" s="24">
        <v>-320000000</v>
      </c>
      <c r="Q734" s="24">
        <v>37604000000</v>
      </c>
      <c r="R734" s="24">
        <v>47863000000</v>
      </c>
      <c r="S734" s="24" t="s">
        <v>38</v>
      </c>
      <c r="T734" s="24" t="s">
        <v>38</v>
      </c>
      <c r="U734" s="24" t="s">
        <v>38</v>
      </c>
      <c r="V734" s="24" t="s">
        <v>38</v>
      </c>
      <c r="W734" s="24">
        <v>0.99429999999999996</v>
      </c>
      <c r="X734" s="24">
        <v>1.0093000000000001</v>
      </c>
      <c r="Y734" s="24" t="s">
        <v>38</v>
      </c>
      <c r="Z734" s="24" t="s">
        <v>38</v>
      </c>
      <c r="AA734" s="24" t="s">
        <v>38</v>
      </c>
      <c r="AB734" s="24" t="s">
        <v>38</v>
      </c>
      <c r="AC734" s="24" t="s">
        <v>38</v>
      </c>
      <c r="AD734" s="24" t="s">
        <v>38</v>
      </c>
      <c r="AE734" s="24" t="s">
        <v>38</v>
      </c>
      <c r="AF734" s="24">
        <v>-1</v>
      </c>
      <c r="AG734" s="24" t="s">
        <v>38</v>
      </c>
      <c r="AH734" s="24" t="s">
        <v>38</v>
      </c>
      <c r="AI734" s="24" t="s">
        <v>38</v>
      </c>
      <c r="AJ734" s="24">
        <v>-1.0011000000000001</v>
      </c>
      <c r="AK734" s="24" t="s">
        <v>38</v>
      </c>
      <c r="AL734" s="24">
        <v>-7.6399999999999996E-2</v>
      </c>
      <c r="AM734" s="24" t="s">
        <v>38</v>
      </c>
      <c r="AN734" s="24">
        <v>8.5151000000000003</v>
      </c>
    </row>
    <row r="735" spans="1:40" x14ac:dyDescent="0.35">
      <c r="A735" s="24" t="s">
        <v>1655</v>
      </c>
      <c r="B735" s="24" t="s">
        <v>1654</v>
      </c>
      <c r="C735" s="24" t="s">
        <v>1629</v>
      </c>
      <c r="D735" s="24">
        <v>433</v>
      </c>
      <c r="E735" s="24">
        <v>64738985916882</v>
      </c>
      <c r="F735" s="24">
        <v>432</v>
      </c>
      <c r="G735" s="24">
        <v>149512669554</v>
      </c>
      <c r="H735" s="24">
        <v>631</v>
      </c>
      <c r="I735" s="24">
        <v>14030930</v>
      </c>
      <c r="J735" s="24">
        <v>-22</v>
      </c>
      <c r="K735" s="24">
        <v>-3210787000000</v>
      </c>
      <c r="L735" s="24">
        <v>3050000000</v>
      </c>
      <c r="M735" s="24">
        <v>870000000000</v>
      </c>
      <c r="N735" s="24">
        <v>-3243901000000</v>
      </c>
      <c r="O735" s="24">
        <v>113000000</v>
      </c>
      <c r="P735" s="24">
        <v>835275000000</v>
      </c>
      <c r="Q735" s="24">
        <v>1626951000000</v>
      </c>
      <c r="R735" s="24">
        <v>1626844000000</v>
      </c>
      <c r="S735" s="24" t="s">
        <v>38</v>
      </c>
      <c r="T735" s="24" t="s">
        <v>38</v>
      </c>
      <c r="U735" s="24" t="s">
        <v>38</v>
      </c>
      <c r="V735" s="24" t="s">
        <v>38</v>
      </c>
      <c r="W735" s="24" t="s">
        <v>38</v>
      </c>
      <c r="X735" s="24" t="s">
        <v>38</v>
      </c>
      <c r="Y735" s="24" t="s">
        <v>38</v>
      </c>
      <c r="Z735" s="24" t="s">
        <v>38</v>
      </c>
      <c r="AA735" s="24" t="s">
        <v>38</v>
      </c>
      <c r="AB735" s="24" t="s">
        <v>38</v>
      </c>
      <c r="AC735" s="24" t="s">
        <v>38</v>
      </c>
      <c r="AD735" s="24">
        <v>-0.96289999999999998</v>
      </c>
      <c r="AE735" s="24" t="s">
        <v>38</v>
      </c>
      <c r="AF735" s="24" t="s">
        <v>38</v>
      </c>
      <c r="AG735" s="24">
        <v>-0.99929999999999997</v>
      </c>
      <c r="AH735" s="24" t="s">
        <v>38</v>
      </c>
      <c r="AI735" s="24" t="s">
        <v>38</v>
      </c>
      <c r="AJ735" s="24" t="s">
        <v>38</v>
      </c>
      <c r="AK735" s="24">
        <v>-1</v>
      </c>
      <c r="AL735" s="24">
        <v>-0.1</v>
      </c>
      <c r="AM735" s="24" t="s">
        <v>38</v>
      </c>
      <c r="AN735" s="24">
        <v>245.47499999999999</v>
      </c>
    </row>
    <row r="736" spans="1:40" x14ac:dyDescent="0.35">
      <c r="A736" s="24" t="s">
        <v>1657</v>
      </c>
      <c r="B736" s="24" t="s">
        <v>1656</v>
      </c>
      <c r="C736" s="24" t="s">
        <v>1629</v>
      </c>
      <c r="D736" s="24">
        <v>617</v>
      </c>
      <c r="E736" s="24">
        <v>97621762750641</v>
      </c>
      <c r="F736" s="24">
        <v>587</v>
      </c>
      <c r="G736" s="24">
        <v>158220036873</v>
      </c>
      <c r="H736" s="24">
        <v>631</v>
      </c>
      <c r="I736" s="24">
        <v>14030930</v>
      </c>
      <c r="J736" s="24">
        <v>59</v>
      </c>
      <c r="K736" s="24">
        <v>9318470000000</v>
      </c>
      <c r="L736" s="24">
        <v>9318470000000</v>
      </c>
      <c r="M736" s="24" t="s">
        <v>38</v>
      </c>
      <c r="N736" s="24">
        <v>9309536000000</v>
      </c>
      <c r="O736" s="24">
        <v>9312751000000</v>
      </c>
      <c r="P736" s="24">
        <v>-3510000000</v>
      </c>
      <c r="Q736" s="24">
        <v>11384396000000</v>
      </c>
      <c r="R736" s="24">
        <v>1649034000000</v>
      </c>
      <c r="S736" s="24" t="s">
        <v>38</v>
      </c>
      <c r="T736" s="24" t="s">
        <v>38</v>
      </c>
      <c r="U736" s="24" t="s">
        <v>38</v>
      </c>
      <c r="V736" s="24" t="s">
        <v>38</v>
      </c>
      <c r="W736" s="24">
        <v>10.4762</v>
      </c>
      <c r="X736" s="24">
        <v>9.9491999999999994</v>
      </c>
      <c r="Y736" s="24" t="s">
        <v>38</v>
      </c>
      <c r="Z736" s="24" t="s">
        <v>38</v>
      </c>
      <c r="AA736" s="24" t="s">
        <v>38</v>
      </c>
      <c r="AB736" s="24" t="s">
        <v>38</v>
      </c>
      <c r="AC736" s="24" t="s">
        <v>38</v>
      </c>
      <c r="AD736" s="24" t="s">
        <v>38</v>
      </c>
      <c r="AE736" s="24" t="s">
        <v>38</v>
      </c>
      <c r="AF736" s="24">
        <v>-0.17960000000000001</v>
      </c>
      <c r="AG736" s="24">
        <v>1.1594</v>
      </c>
      <c r="AH736" s="24" t="s">
        <v>38</v>
      </c>
      <c r="AI736" s="24" t="s">
        <v>38</v>
      </c>
      <c r="AJ736" s="24">
        <v>-0.17899999999999999</v>
      </c>
      <c r="AK736" s="24">
        <v>1.1598999999999999</v>
      </c>
      <c r="AL736" s="24">
        <v>-0.2276</v>
      </c>
      <c r="AM736" s="24" t="s">
        <v>38</v>
      </c>
      <c r="AN736" s="24">
        <v>182.56489999999999</v>
      </c>
    </row>
    <row r="737" spans="1:40" x14ac:dyDescent="0.35">
      <c r="A737" s="24" t="s">
        <v>1659</v>
      </c>
      <c r="B737" s="24" t="s">
        <v>1658</v>
      </c>
      <c r="C737" s="24" t="s">
        <v>1629</v>
      </c>
      <c r="D737" s="24">
        <v>431</v>
      </c>
      <c r="E737" s="24">
        <v>39314794870810</v>
      </c>
      <c r="F737" s="24">
        <v>434</v>
      </c>
      <c r="G737" s="24">
        <v>91217621510</v>
      </c>
      <c r="H737" s="24">
        <v>631</v>
      </c>
      <c r="I737" s="24">
        <v>14030631</v>
      </c>
      <c r="J737" s="24">
        <v>122</v>
      </c>
      <c r="K737" s="24">
        <v>11151665000000</v>
      </c>
      <c r="L737" s="24">
        <v>-2532325000000</v>
      </c>
      <c r="M737" s="24">
        <v>11151665000000</v>
      </c>
      <c r="N737" s="24">
        <v>11136774000000</v>
      </c>
      <c r="O737" s="24">
        <v>-2537280000000</v>
      </c>
      <c r="P737" s="24">
        <v>11136774000000</v>
      </c>
      <c r="Q737" s="24">
        <v>11113075000000</v>
      </c>
      <c r="R737" s="24">
        <v>11113075000000</v>
      </c>
      <c r="S737" s="24">
        <v>1908000000</v>
      </c>
      <c r="T737" s="24">
        <v>1908000000</v>
      </c>
      <c r="U737" s="24">
        <v>1908000000</v>
      </c>
      <c r="V737" s="24" t="s">
        <v>38</v>
      </c>
      <c r="W737" s="24">
        <v>3.5255000000000001</v>
      </c>
      <c r="X737" s="24">
        <v>3.5573999999999999</v>
      </c>
      <c r="Y737" s="24" t="s">
        <v>38</v>
      </c>
      <c r="Z737" s="24" t="s">
        <v>38</v>
      </c>
      <c r="AA737" s="24" t="s">
        <v>38</v>
      </c>
      <c r="AB737" s="24" t="s">
        <v>38</v>
      </c>
      <c r="AC737" s="24" t="s">
        <v>38</v>
      </c>
      <c r="AD737" s="24" t="s">
        <v>38</v>
      </c>
      <c r="AE737" s="24" t="s">
        <v>38</v>
      </c>
      <c r="AF737" s="24" t="s">
        <v>38</v>
      </c>
      <c r="AG737" s="24" t="s">
        <v>38</v>
      </c>
      <c r="AH737" s="24" t="s">
        <v>38</v>
      </c>
      <c r="AI737" s="24" t="s">
        <v>38</v>
      </c>
      <c r="AJ737" s="24" t="s">
        <v>38</v>
      </c>
      <c r="AK737" s="24" t="s">
        <v>38</v>
      </c>
      <c r="AL737" s="24">
        <v>-8.6300000000000002E-2</v>
      </c>
      <c r="AM737" s="24" t="s">
        <v>38</v>
      </c>
      <c r="AN737" s="24">
        <v>182.53149999999999</v>
      </c>
    </row>
    <row r="738" spans="1:40" x14ac:dyDescent="0.35">
      <c r="A738" s="24" t="s">
        <v>1661</v>
      </c>
      <c r="B738" s="24" t="s">
        <v>1660</v>
      </c>
      <c r="C738" s="24" t="s">
        <v>1629</v>
      </c>
      <c r="D738" s="24">
        <v>471</v>
      </c>
      <c r="E738" s="24">
        <v>43765175139240</v>
      </c>
      <c r="F738" s="24">
        <v>460</v>
      </c>
      <c r="G738" s="24">
        <v>92919692440</v>
      </c>
      <c r="H738" s="24">
        <v>631</v>
      </c>
      <c r="I738" s="24">
        <v>14030930</v>
      </c>
      <c r="J738" s="24">
        <v>128</v>
      </c>
      <c r="K738" s="24">
        <v>11899353000000</v>
      </c>
      <c r="L738" s="24">
        <v>3153669000000</v>
      </c>
      <c r="M738" s="24">
        <v>11280793000000</v>
      </c>
      <c r="N738" s="24">
        <v>11874119000000</v>
      </c>
      <c r="O738" s="24">
        <v>3152161000000</v>
      </c>
      <c r="P738" s="24">
        <v>11257603000000</v>
      </c>
      <c r="Q738" s="24">
        <v>34263608000000</v>
      </c>
      <c r="R738" s="24">
        <v>31111447000000</v>
      </c>
      <c r="S738" s="24" t="s">
        <v>38</v>
      </c>
      <c r="T738" s="24" t="s">
        <v>38</v>
      </c>
      <c r="U738" s="24" t="s">
        <v>38</v>
      </c>
      <c r="V738" s="24" t="s">
        <v>38</v>
      </c>
      <c r="W738" s="24">
        <v>3.6779000000000002</v>
      </c>
      <c r="X738" s="24">
        <v>3.5937999999999999</v>
      </c>
      <c r="Y738" s="24" t="s">
        <v>38</v>
      </c>
      <c r="Z738" s="24" t="s">
        <v>38</v>
      </c>
      <c r="AA738" s="24" t="s">
        <v>38</v>
      </c>
      <c r="AB738" s="24" t="s">
        <v>38</v>
      </c>
      <c r="AC738" s="24">
        <v>1.5E-3</v>
      </c>
      <c r="AD738" s="24">
        <v>-6.9999999999999999E-4</v>
      </c>
      <c r="AE738" s="24" t="s">
        <v>38</v>
      </c>
      <c r="AF738" s="24">
        <v>-0.60589999999999999</v>
      </c>
      <c r="AG738" s="24">
        <v>0.24399999999999999</v>
      </c>
      <c r="AH738" s="24" t="s">
        <v>38</v>
      </c>
      <c r="AI738" s="24" t="s">
        <v>38</v>
      </c>
      <c r="AJ738" s="24">
        <v>-0.60540000000000005</v>
      </c>
      <c r="AK738" s="24">
        <v>0.24310000000000001</v>
      </c>
      <c r="AL738" s="24">
        <v>-0.48309999999999997</v>
      </c>
      <c r="AM738" s="24" t="s">
        <v>38</v>
      </c>
      <c r="AN738" s="24">
        <v>751.87</v>
      </c>
    </row>
    <row r="739" spans="1:40" x14ac:dyDescent="0.35">
      <c r="A739" s="24" t="s">
        <v>1663</v>
      </c>
      <c r="B739" s="24" t="s">
        <v>1662</v>
      </c>
      <c r="C739" s="24" t="s">
        <v>1629</v>
      </c>
      <c r="D739" s="24">
        <v>513</v>
      </c>
      <c r="E739" s="24">
        <v>58747924057779</v>
      </c>
      <c r="F739" s="24">
        <v>512</v>
      </c>
      <c r="G739" s="24">
        <v>114518370483</v>
      </c>
      <c r="H739" s="24">
        <v>631</v>
      </c>
      <c r="I739" s="24">
        <v>14030930</v>
      </c>
      <c r="J739" s="24">
        <v>127</v>
      </c>
      <c r="K739" s="24">
        <v>14601525000000</v>
      </c>
      <c r="L739" s="24">
        <v>3868259000000</v>
      </c>
      <c r="M739" s="24">
        <v>13842511000000</v>
      </c>
      <c r="N739" s="24">
        <v>14574639000000</v>
      </c>
      <c r="O739" s="24">
        <v>3864729000000</v>
      </c>
      <c r="P739" s="24">
        <v>13814140000000</v>
      </c>
      <c r="Q739" s="24">
        <v>17073694000000</v>
      </c>
      <c r="R739" s="24">
        <v>13208965000000</v>
      </c>
      <c r="S739" s="24" t="s">
        <v>38</v>
      </c>
      <c r="T739" s="24" t="s">
        <v>38</v>
      </c>
      <c r="U739" s="24" t="s">
        <v>38</v>
      </c>
      <c r="V739" s="24" t="s">
        <v>38</v>
      </c>
      <c r="W739" s="24">
        <v>4.0233999999999996</v>
      </c>
      <c r="X739" s="24">
        <v>4.0315000000000003</v>
      </c>
      <c r="Y739" s="24" t="s">
        <v>38</v>
      </c>
      <c r="Z739" s="24" t="s">
        <v>38</v>
      </c>
      <c r="AA739" s="24" t="s">
        <v>38</v>
      </c>
      <c r="AB739" s="24" t="s">
        <v>38</v>
      </c>
      <c r="AC739" s="24">
        <v>1E-4</v>
      </c>
      <c r="AD739" s="24">
        <v>6.9999999999999999E-4</v>
      </c>
      <c r="AE739" s="24" t="s">
        <v>38</v>
      </c>
      <c r="AF739" s="24">
        <v>-0.60550000000000004</v>
      </c>
      <c r="AG739" s="24">
        <v>0.24410000000000001</v>
      </c>
      <c r="AH739" s="24" t="s">
        <v>38</v>
      </c>
      <c r="AI739" s="24" t="s">
        <v>38</v>
      </c>
      <c r="AJ739" s="24">
        <v>-0.60540000000000005</v>
      </c>
      <c r="AK739" s="24">
        <v>0.245</v>
      </c>
      <c r="AL739" s="24">
        <v>-0.2286</v>
      </c>
      <c r="AM739" s="24" t="s">
        <v>38</v>
      </c>
      <c r="AN739" s="24">
        <v>208.30359999999999</v>
      </c>
    </row>
    <row r="740" spans="1:40" x14ac:dyDescent="0.35">
      <c r="A740" s="24" t="s">
        <v>1665</v>
      </c>
      <c r="B740" s="24" t="s">
        <v>1664</v>
      </c>
      <c r="C740" s="24" t="s">
        <v>1629</v>
      </c>
      <c r="D740" s="24">
        <v>729</v>
      </c>
      <c r="E740" s="24">
        <v>168581556409635</v>
      </c>
      <c r="F740" s="24">
        <v>693</v>
      </c>
      <c r="G740" s="24">
        <v>231250420315</v>
      </c>
      <c r="H740" s="24">
        <v>631</v>
      </c>
      <c r="I740" s="24">
        <v>14030331</v>
      </c>
      <c r="J740" s="24">
        <v>142</v>
      </c>
      <c r="K740" s="24">
        <v>32893803000000</v>
      </c>
      <c r="L740" s="24">
        <v>1842859000000</v>
      </c>
      <c r="M740" s="24">
        <v>30498173000000</v>
      </c>
      <c r="N740" s="24">
        <v>32884874000000</v>
      </c>
      <c r="O740" s="24">
        <v>1841599000000</v>
      </c>
      <c r="P740" s="24">
        <v>30484063000000</v>
      </c>
      <c r="Q740" s="24">
        <v>39876629000000</v>
      </c>
      <c r="R740" s="24">
        <v>31733350000000</v>
      </c>
      <c r="S740" s="24">
        <v>1458000000</v>
      </c>
      <c r="T740" s="24" t="s">
        <v>38</v>
      </c>
      <c r="U740" s="24">
        <v>4333000000</v>
      </c>
      <c r="V740" s="24" t="s">
        <v>38</v>
      </c>
      <c r="W740" s="24">
        <v>5.125</v>
      </c>
      <c r="X740" s="24">
        <v>4.8803000000000001</v>
      </c>
      <c r="Y740" s="24" t="s">
        <v>38</v>
      </c>
      <c r="Z740" s="24" t="s">
        <v>38</v>
      </c>
      <c r="AA740" s="24" t="s">
        <v>38</v>
      </c>
      <c r="AB740" s="24" t="s">
        <v>38</v>
      </c>
      <c r="AC740" s="24">
        <v>-2.0000000000000001E-4</v>
      </c>
      <c r="AD740" s="24">
        <v>8.0000000000000004E-4</v>
      </c>
      <c r="AE740" s="24" t="s">
        <v>38</v>
      </c>
      <c r="AF740" s="24">
        <v>-0.70750000000000002</v>
      </c>
      <c r="AG740" s="24" t="s">
        <v>38</v>
      </c>
      <c r="AH740" s="24" t="s">
        <v>38</v>
      </c>
      <c r="AI740" s="24" t="s">
        <v>38</v>
      </c>
      <c r="AJ740" s="24">
        <v>-0.70760000000000001</v>
      </c>
      <c r="AK740" s="24" t="s">
        <v>38</v>
      </c>
      <c r="AL740" s="24" t="s">
        <v>38</v>
      </c>
      <c r="AM740" s="24" t="s">
        <v>38</v>
      </c>
      <c r="AN740" s="24">
        <v>357.36149999999998</v>
      </c>
    </row>
    <row r="741" spans="1:40" x14ac:dyDescent="0.35">
      <c r="A741" s="24" t="s">
        <v>1667</v>
      </c>
      <c r="B741" s="24" t="s">
        <v>1666</v>
      </c>
      <c r="C741" s="24" t="s">
        <v>1629</v>
      </c>
      <c r="D741" s="24">
        <v>431</v>
      </c>
      <c r="E741" s="24">
        <v>76045867840823</v>
      </c>
      <c r="F741" s="24">
        <v>430</v>
      </c>
      <c r="G741" s="24">
        <v>176440528633</v>
      </c>
      <c r="H741" s="24">
        <v>631</v>
      </c>
      <c r="I741" s="24">
        <v>14030930</v>
      </c>
      <c r="J741" s="24">
        <v>129</v>
      </c>
      <c r="K741" s="24">
        <v>22718510000000</v>
      </c>
      <c r="L741" s="24">
        <v>5986967000000</v>
      </c>
      <c r="M741" s="24">
        <v>21543897000000</v>
      </c>
      <c r="N741" s="24">
        <v>22698182000000</v>
      </c>
      <c r="O741" s="24">
        <v>5987032000000</v>
      </c>
      <c r="P741" s="24">
        <v>21524056000000</v>
      </c>
      <c r="Q741" s="24">
        <v>62155092000000</v>
      </c>
      <c r="R741" s="24">
        <v>56467411000000</v>
      </c>
      <c r="S741" s="24" t="s">
        <v>38</v>
      </c>
      <c r="T741" s="24" t="s">
        <v>38</v>
      </c>
      <c r="U741" s="24" t="s">
        <v>38</v>
      </c>
      <c r="V741" s="24" t="s">
        <v>38</v>
      </c>
      <c r="W741" s="24">
        <v>3.3473000000000002</v>
      </c>
      <c r="X741" s="24">
        <v>3.3332999999999999</v>
      </c>
      <c r="Y741" s="24" t="s">
        <v>38</v>
      </c>
      <c r="Z741" s="24" t="s">
        <v>38</v>
      </c>
      <c r="AA741" s="24" t="s">
        <v>38</v>
      </c>
      <c r="AB741" s="24" t="s">
        <v>38</v>
      </c>
      <c r="AC741" s="24">
        <v>5.9999999999999995E-4</v>
      </c>
      <c r="AD741" s="24">
        <v>-1E-4</v>
      </c>
      <c r="AE741" s="24" t="s">
        <v>38</v>
      </c>
      <c r="AF741" s="24">
        <v>-0.61529999999999996</v>
      </c>
      <c r="AG741" s="24">
        <v>0.24410000000000001</v>
      </c>
      <c r="AH741" s="24" t="s">
        <v>38</v>
      </c>
      <c r="AI741" s="24" t="s">
        <v>38</v>
      </c>
      <c r="AJ741" s="24">
        <v>-0.61509999999999998</v>
      </c>
      <c r="AK741" s="24">
        <v>0.24510000000000001</v>
      </c>
      <c r="AL741" s="24">
        <v>-9.4700000000000006E-2</v>
      </c>
      <c r="AM741" s="24" t="s">
        <v>38</v>
      </c>
      <c r="AN741" s="24">
        <v>803.35789999999997</v>
      </c>
    </row>
    <row r="742" spans="1:40" x14ac:dyDescent="0.35">
      <c r="A742" s="24" t="s">
        <v>1669</v>
      </c>
      <c r="B742" s="24" t="s">
        <v>1668</v>
      </c>
      <c r="C742" s="24" t="s">
        <v>1629</v>
      </c>
      <c r="D742" s="24">
        <v>633</v>
      </c>
      <c r="E742" s="24">
        <v>162592427427525</v>
      </c>
      <c r="F742" s="24">
        <v>602</v>
      </c>
      <c r="G742" s="24">
        <v>256860074925</v>
      </c>
      <c r="H742" s="24">
        <v>631</v>
      </c>
      <c r="I742" s="24">
        <v>14030331</v>
      </c>
      <c r="J742" s="24">
        <v>7</v>
      </c>
      <c r="K742" s="24">
        <v>1880543000000</v>
      </c>
      <c r="L742" s="24">
        <v>787000000</v>
      </c>
      <c r="M742" s="24">
        <v>1880877000000</v>
      </c>
      <c r="N742" s="24">
        <v>1849644000000</v>
      </c>
      <c r="O742" s="24">
        <v>-6008000000</v>
      </c>
      <c r="P742" s="24">
        <v>1849842000000</v>
      </c>
      <c r="Q742" s="24">
        <v>37613000000</v>
      </c>
      <c r="R742" s="24">
        <v>58088000000</v>
      </c>
      <c r="S742" s="24" t="s">
        <v>38</v>
      </c>
      <c r="T742" s="24" t="s">
        <v>38</v>
      </c>
      <c r="U742" s="24" t="s">
        <v>38</v>
      </c>
      <c r="V742" s="24" t="s">
        <v>38</v>
      </c>
      <c r="W742" s="24">
        <v>86.460400000000007</v>
      </c>
      <c r="X742" s="24">
        <v>86</v>
      </c>
      <c r="Y742" s="24" t="s">
        <v>38</v>
      </c>
      <c r="Z742" s="24" t="s">
        <v>38</v>
      </c>
      <c r="AA742" s="24" t="s">
        <v>38</v>
      </c>
      <c r="AB742" s="24" t="s">
        <v>38</v>
      </c>
      <c r="AC742" s="24" t="s">
        <v>38</v>
      </c>
      <c r="AD742" s="24" t="s">
        <v>38</v>
      </c>
      <c r="AE742" s="24" t="s">
        <v>38</v>
      </c>
      <c r="AF742" s="24" t="s">
        <v>38</v>
      </c>
      <c r="AG742" s="24" t="s">
        <v>38</v>
      </c>
      <c r="AH742" s="24" t="s">
        <v>38</v>
      </c>
      <c r="AI742" s="24" t="s">
        <v>38</v>
      </c>
      <c r="AJ742" s="24" t="s">
        <v>38</v>
      </c>
      <c r="AK742" s="24" t="s">
        <v>38</v>
      </c>
      <c r="AL742" s="24">
        <v>-5.0000000000000001E-3</v>
      </c>
      <c r="AM742" s="24" t="s">
        <v>38</v>
      </c>
      <c r="AN742" s="24">
        <v>10.7393</v>
      </c>
    </row>
    <row r="743" spans="1:40" x14ac:dyDescent="0.35">
      <c r="A743" s="24" t="s">
        <v>1671</v>
      </c>
      <c r="B743" s="24" t="s">
        <v>1670</v>
      </c>
      <c r="C743" s="24" t="s">
        <v>1629</v>
      </c>
      <c r="D743" s="24">
        <v>970</v>
      </c>
      <c r="E743" s="24">
        <v>182914473125630</v>
      </c>
      <c r="F743" s="24">
        <v>922</v>
      </c>
      <c r="G743" s="24">
        <v>188571621779</v>
      </c>
      <c r="H743" s="24">
        <v>631</v>
      </c>
      <c r="I743" s="24">
        <v>14030930</v>
      </c>
      <c r="J743" s="24">
        <v>131</v>
      </c>
      <c r="K743" s="24">
        <v>24636333000000</v>
      </c>
      <c r="L743" s="24">
        <v>6398232000000</v>
      </c>
      <c r="M743" s="24">
        <v>23381103000000</v>
      </c>
      <c r="N743" s="24">
        <v>24614894000000</v>
      </c>
      <c r="O743" s="24">
        <v>6393307000000</v>
      </c>
      <c r="P743" s="24">
        <v>23359832000000</v>
      </c>
      <c r="Q743" s="24">
        <v>-4326234000000</v>
      </c>
      <c r="R743" s="24">
        <v>-10719541000000</v>
      </c>
      <c r="S743" s="24" t="s">
        <v>38</v>
      </c>
      <c r="T743" s="24" t="s">
        <v>38</v>
      </c>
      <c r="U743" s="24" t="s">
        <v>38</v>
      </c>
      <c r="V743" s="24" t="s">
        <v>38</v>
      </c>
      <c r="W743" s="24">
        <v>7.4245999999999999</v>
      </c>
      <c r="X743" s="24">
        <v>7.0381999999999998</v>
      </c>
      <c r="Y743" s="24" t="s">
        <v>38</v>
      </c>
      <c r="Z743" s="24" t="s">
        <v>38</v>
      </c>
      <c r="AA743" s="24" t="s">
        <v>38</v>
      </c>
      <c r="AB743" s="24" t="s">
        <v>38</v>
      </c>
      <c r="AC743" s="24">
        <v>1E-4</v>
      </c>
      <c r="AD743" s="24">
        <v>2.0000000000000001E-4</v>
      </c>
      <c r="AE743" s="24" t="s">
        <v>38</v>
      </c>
      <c r="AF743" s="24">
        <v>-0.1956</v>
      </c>
      <c r="AG743" s="24">
        <v>0.24410000000000001</v>
      </c>
      <c r="AH743" s="24" t="s">
        <v>38</v>
      </c>
      <c r="AI743" s="24" t="s">
        <v>38</v>
      </c>
      <c r="AJ743" s="24">
        <v>-0.1956</v>
      </c>
      <c r="AK743" s="24">
        <v>0.24429999999999999</v>
      </c>
      <c r="AL743" s="24">
        <v>-3.9600000000000003E-2</v>
      </c>
      <c r="AM743" s="24" t="s">
        <v>38</v>
      </c>
      <c r="AN743" s="24">
        <v>574.54750000000001</v>
      </c>
    </row>
    <row r="744" spans="1:40" x14ac:dyDescent="0.35">
      <c r="A744" s="24" t="s">
        <v>1673</v>
      </c>
      <c r="B744" s="24" t="s">
        <v>1672</v>
      </c>
      <c r="C744" s="24" t="s">
        <v>1629</v>
      </c>
      <c r="D744" s="24">
        <v>1030</v>
      </c>
      <c r="E744" s="24">
        <v>271674729973830</v>
      </c>
      <c r="F744" s="24">
        <v>979</v>
      </c>
      <c r="G744" s="24">
        <v>263761873761</v>
      </c>
      <c r="H744" s="24">
        <v>631</v>
      </c>
      <c r="I744" s="24">
        <v>14030930</v>
      </c>
      <c r="J744" s="24">
        <v>99</v>
      </c>
      <c r="K744" s="24">
        <v>26259847000000</v>
      </c>
      <c r="L744" s="24">
        <v>9854956000000</v>
      </c>
      <c r="M744" s="24">
        <v>23611308000000</v>
      </c>
      <c r="N744" s="24">
        <v>26210100000000</v>
      </c>
      <c r="O744" s="24">
        <v>9847394000000</v>
      </c>
      <c r="P744" s="24">
        <v>23567809000000</v>
      </c>
      <c r="Q744" s="24">
        <v>32511484000000</v>
      </c>
      <c r="R744" s="24">
        <v>22664090000000</v>
      </c>
      <c r="S744" s="24" t="s">
        <v>38</v>
      </c>
      <c r="T744" s="24" t="s">
        <v>38</v>
      </c>
      <c r="U744" s="24" t="s">
        <v>38</v>
      </c>
      <c r="V744" s="24">
        <v>1.9800000000000002E-2</v>
      </c>
      <c r="W744" s="24">
        <v>10.345599999999999</v>
      </c>
      <c r="X744" s="24">
        <v>9.8888999999999996</v>
      </c>
      <c r="Y744" s="24" t="s">
        <v>38</v>
      </c>
      <c r="Z744" s="24" t="s">
        <v>38</v>
      </c>
      <c r="AA744" s="24" t="s">
        <v>38</v>
      </c>
      <c r="AB744" s="24" t="s">
        <v>38</v>
      </c>
      <c r="AC744" s="24">
        <v>5.0000000000000001E-4</v>
      </c>
      <c r="AD744" s="24">
        <v>-5.9999999999999995E-4</v>
      </c>
      <c r="AE744" s="24" t="s">
        <v>38</v>
      </c>
      <c r="AF744" s="24">
        <v>-0.31040000000000001</v>
      </c>
      <c r="AG744" s="24">
        <v>0.36749999999999999</v>
      </c>
      <c r="AH744" s="24" t="s">
        <v>38</v>
      </c>
      <c r="AI744" s="24" t="s">
        <v>38</v>
      </c>
      <c r="AJ744" s="24">
        <v>-0.31009999999999999</v>
      </c>
      <c r="AK744" s="24">
        <v>0.3674</v>
      </c>
      <c r="AL744" s="24" t="s">
        <v>38</v>
      </c>
      <c r="AM744" s="24" t="s">
        <v>38</v>
      </c>
      <c r="AN744" s="24">
        <v>245.7526</v>
      </c>
    </row>
    <row r="745" spans="1:40" x14ac:dyDescent="0.35">
      <c r="A745" s="24" t="s">
        <v>1675</v>
      </c>
      <c r="B745" s="24" t="s">
        <v>1674</v>
      </c>
      <c r="C745" s="24" t="s">
        <v>1629</v>
      </c>
      <c r="D745" s="24">
        <v>725</v>
      </c>
      <c r="E745" s="24">
        <v>253762928859025</v>
      </c>
      <c r="F745" s="24">
        <v>689</v>
      </c>
      <c r="G745" s="24">
        <v>350017832909</v>
      </c>
      <c r="H745" s="24">
        <v>631</v>
      </c>
      <c r="I745" s="24">
        <v>14030930</v>
      </c>
      <c r="J745" s="24">
        <v>27</v>
      </c>
      <c r="K745" s="24">
        <v>9382552000000</v>
      </c>
      <c r="L745" s="24">
        <v>15659854000000</v>
      </c>
      <c r="M745" s="24">
        <v>2454953000000</v>
      </c>
      <c r="N745" s="24">
        <v>9334380000000</v>
      </c>
      <c r="O745" s="24">
        <v>15649059000000</v>
      </c>
      <c r="P745" s="24">
        <v>2410546000000</v>
      </c>
      <c r="Q745" s="24">
        <v>20107098000000</v>
      </c>
      <c r="R745" s="24">
        <v>4458039000000</v>
      </c>
      <c r="S745" s="24" t="s">
        <v>38</v>
      </c>
      <c r="T745" s="24" t="s">
        <v>38</v>
      </c>
      <c r="U745" s="24" t="s">
        <v>38</v>
      </c>
      <c r="V745" s="24" t="s">
        <v>38</v>
      </c>
      <c r="W745" s="24">
        <v>27.046299999999999</v>
      </c>
      <c r="X745" s="24">
        <v>25.5185</v>
      </c>
      <c r="Y745" s="24" t="s">
        <v>38</v>
      </c>
      <c r="Z745" s="24" t="s">
        <v>38</v>
      </c>
      <c r="AA745" s="24" t="s">
        <v>38</v>
      </c>
      <c r="AB745" s="24" t="s">
        <v>38</v>
      </c>
      <c r="AC745" s="24" t="s">
        <v>38</v>
      </c>
      <c r="AD745" s="24">
        <v>1E-4</v>
      </c>
      <c r="AE745" s="24" t="s">
        <v>38</v>
      </c>
      <c r="AF745" s="24" t="s">
        <v>38</v>
      </c>
      <c r="AG745" s="24">
        <v>0.63600000000000001</v>
      </c>
      <c r="AH745" s="24" t="s">
        <v>38</v>
      </c>
      <c r="AI745" s="24" t="s">
        <v>38</v>
      </c>
      <c r="AJ745" s="24" t="s">
        <v>38</v>
      </c>
      <c r="AK745" s="24">
        <v>0.63619999999999999</v>
      </c>
      <c r="AL745" s="24">
        <v>-1.4E-3</v>
      </c>
      <c r="AM745" s="24" t="s">
        <v>38</v>
      </c>
      <c r="AN745" s="24">
        <v>317.71249999999998</v>
      </c>
    </row>
    <row r="746" spans="1:40" x14ac:dyDescent="0.35">
      <c r="A746" s="24" t="s">
        <v>1443</v>
      </c>
      <c r="B746" s="24" t="s">
        <v>1442</v>
      </c>
      <c r="C746" s="24" t="s">
        <v>53</v>
      </c>
      <c r="D746" s="24">
        <v>61970</v>
      </c>
      <c r="E746" s="24">
        <v>889269500000000</v>
      </c>
      <c r="F746" s="24">
        <v>62180</v>
      </c>
      <c r="G746" s="24">
        <v>14350000000</v>
      </c>
      <c r="H746" s="24">
        <v>1229</v>
      </c>
      <c r="I746" s="24">
        <v>14030930</v>
      </c>
      <c r="J746" s="24">
        <v>8043</v>
      </c>
      <c r="K746" s="24">
        <v>683468666000000</v>
      </c>
      <c r="L746" s="24">
        <v>174689758000000</v>
      </c>
      <c r="M746" s="24">
        <v>531174071000000</v>
      </c>
      <c r="N746" s="24">
        <v>115423599000000</v>
      </c>
      <c r="O746" s="24">
        <v>42988972000000</v>
      </c>
      <c r="P746" s="24">
        <v>102294283000000</v>
      </c>
      <c r="Q746" s="24">
        <v>125085155000000</v>
      </c>
      <c r="R746" s="24">
        <v>105280583000000</v>
      </c>
      <c r="S746" s="24">
        <v>7170980000000</v>
      </c>
      <c r="T746" s="24">
        <v>860267000000</v>
      </c>
      <c r="U746" s="24">
        <v>2344847000000</v>
      </c>
      <c r="V746" s="24">
        <v>0.98199999999999998</v>
      </c>
      <c r="W746" s="24">
        <v>1.3010999999999999</v>
      </c>
      <c r="X746" s="24">
        <v>7.7309000000000001</v>
      </c>
      <c r="Y746" s="24" t="s">
        <v>38</v>
      </c>
      <c r="Z746" s="24">
        <v>1.3483000000000001</v>
      </c>
      <c r="AA746" s="24" t="s">
        <v>38</v>
      </c>
      <c r="AB746" s="24" t="s">
        <v>38</v>
      </c>
      <c r="AC746" s="24">
        <v>0.38879999999999998</v>
      </c>
      <c r="AD746" s="24">
        <v>6.6199999999999995E-2</v>
      </c>
      <c r="AE746" s="24">
        <v>0.29160000000000003</v>
      </c>
      <c r="AF746" s="24">
        <v>-0.23760000000000001</v>
      </c>
      <c r="AG746" s="24">
        <v>6.1199999999999997E-2</v>
      </c>
      <c r="AH746" s="24">
        <v>-0.41420000000000001</v>
      </c>
      <c r="AI746" s="24">
        <v>-0.39679999999999999</v>
      </c>
      <c r="AJ746" s="24">
        <v>5.8799999999999998E-2</v>
      </c>
      <c r="AK746" s="24">
        <v>0.34920000000000001</v>
      </c>
      <c r="AL746" s="24">
        <v>-5.1000000000000004E-3</v>
      </c>
      <c r="AM746" s="24">
        <v>0.8518</v>
      </c>
      <c r="AN746" s="24">
        <v>92.292900000000003</v>
      </c>
    </row>
    <row r="747" spans="1:40" x14ac:dyDescent="0.35">
      <c r="A747" s="24" t="s">
        <v>1677</v>
      </c>
      <c r="B747" s="24" t="s">
        <v>1676</v>
      </c>
      <c r="C747" s="24" t="s">
        <v>1629</v>
      </c>
      <c r="D747" s="24">
        <v>429</v>
      </c>
      <c r="E747" s="24">
        <v>87721004145060</v>
      </c>
      <c r="F747" s="24">
        <v>431</v>
      </c>
      <c r="G747" s="24">
        <v>204477865140</v>
      </c>
      <c r="H747" s="24">
        <v>631</v>
      </c>
      <c r="I747" s="24">
        <v>14030930</v>
      </c>
      <c r="J747" s="24">
        <v>133</v>
      </c>
      <c r="K747" s="24">
        <v>27190433000000</v>
      </c>
      <c r="L747" s="24">
        <v>6940357000000</v>
      </c>
      <c r="M747" s="24">
        <v>25814872000000</v>
      </c>
      <c r="N747" s="24">
        <v>27164496000000</v>
      </c>
      <c r="O747" s="24">
        <v>6935025000000</v>
      </c>
      <c r="P747" s="24">
        <v>25789728000000</v>
      </c>
      <c r="Q747" s="24">
        <v>31659445000000</v>
      </c>
      <c r="R747" s="24">
        <v>25071171000000</v>
      </c>
      <c r="S747" s="24" t="s">
        <v>38</v>
      </c>
      <c r="T747" s="24" t="s">
        <v>38</v>
      </c>
      <c r="U747" s="24" t="s">
        <v>38</v>
      </c>
      <c r="V747" s="24" t="s">
        <v>38</v>
      </c>
      <c r="W747" s="24">
        <v>3.2262</v>
      </c>
      <c r="X747" s="24">
        <v>3.2406000000000001</v>
      </c>
      <c r="Y747" s="24" t="s">
        <v>38</v>
      </c>
      <c r="Z747" s="24" t="s">
        <v>38</v>
      </c>
      <c r="AA747" s="24">
        <v>0.16259999999999999</v>
      </c>
      <c r="AB747" s="24">
        <v>57.4358</v>
      </c>
      <c r="AC747" s="24">
        <v>-4.0000000000000002E-4</v>
      </c>
      <c r="AD747" s="24" t="s">
        <v>38</v>
      </c>
      <c r="AE747" s="24" t="s">
        <v>38</v>
      </c>
      <c r="AF747" s="24">
        <v>-0.62649999999999995</v>
      </c>
      <c r="AG747" s="24">
        <v>0.2472</v>
      </c>
      <c r="AH747" s="24" t="s">
        <v>38</v>
      </c>
      <c r="AI747" s="24" t="s">
        <v>38</v>
      </c>
      <c r="AJ747" s="24">
        <v>-0.62660000000000005</v>
      </c>
      <c r="AK747" s="24">
        <v>0.2472</v>
      </c>
      <c r="AL747" s="24">
        <v>-8.4900000000000003E-2</v>
      </c>
      <c r="AM747" s="24" t="s">
        <v>38</v>
      </c>
      <c r="AN747" s="24">
        <v>272.84469999999999</v>
      </c>
    </row>
    <row r="748" spans="1:40" x14ac:dyDescent="0.35">
      <c r="A748" s="24" t="s">
        <v>1445</v>
      </c>
      <c r="B748" s="24" t="s">
        <v>1444</v>
      </c>
      <c r="C748" s="24" t="s">
        <v>53</v>
      </c>
      <c r="D748" s="24">
        <v>63430</v>
      </c>
      <c r="E748" s="24">
        <v>82459000000000</v>
      </c>
      <c r="F748" s="24">
        <v>63940</v>
      </c>
      <c r="G748" s="24">
        <v>1300000000</v>
      </c>
      <c r="H748" s="24">
        <v>1229</v>
      </c>
      <c r="I748" s="24">
        <v>14030930</v>
      </c>
      <c r="J748" s="24">
        <v>2902</v>
      </c>
      <c r="K748" s="24">
        <v>53077416000000</v>
      </c>
      <c r="L748" s="24">
        <v>14758578000000</v>
      </c>
      <c r="M748" s="24">
        <v>46016693000000</v>
      </c>
      <c r="N748" s="24">
        <v>3772856000000</v>
      </c>
      <c r="O748" s="24">
        <v>631637000000</v>
      </c>
      <c r="P748" s="24">
        <v>10139752000000</v>
      </c>
      <c r="Q748" s="24">
        <v>8978840000000</v>
      </c>
      <c r="R748" s="24">
        <v>11340001000000</v>
      </c>
      <c r="S748" s="24">
        <v>1057222000000</v>
      </c>
      <c r="T748" s="24">
        <v>31954000000</v>
      </c>
      <c r="U748" s="24">
        <v>588085000000</v>
      </c>
      <c r="V748" s="24">
        <v>0.73409999999999997</v>
      </c>
      <c r="W748" s="24">
        <v>1.5536000000000001</v>
      </c>
      <c r="X748" s="24">
        <v>22.033100000000001</v>
      </c>
      <c r="Y748" s="24" t="s">
        <v>38</v>
      </c>
      <c r="Z748" s="24">
        <v>1.5116000000000001</v>
      </c>
      <c r="AA748" s="24" t="s">
        <v>38</v>
      </c>
      <c r="AB748" s="24" t="s">
        <v>38</v>
      </c>
      <c r="AC748" s="24">
        <v>-0.72519999999999996</v>
      </c>
      <c r="AD748" s="24">
        <v>-0.89939999999999998</v>
      </c>
      <c r="AE748" s="24">
        <v>0.25030000000000002</v>
      </c>
      <c r="AF748" s="24">
        <v>0.30840000000000001</v>
      </c>
      <c r="AG748" s="24">
        <v>0.40410000000000001</v>
      </c>
      <c r="AH748" s="24">
        <v>0.30170000000000002</v>
      </c>
      <c r="AI748" s="24">
        <v>-0.6552</v>
      </c>
      <c r="AJ748" s="24">
        <v>-0.5232</v>
      </c>
      <c r="AK748" s="24">
        <v>-0.81269999999999998</v>
      </c>
      <c r="AL748" s="24">
        <v>0.27089999999999997</v>
      </c>
      <c r="AM748" s="24">
        <v>0.92330000000000001</v>
      </c>
      <c r="AN748" s="24">
        <v>81.034499999999994</v>
      </c>
    </row>
    <row r="749" spans="1:40" x14ac:dyDescent="0.35">
      <c r="A749" s="24" t="s">
        <v>1679</v>
      </c>
      <c r="B749" s="24" t="s">
        <v>1678</v>
      </c>
      <c r="C749" s="24" t="s">
        <v>1629</v>
      </c>
      <c r="D749" s="24">
        <v>648</v>
      </c>
      <c r="E749" s="24">
        <v>62277471303048</v>
      </c>
      <c r="F749" s="24">
        <v>650</v>
      </c>
      <c r="G749" s="24">
        <v>96107208801</v>
      </c>
      <c r="H749" s="24">
        <v>631</v>
      </c>
      <c r="I749" s="24">
        <v>14000631</v>
      </c>
      <c r="J749" s="24">
        <v>-289</v>
      </c>
      <c r="K749" s="24">
        <v>-27733750000000</v>
      </c>
      <c r="L749" s="24">
        <v>14203159000000</v>
      </c>
      <c r="M749" s="24">
        <v>-27733750000000</v>
      </c>
      <c r="N749" s="24">
        <v>-27738037000000</v>
      </c>
      <c r="O749" s="24">
        <v>14201822000000</v>
      </c>
      <c r="P749" s="24">
        <v>-27738037000000</v>
      </c>
      <c r="Q749" s="24">
        <v>-27738037000000</v>
      </c>
      <c r="R749" s="24">
        <v>-27738037000000</v>
      </c>
      <c r="S749" s="24" t="s">
        <v>38</v>
      </c>
      <c r="T749" s="24" t="s">
        <v>38</v>
      </c>
      <c r="U749" s="24" t="s">
        <v>38</v>
      </c>
      <c r="V749" s="24" t="s">
        <v>38</v>
      </c>
      <c r="W749" s="24" t="s">
        <v>38</v>
      </c>
      <c r="X749" s="24" t="s">
        <v>38</v>
      </c>
      <c r="Y749" s="24" t="s">
        <v>38</v>
      </c>
      <c r="Z749" s="24" t="s">
        <v>38</v>
      </c>
      <c r="AA749" s="24" t="s">
        <v>38</v>
      </c>
      <c r="AB749" s="24" t="s">
        <v>38</v>
      </c>
      <c r="AC749" s="24" t="s">
        <v>38</v>
      </c>
      <c r="AD749" s="24" t="s">
        <v>38</v>
      </c>
      <c r="AE749" s="24" t="s">
        <v>38</v>
      </c>
      <c r="AF749" s="24" t="s">
        <v>38</v>
      </c>
      <c r="AG749" s="24" t="s">
        <v>38</v>
      </c>
      <c r="AH749" s="24" t="s">
        <v>38</v>
      </c>
      <c r="AI749" s="24" t="s">
        <v>38</v>
      </c>
      <c r="AJ749" s="24" t="s">
        <v>38</v>
      </c>
      <c r="AK749" s="24" t="s">
        <v>38</v>
      </c>
      <c r="AL749" s="24">
        <v>-0.2571</v>
      </c>
      <c r="AM749" s="24" t="s">
        <v>38</v>
      </c>
      <c r="AN749" s="24">
        <v>24.626200000000001</v>
      </c>
    </row>
    <row r="750" spans="1:40" x14ac:dyDescent="0.35">
      <c r="A750" s="24" t="s">
        <v>1681</v>
      </c>
      <c r="B750" s="24" t="s">
        <v>1680</v>
      </c>
      <c r="C750" s="24" t="s">
        <v>37</v>
      </c>
      <c r="D750" s="24">
        <v>2000</v>
      </c>
      <c r="E750" s="24">
        <v>4000000000000</v>
      </c>
      <c r="F750" s="24">
        <v>1213</v>
      </c>
      <c r="G750" s="24">
        <v>2000000000</v>
      </c>
      <c r="H750" s="24" t="s">
        <v>38</v>
      </c>
      <c r="I750" s="24" t="s">
        <v>38</v>
      </c>
      <c r="J750" s="24" t="s">
        <v>38</v>
      </c>
      <c r="K750" s="24" t="s">
        <v>38</v>
      </c>
      <c r="L750" s="24" t="s">
        <v>38</v>
      </c>
      <c r="M750" s="24" t="s">
        <v>38</v>
      </c>
      <c r="N750" s="24" t="s">
        <v>38</v>
      </c>
      <c r="O750" s="24" t="s">
        <v>38</v>
      </c>
      <c r="P750" s="24" t="s">
        <v>38</v>
      </c>
      <c r="Q750" s="24" t="s">
        <v>38</v>
      </c>
      <c r="R750" s="24" t="s">
        <v>38</v>
      </c>
      <c r="S750" s="24" t="s">
        <v>38</v>
      </c>
      <c r="T750" s="24" t="s">
        <v>38</v>
      </c>
      <c r="U750" s="24" t="s">
        <v>38</v>
      </c>
      <c r="V750" s="24" t="s">
        <v>38</v>
      </c>
      <c r="W750" s="24" t="s">
        <v>38</v>
      </c>
      <c r="X750" s="24" t="s">
        <v>38</v>
      </c>
      <c r="Y750" s="24" t="s">
        <v>38</v>
      </c>
      <c r="Z750" s="24" t="s">
        <v>38</v>
      </c>
      <c r="AA750" s="24" t="s">
        <v>38</v>
      </c>
      <c r="AB750" s="24" t="s">
        <v>38</v>
      </c>
      <c r="AC750" s="24" t="s">
        <v>38</v>
      </c>
      <c r="AD750" s="24" t="s">
        <v>38</v>
      </c>
      <c r="AE750" s="24" t="s">
        <v>38</v>
      </c>
      <c r="AF750" s="24" t="s">
        <v>38</v>
      </c>
      <c r="AG750" s="24" t="s">
        <v>38</v>
      </c>
      <c r="AH750" s="24" t="s">
        <v>38</v>
      </c>
      <c r="AI750" s="24" t="s">
        <v>38</v>
      </c>
      <c r="AJ750" s="24" t="s">
        <v>38</v>
      </c>
      <c r="AK750" s="24" t="s">
        <v>38</v>
      </c>
      <c r="AL750" s="24" t="s">
        <v>38</v>
      </c>
      <c r="AM750" s="24" t="s">
        <v>38</v>
      </c>
      <c r="AN750" s="24" t="s">
        <v>38</v>
      </c>
    </row>
    <row r="751" spans="1:40" x14ac:dyDescent="0.35">
      <c r="A751" s="24" t="s">
        <v>1453</v>
      </c>
      <c r="B751" s="24" t="s">
        <v>1452</v>
      </c>
      <c r="C751" s="24" t="s">
        <v>53</v>
      </c>
      <c r="D751" s="24">
        <v>140150</v>
      </c>
      <c r="E751" s="24">
        <v>336360000000000</v>
      </c>
      <c r="F751" s="24">
        <v>139250</v>
      </c>
      <c r="G751" s="24">
        <v>2400000000</v>
      </c>
      <c r="H751" s="24">
        <v>1229</v>
      </c>
      <c r="I751" s="24">
        <v>14030930</v>
      </c>
      <c r="J751" s="24">
        <v>14185</v>
      </c>
      <c r="K751" s="24">
        <v>266321688000000</v>
      </c>
      <c r="L751" s="24">
        <v>88613810000000</v>
      </c>
      <c r="M751" s="24">
        <v>260270475000000</v>
      </c>
      <c r="N751" s="24">
        <v>34043873000000</v>
      </c>
      <c r="O751" s="24">
        <v>16396148000000</v>
      </c>
      <c r="P751" s="24">
        <v>26475757000000</v>
      </c>
      <c r="Q751" s="24">
        <v>53969495000000</v>
      </c>
      <c r="R751" s="24">
        <v>32862994000000</v>
      </c>
      <c r="S751" s="24" t="s">
        <v>38</v>
      </c>
      <c r="T751" s="24" t="s">
        <v>38</v>
      </c>
      <c r="U751" s="24" t="s">
        <v>38</v>
      </c>
      <c r="V751" s="24">
        <v>0.76049999999999995</v>
      </c>
      <c r="W751" s="24">
        <v>1.2629999999999999</v>
      </c>
      <c r="X751" s="24">
        <v>9.8167000000000009</v>
      </c>
      <c r="Y751" s="24" t="s">
        <v>38</v>
      </c>
      <c r="Z751" s="24">
        <v>1.2970999999999999</v>
      </c>
      <c r="AA751" s="24">
        <v>1.1600999999999999</v>
      </c>
      <c r="AB751" s="24">
        <v>1.6359999999999999</v>
      </c>
      <c r="AC751" s="24">
        <v>0.66830000000000001</v>
      </c>
      <c r="AD751" s="24">
        <v>16.307700000000001</v>
      </c>
      <c r="AE751" s="24">
        <v>-4.7999999999999996E-3</v>
      </c>
      <c r="AF751" s="24">
        <v>0.19370000000000001</v>
      </c>
      <c r="AG751" s="24">
        <v>0.3518</v>
      </c>
      <c r="AH751" s="24">
        <v>-6.4999999999999997E-3</v>
      </c>
      <c r="AI751" s="24">
        <v>1.2763</v>
      </c>
      <c r="AJ751" s="24">
        <v>0.99150000000000005</v>
      </c>
      <c r="AK751" s="24">
        <v>6.5867000000000004</v>
      </c>
      <c r="AL751" s="24">
        <v>0.33250000000000002</v>
      </c>
      <c r="AM751" s="24">
        <v>1.0422</v>
      </c>
      <c r="AN751" s="24">
        <v>119.41679999999999</v>
      </c>
    </row>
    <row r="752" spans="1:40" x14ac:dyDescent="0.35">
      <c r="A752" s="24" t="s">
        <v>1455</v>
      </c>
      <c r="B752" s="24" t="s">
        <v>1454</v>
      </c>
      <c r="C752" s="24" t="s">
        <v>53</v>
      </c>
      <c r="D752" s="24">
        <v>147800</v>
      </c>
      <c r="E752" s="24">
        <v>1182400000000000</v>
      </c>
      <c r="F752" s="24">
        <v>149950</v>
      </c>
      <c r="G752" s="24">
        <v>8000000000</v>
      </c>
      <c r="H752" s="24">
        <v>1229</v>
      </c>
      <c r="I752" s="24">
        <v>14030930</v>
      </c>
      <c r="J752" s="24">
        <v>17363</v>
      </c>
      <c r="K752" s="24">
        <v>536758000000000</v>
      </c>
      <c r="L752" s="24">
        <v>145905526000000</v>
      </c>
      <c r="M752" s="24">
        <v>368587288000000</v>
      </c>
      <c r="N752" s="24">
        <v>138905861000000</v>
      </c>
      <c r="O752" s="24">
        <v>39722687000000</v>
      </c>
      <c r="P752" s="24">
        <v>77323768000000</v>
      </c>
      <c r="Q752" s="24">
        <v>137140331000000</v>
      </c>
      <c r="R752" s="24">
        <v>104481853000000</v>
      </c>
      <c r="S752" s="24">
        <v>21413462000000</v>
      </c>
      <c r="T752" s="24">
        <v>6197263000000</v>
      </c>
      <c r="U752" s="24">
        <v>16947510000000</v>
      </c>
      <c r="V752" s="24">
        <v>0.65859999999999996</v>
      </c>
      <c r="W752" s="24">
        <v>2.2029000000000001</v>
      </c>
      <c r="X752" s="24">
        <v>8.6362000000000005</v>
      </c>
      <c r="Y752" s="24" t="s">
        <v>38</v>
      </c>
      <c r="Z752" s="24">
        <v>2.2315999999999998</v>
      </c>
      <c r="AA752" s="24">
        <v>3.78E-2</v>
      </c>
      <c r="AB752" s="24">
        <v>6.2700000000000006E-2</v>
      </c>
      <c r="AC752" s="24">
        <v>0.41710000000000003</v>
      </c>
      <c r="AD752" s="24">
        <v>0.18509999999999999</v>
      </c>
      <c r="AE752" s="24">
        <v>0.6069</v>
      </c>
      <c r="AF752" s="24">
        <v>4.6199999999999998E-2</v>
      </c>
      <c r="AG752" s="24">
        <v>0.38669999999999999</v>
      </c>
      <c r="AH752" s="24">
        <v>0.8226</v>
      </c>
      <c r="AI752" s="24">
        <v>0.5292</v>
      </c>
      <c r="AJ752" s="24">
        <v>0.48259999999999997</v>
      </c>
      <c r="AK752" s="24">
        <v>0.22700000000000001</v>
      </c>
      <c r="AL752" s="24">
        <v>0.24540000000000001</v>
      </c>
      <c r="AM752" s="24">
        <v>0.37519999999999998</v>
      </c>
      <c r="AN752" s="24">
        <v>129.86340000000001</v>
      </c>
    </row>
    <row r="753" spans="1:40" x14ac:dyDescent="0.35">
      <c r="A753" s="24" t="s">
        <v>341</v>
      </c>
      <c r="B753" s="24" t="s">
        <v>340</v>
      </c>
      <c r="C753" s="24" t="s">
        <v>42</v>
      </c>
      <c r="D753" s="24">
        <v>2770</v>
      </c>
      <c r="E753" s="24">
        <v>96889409020000</v>
      </c>
      <c r="F753" s="24">
        <v>2772</v>
      </c>
      <c r="G753" s="24">
        <v>34978126000</v>
      </c>
      <c r="H753" s="24">
        <v>1229</v>
      </c>
      <c r="I753" s="24">
        <v>14030930</v>
      </c>
      <c r="J753" s="24">
        <v>518</v>
      </c>
      <c r="K753" s="24">
        <v>113595087000000</v>
      </c>
      <c r="L753" s="24">
        <v>28038406000000</v>
      </c>
      <c r="M753" s="24">
        <v>136412610000000</v>
      </c>
      <c r="N753" s="24">
        <v>18135130000000</v>
      </c>
      <c r="O753" s="24">
        <v>1476254000000</v>
      </c>
      <c r="P753" s="24">
        <v>33435160000000</v>
      </c>
      <c r="Q753" s="24">
        <v>28335197000000</v>
      </c>
      <c r="R753" s="24">
        <v>34596770000000</v>
      </c>
      <c r="S753" s="24">
        <v>6015324000000</v>
      </c>
      <c r="T753" s="24">
        <v>2283736000000</v>
      </c>
      <c r="U753" s="24">
        <v>6867494000000</v>
      </c>
      <c r="V753" s="24">
        <v>0.32429999999999998</v>
      </c>
      <c r="W753" s="24">
        <v>0.85289999999999999</v>
      </c>
      <c r="X753" s="24">
        <v>5.3513999999999999</v>
      </c>
      <c r="Y753" s="24" t="s">
        <v>38</v>
      </c>
      <c r="Z753" s="24">
        <v>0.83620000000000005</v>
      </c>
      <c r="AA753" s="24">
        <v>-0.40289999999999998</v>
      </c>
      <c r="AB753" s="24">
        <v>-0.30330000000000001</v>
      </c>
      <c r="AC753" s="24">
        <v>-0.13220000000000001</v>
      </c>
      <c r="AD753" s="24">
        <v>-0.50019999999999998</v>
      </c>
      <c r="AE753" s="24">
        <v>-0.25700000000000001</v>
      </c>
      <c r="AF753" s="24">
        <v>6.93E-2</v>
      </c>
      <c r="AG753" s="24">
        <v>7.7700000000000005E-2</v>
      </c>
      <c r="AH753" s="24">
        <v>3.6499999999999998E-2</v>
      </c>
      <c r="AI753" s="24">
        <v>-0.34760000000000002</v>
      </c>
      <c r="AJ753" s="24">
        <v>-7.2099999999999997E-2</v>
      </c>
      <c r="AK753" s="24">
        <v>-0.46139999999999998</v>
      </c>
      <c r="AL753" s="24">
        <v>0.1101</v>
      </c>
      <c r="AM753" s="24">
        <v>1.0591999999999999</v>
      </c>
      <c r="AN753" s="24">
        <v>52.662399999999998</v>
      </c>
    </row>
    <row r="754" spans="1:40" x14ac:dyDescent="0.35">
      <c r="A754" s="24" t="s">
        <v>1683</v>
      </c>
      <c r="B754" s="24" t="s">
        <v>1682</v>
      </c>
      <c r="C754" s="24" t="s">
        <v>50</v>
      </c>
      <c r="D754" s="24">
        <v>1000</v>
      </c>
      <c r="E754" s="24">
        <v>850000000000</v>
      </c>
      <c r="F754" s="24">
        <v>1000</v>
      </c>
      <c r="G754" s="24">
        <v>850000000</v>
      </c>
      <c r="H754" s="24">
        <v>930</v>
      </c>
      <c r="I754" s="24">
        <v>14030631</v>
      </c>
      <c r="J754" s="24">
        <v>-73</v>
      </c>
      <c r="K754" s="24">
        <v>32017000000</v>
      </c>
      <c r="L754" s="24">
        <v>21771000000</v>
      </c>
      <c r="M754" s="24">
        <v>187436000000</v>
      </c>
      <c r="N754" s="24">
        <v>-62449000000</v>
      </c>
      <c r="O754" s="24">
        <v>80035000000</v>
      </c>
      <c r="P754" s="24">
        <v>14205000000</v>
      </c>
      <c r="Q754" s="24">
        <v>301259000000</v>
      </c>
      <c r="R754" s="24">
        <v>357214000000</v>
      </c>
      <c r="S754" s="24" t="s">
        <v>38</v>
      </c>
      <c r="T754" s="24" t="s">
        <v>38</v>
      </c>
      <c r="U754" s="24" t="s">
        <v>38</v>
      </c>
      <c r="V754" s="24" t="s">
        <v>38</v>
      </c>
      <c r="W754" s="24">
        <v>26.548400000000001</v>
      </c>
      <c r="X754" s="24" t="s">
        <v>38</v>
      </c>
      <c r="Y754" s="24" t="s">
        <v>38</v>
      </c>
      <c r="Z754" s="24" t="s">
        <v>38</v>
      </c>
      <c r="AA754" s="24" t="s">
        <v>38</v>
      </c>
      <c r="AB754" s="24" t="s">
        <v>38</v>
      </c>
      <c r="AC754" s="24" t="s">
        <v>38</v>
      </c>
      <c r="AD754" s="24" t="s">
        <v>38</v>
      </c>
      <c r="AE754" s="24" t="s">
        <v>38</v>
      </c>
      <c r="AF754" s="24" t="s">
        <v>38</v>
      </c>
      <c r="AG754" s="24" t="s">
        <v>38</v>
      </c>
      <c r="AH754" s="24" t="s">
        <v>38</v>
      </c>
      <c r="AI754" s="24" t="s">
        <v>38</v>
      </c>
      <c r="AJ754" s="24" t="s">
        <v>38</v>
      </c>
      <c r="AK754" s="24" t="s">
        <v>38</v>
      </c>
      <c r="AL754" s="24" t="s">
        <v>38</v>
      </c>
      <c r="AM754" s="24" t="s">
        <v>38</v>
      </c>
      <c r="AN754" s="24">
        <v>6023.6229000000003</v>
      </c>
    </row>
    <row r="755" spans="1:40" x14ac:dyDescent="0.35">
      <c r="A755" s="24" t="s">
        <v>1685</v>
      </c>
      <c r="B755" s="24" t="s">
        <v>1684</v>
      </c>
      <c r="C755" s="24" t="s">
        <v>42</v>
      </c>
      <c r="D755" s="24">
        <v>1000</v>
      </c>
      <c r="E755" s="24">
        <v>5000000000000</v>
      </c>
      <c r="F755" s="24">
        <v>1000</v>
      </c>
      <c r="G755" s="24">
        <v>5000000000</v>
      </c>
      <c r="H755" s="24">
        <v>1229</v>
      </c>
      <c r="I755" s="24" t="s">
        <v>38</v>
      </c>
      <c r="J755" s="24" t="s">
        <v>38</v>
      </c>
      <c r="K755" s="24" t="s">
        <v>38</v>
      </c>
      <c r="L755" s="24" t="s">
        <v>38</v>
      </c>
      <c r="M755" s="24" t="s">
        <v>38</v>
      </c>
      <c r="N755" s="24" t="s">
        <v>38</v>
      </c>
      <c r="O755" s="24" t="s">
        <v>38</v>
      </c>
      <c r="P755" s="24" t="s">
        <v>38</v>
      </c>
      <c r="Q755" s="24" t="s">
        <v>38</v>
      </c>
      <c r="R755" s="24" t="s">
        <v>38</v>
      </c>
      <c r="S755" s="24" t="s">
        <v>38</v>
      </c>
      <c r="T755" s="24" t="s">
        <v>38</v>
      </c>
      <c r="U755" s="24" t="s">
        <v>38</v>
      </c>
      <c r="V755" s="24" t="s">
        <v>38</v>
      </c>
      <c r="W755" s="24" t="s">
        <v>38</v>
      </c>
      <c r="X755" s="24" t="s">
        <v>38</v>
      </c>
      <c r="Y755" s="24" t="s">
        <v>38</v>
      </c>
      <c r="Z755" s="24" t="s">
        <v>38</v>
      </c>
      <c r="AA755" s="24" t="s">
        <v>38</v>
      </c>
      <c r="AB755" s="24" t="s">
        <v>38</v>
      </c>
      <c r="AC755" s="24" t="s">
        <v>38</v>
      </c>
      <c r="AD755" s="24" t="s">
        <v>38</v>
      </c>
      <c r="AE755" s="24" t="s">
        <v>38</v>
      </c>
      <c r="AF755" s="24" t="s">
        <v>38</v>
      </c>
      <c r="AG755" s="24" t="s">
        <v>38</v>
      </c>
      <c r="AH755" s="24" t="s">
        <v>38</v>
      </c>
      <c r="AI755" s="24" t="s">
        <v>38</v>
      </c>
      <c r="AJ755" s="24" t="s">
        <v>38</v>
      </c>
      <c r="AK755" s="24" t="s">
        <v>38</v>
      </c>
      <c r="AL755" s="24" t="s">
        <v>38</v>
      </c>
      <c r="AM755" s="24" t="s">
        <v>38</v>
      </c>
      <c r="AN755" s="24" t="s">
        <v>38</v>
      </c>
    </row>
    <row r="756" spans="1:40" x14ac:dyDescent="0.35">
      <c r="A756" s="24" t="s">
        <v>1457</v>
      </c>
      <c r="B756" s="24" t="s">
        <v>1456</v>
      </c>
      <c r="C756" s="24" t="s">
        <v>53</v>
      </c>
      <c r="D756" s="24">
        <v>19200</v>
      </c>
      <c r="E756" s="24">
        <v>86400000000000</v>
      </c>
      <c r="F756" s="24">
        <v>19150</v>
      </c>
      <c r="G756" s="24">
        <v>4500000000</v>
      </c>
      <c r="H756" s="24">
        <v>1229</v>
      </c>
      <c r="I756" s="24">
        <v>14030930</v>
      </c>
      <c r="J756" s="24">
        <v>2498</v>
      </c>
      <c r="K756" s="24">
        <v>42790043000000</v>
      </c>
      <c r="L756" s="24">
        <v>13126842000000</v>
      </c>
      <c r="M756" s="24">
        <v>36448826000000</v>
      </c>
      <c r="N756" s="24">
        <v>11238940000000</v>
      </c>
      <c r="O756" s="24">
        <v>2920326000000</v>
      </c>
      <c r="P756" s="24">
        <v>11716654000000</v>
      </c>
      <c r="Q756" s="24">
        <v>11436388000000</v>
      </c>
      <c r="R756" s="24">
        <v>11961652000000</v>
      </c>
      <c r="S756" s="24">
        <v>2041246000000</v>
      </c>
      <c r="T756" s="24">
        <v>642199000000</v>
      </c>
      <c r="U756" s="24">
        <v>1202950000000</v>
      </c>
      <c r="V756" s="24">
        <v>0.81040000000000001</v>
      </c>
      <c r="W756" s="24">
        <v>2.0192000000000001</v>
      </c>
      <c r="X756" s="24">
        <v>7.6661000000000001</v>
      </c>
      <c r="Y756" s="24" t="s">
        <v>38</v>
      </c>
      <c r="Z756" s="24">
        <v>1.923</v>
      </c>
      <c r="AA756" s="24">
        <v>-2.76E-2</v>
      </c>
      <c r="AB756" s="24">
        <v>8.5900000000000004E-2</v>
      </c>
      <c r="AC756" s="24">
        <v>-0.24629999999999999</v>
      </c>
      <c r="AD756" s="24">
        <v>0.12570000000000001</v>
      </c>
      <c r="AE756" s="24">
        <v>0.27410000000000001</v>
      </c>
      <c r="AF756" s="24">
        <v>0.1681</v>
      </c>
      <c r="AG756" s="24">
        <v>0.47889999999999999</v>
      </c>
      <c r="AH756" s="24">
        <v>0.16900000000000001</v>
      </c>
      <c r="AI756" s="24">
        <v>0.20630000000000001</v>
      </c>
      <c r="AJ756" s="24">
        <v>-0.1196</v>
      </c>
      <c r="AK756" s="24">
        <v>0.66479999999999995</v>
      </c>
      <c r="AL756" s="24">
        <v>0.45960000000000001</v>
      </c>
      <c r="AM756" s="24">
        <v>0.82579999999999998</v>
      </c>
      <c r="AN756" s="24">
        <v>86.100999999999999</v>
      </c>
    </row>
    <row r="757" spans="1:40" x14ac:dyDescent="0.35">
      <c r="A757" s="24" t="s">
        <v>1687</v>
      </c>
      <c r="B757" s="24" t="s">
        <v>1686</v>
      </c>
      <c r="C757" s="24" t="s">
        <v>155</v>
      </c>
      <c r="D757" s="24">
        <v>500</v>
      </c>
      <c r="E757" s="24">
        <v>600000000000</v>
      </c>
      <c r="F757" s="24">
        <v>500</v>
      </c>
      <c r="G757" s="24">
        <v>1200000000</v>
      </c>
      <c r="H757" s="24">
        <v>1229</v>
      </c>
      <c r="I757" s="24">
        <v>14030930</v>
      </c>
      <c r="J757" s="24">
        <v>16</v>
      </c>
      <c r="K757" s="24">
        <v>1140316000000</v>
      </c>
      <c r="L757" s="24">
        <v>178045000000</v>
      </c>
      <c r="M757" s="24">
        <v>965275000000</v>
      </c>
      <c r="N757" s="24">
        <v>19424000000</v>
      </c>
      <c r="O757" s="24">
        <v>6047000000</v>
      </c>
      <c r="P757" s="24">
        <v>37263000000</v>
      </c>
      <c r="Q757" s="24">
        <v>61583000000</v>
      </c>
      <c r="R757" s="24">
        <v>51347000000</v>
      </c>
      <c r="S757" s="24" t="s">
        <v>38</v>
      </c>
      <c r="T757" s="24" t="s">
        <v>38</v>
      </c>
      <c r="U757" s="24" t="s">
        <v>38</v>
      </c>
      <c r="V757" s="24">
        <v>0.1</v>
      </c>
      <c r="W757" s="24">
        <v>0.5262</v>
      </c>
      <c r="X757" s="24">
        <v>31.25</v>
      </c>
      <c r="Y757" s="24" t="s">
        <v>38</v>
      </c>
      <c r="Z757" s="24" t="s">
        <v>38</v>
      </c>
      <c r="AA757" s="24" t="s">
        <v>38</v>
      </c>
      <c r="AB757" s="24" t="s">
        <v>38</v>
      </c>
      <c r="AC757" s="24" t="s">
        <v>38</v>
      </c>
      <c r="AD757" s="24">
        <v>-0.99939999999999996</v>
      </c>
      <c r="AE757" s="24" t="s">
        <v>38</v>
      </c>
      <c r="AF757" s="24">
        <v>-0.53029999999999999</v>
      </c>
      <c r="AG757" s="24">
        <v>58.269300000000001</v>
      </c>
      <c r="AH757" s="24" t="s">
        <v>38</v>
      </c>
      <c r="AI757" s="24" t="s">
        <v>38</v>
      </c>
      <c r="AJ757" s="24" t="s">
        <v>38</v>
      </c>
      <c r="AK757" s="24">
        <v>-0.13109999999999999</v>
      </c>
      <c r="AL757" s="24" t="s">
        <v>38</v>
      </c>
      <c r="AM757" s="24" t="s">
        <v>38</v>
      </c>
      <c r="AN757" s="24" t="s">
        <v>38</v>
      </c>
    </row>
    <row r="758" spans="1:40" x14ac:dyDescent="0.35">
      <c r="A758" s="24" t="s">
        <v>1461</v>
      </c>
      <c r="B758" s="24" t="s">
        <v>1460</v>
      </c>
      <c r="C758" s="24" t="s">
        <v>53</v>
      </c>
      <c r="D758" s="24">
        <v>88550</v>
      </c>
      <c r="E758" s="24">
        <v>1217697096000000</v>
      </c>
      <c r="F758" s="24">
        <v>88400</v>
      </c>
      <c r="G758" s="24">
        <v>13751520000</v>
      </c>
      <c r="H758" s="24">
        <v>1229</v>
      </c>
      <c r="I758" s="24">
        <v>14030930</v>
      </c>
      <c r="J758" s="24">
        <v>9100</v>
      </c>
      <c r="K758" s="24">
        <v>428964985000000</v>
      </c>
      <c r="L758" s="24">
        <v>108525240000000</v>
      </c>
      <c r="M758" s="24">
        <v>338807668000000</v>
      </c>
      <c r="N758" s="24">
        <v>125136194000000</v>
      </c>
      <c r="O758" s="24">
        <v>33391399000000</v>
      </c>
      <c r="P758" s="24">
        <v>110791447000000</v>
      </c>
      <c r="Q758" s="24">
        <v>120328488000000</v>
      </c>
      <c r="R758" s="24">
        <v>122330379000000</v>
      </c>
      <c r="S758" s="24" t="s">
        <v>38</v>
      </c>
      <c r="T758" s="24" t="s">
        <v>38</v>
      </c>
      <c r="U758" s="24" t="s">
        <v>38</v>
      </c>
      <c r="V758" s="24">
        <v>0.89370000000000005</v>
      </c>
      <c r="W758" s="24">
        <v>2.8386999999999998</v>
      </c>
      <c r="X758" s="24">
        <v>9.7142999999999997</v>
      </c>
      <c r="Y758" s="24" t="s">
        <v>38</v>
      </c>
      <c r="Z758" s="24">
        <v>2.6964999999999999</v>
      </c>
      <c r="AA758" s="24">
        <v>5.9799999999999999E-2</v>
      </c>
      <c r="AB758" s="24">
        <v>9.9000000000000005E-2</v>
      </c>
      <c r="AC758" s="24">
        <v>0.3619</v>
      </c>
      <c r="AD758" s="24">
        <v>-3.6299999999999999E-2</v>
      </c>
      <c r="AE758" s="24">
        <v>0.41270000000000001</v>
      </c>
      <c r="AF758" s="24">
        <v>-7.1499999999999994E-2</v>
      </c>
      <c r="AG758" s="24">
        <v>0.37730000000000002</v>
      </c>
      <c r="AH758" s="24">
        <v>-0.17660000000000001</v>
      </c>
      <c r="AI758" s="24">
        <v>0.1152</v>
      </c>
      <c r="AJ758" s="24">
        <v>0.26450000000000001</v>
      </c>
      <c r="AK758" s="24">
        <v>0.32729999999999998</v>
      </c>
      <c r="AL758" s="24">
        <v>0.1701</v>
      </c>
      <c r="AM758" s="24">
        <v>0.85350000000000004</v>
      </c>
      <c r="AN758" s="24">
        <v>58.498199999999997</v>
      </c>
    </row>
    <row r="759" spans="1:40" x14ac:dyDescent="0.35">
      <c r="A759" s="24" t="s">
        <v>1689</v>
      </c>
      <c r="B759" s="24" t="s">
        <v>1688</v>
      </c>
      <c r="C759" s="24" t="s">
        <v>394</v>
      </c>
      <c r="D759" s="24">
        <v>1000</v>
      </c>
      <c r="E759" s="24">
        <v>1600000000000</v>
      </c>
      <c r="F759" s="24">
        <v>1000</v>
      </c>
      <c r="G759" s="24">
        <v>1600000000</v>
      </c>
      <c r="H759" s="24">
        <v>101</v>
      </c>
      <c r="I759" s="24">
        <v>14030930</v>
      </c>
      <c r="J759" s="24">
        <v>264</v>
      </c>
      <c r="K759" s="24">
        <v>2203970000000</v>
      </c>
      <c r="L759" s="24">
        <v>846736000000</v>
      </c>
      <c r="M759" s="24">
        <v>1364863000000</v>
      </c>
      <c r="N759" s="24">
        <v>415935000000</v>
      </c>
      <c r="O759" s="24">
        <v>26137000000</v>
      </c>
      <c r="P759" s="24">
        <v>351364000000</v>
      </c>
      <c r="Q759" s="24">
        <v>457014000000</v>
      </c>
      <c r="R759" s="24">
        <v>334549000000</v>
      </c>
      <c r="S759" s="24">
        <v>6709000000</v>
      </c>
      <c r="T759" s="24">
        <v>3999000000</v>
      </c>
      <c r="U759" s="24" t="s">
        <v>38</v>
      </c>
      <c r="V759" s="24" t="s">
        <v>38</v>
      </c>
      <c r="W759" s="24">
        <v>0.72599999999999998</v>
      </c>
      <c r="X759" s="24">
        <v>3.7879</v>
      </c>
      <c r="Y759" s="24" t="s">
        <v>38</v>
      </c>
      <c r="Z759" s="24" t="s">
        <v>38</v>
      </c>
      <c r="AA759" s="24">
        <v>-0.14940000000000001</v>
      </c>
      <c r="AB759" s="24">
        <v>9.6500000000000002E-2</v>
      </c>
      <c r="AC759" s="24">
        <v>-0.86519999999999997</v>
      </c>
      <c r="AD759" s="24">
        <v>-0.86260000000000003</v>
      </c>
      <c r="AE759" s="24" t="s">
        <v>38</v>
      </c>
      <c r="AF759" s="24">
        <v>0.36470000000000002</v>
      </c>
      <c r="AG759" s="24">
        <v>1.8855</v>
      </c>
      <c r="AH759" s="24">
        <v>-0.51659999999999995</v>
      </c>
      <c r="AI759" s="24">
        <v>-0.28389999999999999</v>
      </c>
      <c r="AJ759" s="24">
        <v>-0.81610000000000005</v>
      </c>
      <c r="AK759" s="24">
        <v>-0.60350000000000004</v>
      </c>
      <c r="AL759" s="24" t="s">
        <v>38</v>
      </c>
      <c r="AM759" s="24" t="s">
        <v>38</v>
      </c>
      <c r="AN759" s="24">
        <v>120.47920000000001</v>
      </c>
    </row>
    <row r="760" spans="1:40" x14ac:dyDescent="0.35">
      <c r="A760" s="24" t="s">
        <v>1465</v>
      </c>
      <c r="B760" s="24" t="s">
        <v>1464</v>
      </c>
      <c r="C760" s="24" t="s">
        <v>53</v>
      </c>
      <c r="D760" s="24">
        <v>6510</v>
      </c>
      <c r="E760" s="24">
        <v>42315000000000</v>
      </c>
      <c r="F760" s="24">
        <v>7110</v>
      </c>
      <c r="G760" s="24">
        <v>6500000000</v>
      </c>
      <c r="H760" s="24">
        <v>631</v>
      </c>
      <c r="I760" s="24">
        <v>14030930</v>
      </c>
      <c r="J760" s="24">
        <v>912</v>
      </c>
      <c r="K760" s="24">
        <v>60296014000000</v>
      </c>
      <c r="L760" s="24">
        <v>18574212000000</v>
      </c>
      <c r="M760" s="24">
        <v>52359547000000</v>
      </c>
      <c r="N760" s="24">
        <v>5927087000000</v>
      </c>
      <c r="O760" s="24">
        <v>4017710000000</v>
      </c>
      <c r="P760" s="24">
        <v>4140945000000</v>
      </c>
      <c r="Q760" s="24">
        <v>6456802000000</v>
      </c>
      <c r="R760" s="24">
        <v>6339092000000</v>
      </c>
      <c r="S760" s="24">
        <v>241522000000</v>
      </c>
      <c r="T760" s="24">
        <v>115463000000</v>
      </c>
      <c r="U760" s="24">
        <v>154415000000</v>
      </c>
      <c r="V760" s="24">
        <v>0.94179999999999997</v>
      </c>
      <c r="W760" s="24">
        <v>0.70179999999999998</v>
      </c>
      <c r="X760" s="24">
        <v>7.7961</v>
      </c>
      <c r="Y760" s="24" t="s">
        <v>38</v>
      </c>
      <c r="Z760" s="24">
        <v>0.71560000000000001</v>
      </c>
      <c r="AA760" s="24" t="s">
        <v>38</v>
      </c>
      <c r="AB760" s="24" t="s">
        <v>38</v>
      </c>
      <c r="AC760" s="24">
        <v>0.65269999999999995</v>
      </c>
      <c r="AD760" s="24">
        <v>3.1099999999999999E-2</v>
      </c>
      <c r="AE760" s="24">
        <v>0.82</v>
      </c>
      <c r="AF760" s="24">
        <v>0.12180000000000001</v>
      </c>
      <c r="AG760" s="24">
        <v>0.74609999999999999</v>
      </c>
      <c r="AH760" s="24">
        <v>1.9577</v>
      </c>
      <c r="AI760" s="24">
        <v>0.5333</v>
      </c>
      <c r="AJ760" s="24">
        <v>0.85389999999999999</v>
      </c>
      <c r="AK760" s="24">
        <v>0.8004</v>
      </c>
      <c r="AL760" s="24">
        <v>0.62849999999999995</v>
      </c>
      <c r="AM760" s="24">
        <v>0.89910000000000001</v>
      </c>
      <c r="AN760" s="24">
        <v>52.058</v>
      </c>
    </row>
    <row r="761" spans="1:40" x14ac:dyDescent="0.35">
      <c r="A761" s="24" t="s">
        <v>1691</v>
      </c>
      <c r="B761" s="24" t="s">
        <v>1690</v>
      </c>
      <c r="C761" s="24" t="s">
        <v>155</v>
      </c>
      <c r="D761" s="24">
        <v>700</v>
      </c>
      <c r="E761" s="24">
        <v>3500000000000</v>
      </c>
      <c r="F761" s="24">
        <v>700</v>
      </c>
      <c r="G761" s="24">
        <v>5000000000</v>
      </c>
      <c r="H761" s="24">
        <v>930</v>
      </c>
      <c r="I761" s="24">
        <v>14030631</v>
      </c>
      <c r="J761" s="24">
        <v>375</v>
      </c>
      <c r="K761" s="24" t="s">
        <v>38</v>
      </c>
      <c r="L761" s="24" t="s">
        <v>38</v>
      </c>
      <c r="M761" s="24" t="s">
        <v>38</v>
      </c>
      <c r="N761" s="24">
        <v>1876474000000</v>
      </c>
      <c r="O761" s="24">
        <v>284055000000</v>
      </c>
      <c r="P761" s="24">
        <v>1706138000000</v>
      </c>
      <c r="Q761" s="24">
        <v>847433000000</v>
      </c>
      <c r="R761" s="24">
        <v>1524073000000</v>
      </c>
      <c r="S761" s="24" t="s">
        <v>38</v>
      </c>
      <c r="T761" s="24" t="s">
        <v>38</v>
      </c>
      <c r="U761" s="24" t="s">
        <v>38</v>
      </c>
      <c r="V761" s="24" t="s">
        <v>38</v>
      </c>
      <c r="W761" s="24" t="s">
        <v>38</v>
      </c>
      <c r="X761" s="24">
        <v>1.8667</v>
      </c>
      <c r="Y761" s="24" t="s">
        <v>38</v>
      </c>
      <c r="Z761" s="24">
        <v>0.3226</v>
      </c>
      <c r="AA761" s="24" t="s">
        <v>38</v>
      </c>
      <c r="AB761" s="24">
        <v>0.1464</v>
      </c>
      <c r="AC761" s="24" t="s">
        <v>38</v>
      </c>
      <c r="AD761" s="24" t="s">
        <v>38</v>
      </c>
      <c r="AE761" s="24">
        <v>-0.58309999999999995</v>
      </c>
      <c r="AF761" s="24" t="s">
        <v>38</v>
      </c>
      <c r="AG761" s="24" t="s">
        <v>38</v>
      </c>
      <c r="AH761" s="24" t="s">
        <v>38</v>
      </c>
      <c r="AI761" s="24" t="s">
        <v>38</v>
      </c>
      <c r="AJ761" s="24">
        <v>1.7151000000000001</v>
      </c>
      <c r="AK761" s="24">
        <v>0.31080000000000002</v>
      </c>
      <c r="AL761" s="24" t="s">
        <v>38</v>
      </c>
      <c r="AM761" s="24" t="s">
        <v>38</v>
      </c>
      <c r="AN761" s="24" t="s">
        <v>38</v>
      </c>
    </row>
    <row r="762" spans="1:40" x14ac:dyDescent="0.35">
      <c r="A762" s="24" t="s">
        <v>1693</v>
      </c>
      <c r="B762" s="24" t="s">
        <v>1692</v>
      </c>
      <c r="C762" s="24" t="s">
        <v>241</v>
      </c>
      <c r="D762" s="24">
        <v>1000</v>
      </c>
      <c r="E762" s="24">
        <v>5000000000000</v>
      </c>
      <c r="F762" s="24">
        <v>1000</v>
      </c>
      <c r="G762" s="24">
        <v>5000000000</v>
      </c>
      <c r="H762" s="24">
        <v>1229</v>
      </c>
      <c r="I762" s="24">
        <v>14030930</v>
      </c>
      <c r="J762" s="24">
        <v>785</v>
      </c>
      <c r="K762" s="24">
        <v>10182137000000</v>
      </c>
      <c r="L762" s="24">
        <v>2653171000000</v>
      </c>
      <c r="M762" s="24">
        <v>5973029000000</v>
      </c>
      <c r="N762" s="24">
        <v>3924626000000</v>
      </c>
      <c r="O762" s="24">
        <v>1036238000000</v>
      </c>
      <c r="P762" s="24">
        <v>2953843000000</v>
      </c>
      <c r="Q762" s="24">
        <v>2828507000000</v>
      </c>
      <c r="R762" s="24">
        <v>2816709000000</v>
      </c>
      <c r="S762" s="24" t="s">
        <v>38</v>
      </c>
      <c r="T762" s="24" t="s">
        <v>38</v>
      </c>
      <c r="U762" s="24" t="s">
        <v>38</v>
      </c>
      <c r="V762" s="24" t="s">
        <v>38</v>
      </c>
      <c r="W762" s="24">
        <v>0.49109999999999998</v>
      </c>
      <c r="X762" s="24">
        <v>1.2739</v>
      </c>
      <c r="Y762" s="24" t="s">
        <v>38</v>
      </c>
      <c r="Z762" s="24" t="s">
        <v>38</v>
      </c>
      <c r="AA762" s="24">
        <v>-3.1699999999999999E-2</v>
      </c>
      <c r="AB762" s="24">
        <v>-3.0999999999999999E-3</v>
      </c>
      <c r="AC762" s="24">
        <v>8.6900000000000005E-2</v>
      </c>
      <c r="AD762" s="24">
        <v>2.5999999999999999E-3</v>
      </c>
      <c r="AE762" s="24" t="s">
        <v>38</v>
      </c>
      <c r="AF762" s="24">
        <v>-8.9999999999999993E-3</v>
      </c>
      <c r="AG762" s="24">
        <v>1.0959000000000001</v>
      </c>
      <c r="AH762" s="24">
        <v>-7.4399999999999994E-2</v>
      </c>
      <c r="AI762" s="24">
        <v>0.93959999999999999</v>
      </c>
      <c r="AJ762" s="24">
        <v>7.7100000000000002E-2</v>
      </c>
      <c r="AK762" s="24">
        <v>1.1012999999999999</v>
      </c>
      <c r="AL762" s="24" t="s">
        <v>38</v>
      </c>
      <c r="AM762" s="24" t="s">
        <v>38</v>
      </c>
      <c r="AN762" s="24">
        <v>37.8842</v>
      </c>
    </row>
    <row r="763" spans="1:40" x14ac:dyDescent="0.35">
      <c r="A763" s="24" t="s">
        <v>1695</v>
      </c>
      <c r="B763" s="24" t="s">
        <v>1694</v>
      </c>
      <c r="C763" s="24" t="s">
        <v>155</v>
      </c>
      <c r="D763" s="24">
        <v>500</v>
      </c>
      <c r="E763" s="24">
        <v>2500000000000</v>
      </c>
      <c r="F763" s="24">
        <v>500</v>
      </c>
      <c r="G763" s="24">
        <v>5000000000</v>
      </c>
      <c r="H763" s="24">
        <v>1229</v>
      </c>
      <c r="I763" s="24">
        <v>14030930</v>
      </c>
      <c r="J763" s="24">
        <v>312</v>
      </c>
      <c r="K763" s="24" t="s">
        <v>38</v>
      </c>
      <c r="L763" s="24" t="s">
        <v>38</v>
      </c>
      <c r="M763" s="24" t="s">
        <v>38</v>
      </c>
      <c r="N763" s="24">
        <v>1560972000000</v>
      </c>
      <c r="O763" s="24">
        <v>493007000000</v>
      </c>
      <c r="P763" s="24">
        <v>1395390000000</v>
      </c>
      <c r="Q763" s="24">
        <v>1269816000000</v>
      </c>
      <c r="R763" s="24">
        <v>1567790000000</v>
      </c>
      <c r="S763" s="24">
        <v>52040000000</v>
      </c>
      <c r="T763" s="24">
        <v>8259000000</v>
      </c>
      <c r="U763" s="24">
        <v>87524000000</v>
      </c>
      <c r="V763" s="24" t="s">
        <v>38</v>
      </c>
      <c r="W763" s="24" t="s">
        <v>38</v>
      </c>
      <c r="X763" s="24">
        <v>1.6026</v>
      </c>
      <c r="Y763" s="24" t="s">
        <v>38</v>
      </c>
      <c r="Z763" s="24">
        <v>0.2636</v>
      </c>
      <c r="AA763" s="24" t="s">
        <v>38</v>
      </c>
      <c r="AB763" s="24">
        <v>45.91</v>
      </c>
      <c r="AC763" s="24" t="s">
        <v>38</v>
      </c>
      <c r="AD763" s="24" t="s">
        <v>38</v>
      </c>
      <c r="AE763" s="24">
        <v>0.74960000000000004</v>
      </c>
      <c r="AF763" s="24" t="s">
        <v>38</v>
      </c>
      <c r="AG763" s="24" t="s">
        <v>38</v>
      </c>
      <c r="AH763" s="24" t="s">
        <v>38</v>
      </c>
      <c r="AI763" s="24" t="s">
        <v>38</v>
      </c>
      <c r="AJ763" s="24">
        <v>-0.49330000000000002</v>
      </c>
      <c r="AK763" s="24">
        <v>0.28389999999999999</v>
      </c>
      <c r="AL763" s="24" t="s">
        <v>38</v>
      </c>
      <c r="AM763" s="24" t="s">
        <v>38</v>
      </c>
      <c r="AN763" s="24" t="s">
        <v>38</v>
      </c>
    </row>
    <row r="764" spans="1:40" x14ac:dyDescent="0.35">
      <c r="A764" s="24" t="s">
        <v>1467</v>
      </c>
      <c r="B764" s="24" t="s">
        <v>1466</v>
      </c>
      <c r="C764" s="24" t="s">
        <v>50</v>
      </c>
      <c r="D764" s="24">
        <v>2540</v>
      </c>
      <c r="E764" s="24">
        <v>34509964000000</v>
      </c>
      <c r="F764" s="24">
        <v>11300</v>
      </c>
      <c r="G764" s="24">
        <v>13586600000</v>
      </c>
      <c r="H764" s="24">
        <v>1230</v>
      </c>
      <c r="I764" s="24">
        <v>14030930</v>
      </c>
      <c r="J764" s="24">
        <v>749</v>
      </c>
      <c r="K764" s="24">
        <v>11002177000000</v>
      </c>
      <c r="L764" s="24">
        <v>778184000000</v>
      </c>
      <c r="M764" s="24">
        <v>8929839000000</v>
      </c>
      <c r="N764" s="24">
        <v>10174817000000</v>
      </c>
      <c r="O764" s="24">
        <v>663495000000</v>
      </c>
      <c r="P764" s="24">
        <v>8042484000000</v>
      </c>
      <c r="Q764" s="24">
        <v>18206100000000</v>
      </c>
      <c r="R764" s="24">
        <v>19004080000000</v>
      </c>
      <c r="S764" s="24">
        <v>290655000000</v>
      </c>
      <c r="T764" s="24" t="s">
        <v>38</v>
      </c>
      <c r="U764" s="24">
        <v>290655000000</v>
      </c>
      <c r="V764" s="24" t="s">
        <v>38</v>
      </c>
      <c r="W764" s="24">
        <v>3.1366000000000001</v>
      </c>
      <c r="X764" s="24">
        <v>15.0868</v>
      </c>
      <c r="Y764" s="24" t="s">
        <v>38</v>
      </c>
      <c r="Z764" s="24" t="s">
        <v>38</v>
      </c>
      <c r="AA764" s="24">
        <v>-3.4500000000000003E-2</v>
      </c>
      <c r="AB764" s="24">
        <v>-0.44690000000000002</v>
      </c>
      <c r="AC764" s="24">
        <v>-1.2500000000000001E-2</v>
      </c>
      <c r="AD764" s="24" t="s">
        <v>38</v>
      </c>
      <c r="AE764" s="24" t="s">
        <v>38</v>
      </c>
      <c r="AF764" s="24">
        <v>-0.3785</v>
      </c>
      <c r="AG764" s="24" t="s">
        <v>38</v>
      </c>
      <c r="AH764" s="24" t="s">
        <v>38</v>
      </c>
      <c r="AI764" s="24" t="s">
        <v>38</v>
      </c>
      <c r="AJ764" s="24">
        <v>-0.38629999999999998</v>
      </c>
      <c r="AK764" s="24" t="s">
        <v>38</v>
      </c>
      <c r="AL764" s="24">
        <v>9.8199999999999996E-2</v>
      </c>
      <c r="AM764" s="24" t="s">
        <v>38</v>
      </c>
      <c r="AN764" s="24">
        <v>334.88889999999998</v>
      </c>
    </row>
    <row r="765" spans="1:40" x14ac:dyDescent="0.35">
      <c r="A765" s="24" t="s">
        <v>593</v>
      </c>
      <c r="B765" s="24" t="s">
        <v>592</v>
      </c>
      <c r="C765" s="24" t="s">
        <v>497</v>
      </c>
      <c r="D765" s="24">
        <v>10660</v>
      </c>
      <c r="E765" s="24">
        <v>9594000000000</v>
      </c>
      <c r="F765" s="24">
        <v>10660</v>
      </c>
      <c r="G765" s="24">
        <v>900000000</v>
      </c>
      <c r="H765" s="24">
        <v>1229</v>
      </c>
      <c r="I765" s="24">
        <v>14030930</v>
      </c>
      <c r="J765" s="24">
        <v>558</v>
      </c>
      <c r="K765" s="24">
        <v>4362835000000</v>
      </c>
      <c r="L765" s="24">
        <v>1449662000000</v>
      </c>
      <c r="M765" s="24">
        <v>3258409000000</v>
      </c>
      <c r="N765" s="24">
        <v>502128000000</v>
      </c>
      <c r="O765" s="24">
        <v>165932000000</v>
      </c>
      <c r="P765" s="24">
        <v>295645000000</v>
      </c>
      <c r="Q765" s="24">
        <v>679594000000</v>
      </c>
      <c r="R765" s="24">
        <v>310791000000</v>
      </c>
      <c r="S765" s="24" t="s">
        <v>38</v>
      </c>
      <c r="T765" s="24" t="s">
        <v>38</v>
      </c>
      <c r="U765" s="24" t="s">
        <v>38</v>
      </c>
      <c r="V765" s="24" t="s">
        <v>38</v>
      </c>
      <c r="W765" s="24">
        <v>2.1989999999999998</v>
      </c>
      <c r="X765" s="24">
        <v>19.103899999999999</v>
      </c>
      <c r="Y765" s="24" t="s">
        <v>38</v>
      </c>
      <c r="Z765" s="24">
        <v>2.0442999999999998</v>
      </c>
      <c r="AA765" s="24">
        <v>0.1043</v>
      </c>
      <c r="AB765" s="24">
        <v>0.24399999999999999</v>
      </c>
      <c r="AC765" s="24">
        <v>-0.15129999999999999</v>
      </c>
      <c r="AD765" s="24">
        <v>0.65490000000000004</v>
      </c>
      <c r="AE765" s="24">
        <v>0.60129999999999995</v>
      </c>
      <c r="AF765" s="24">
        <v>0.28760000000000002</v>
      </c>
      <c r="AG765" s="24">
        <v>1.2229000000000001</v>
      </c>
      <c r="AH765" s="24">
        <v>-5.1000000000000004E-3</v>
      </c>
      <c r="AI765" s="24">
        <v>1.6504000000000001</v>
      </c>
      <c r="AJ765" s="24">
        <v>9.2700000000000005E-2</v>
      </c>
      <c r="AK765" s="24">
        <v>2.6785999999999999</v>
      </c>
      <c r="AL765" s="24" t="s">
        <v>38</v>
      </c>
      <c r="AM765" s="24" t="s">
        <v>38</v>
      </c>
      <c r="AN765" s="24">
        <v>2.5535000000000001</v>
      </c>
    </row>
    <row r="766" spans="1:40" x14ac:dyDescent="0.35">
      <c r="A766" s="24" t="s">
        <v>1469</v>
      </c>
      <c r="B766" s="24" t="s">
        <v>1468</v>
      </c>
      <c r="C766" s="24" t="s">
        <v>60</v>
      </c>
      <c r="D766" s="24">
        <v>841</v>
      </c>
      <c r="E766" s="24">
        <v>15447019497402</v>
      </c>
      <c r="F766" s="24">
        <v>841</v>
      </c>
      <c r="G766" s="24">
        <v>18367442922</v>
      </c>
      <c r="H766" s="24">
        <v>1229</v>
      </c>
      <c r="I766" s="24">
        <v>14030631</v>
      </c>
      <c r="J766" s="24">
        <v>4</v>
      </c>
      <c r="K766" s="24">
        <v>276741000000</v>
      </c>
      <c r="L766" s="24">
        <v>21308000000</v>
      </c>
      <c r="M766" s="24">
        <v>226080000000</v>
      </c>
      <c r="N766" s="24">
        <v>79164000000</v>
      </c>
      <c r="O766" s="24">
        <v>31769000000</v>
      </c>
      <c r="P766" s="24">
        <v>67637000000</v>
      </c>
      <c r="Q766" s="24">
        <v>102446000000</v>
      </c>
      <c r="R766" s="24">
        <v>88674000000</v>
      </c>
      <c r="S766" s="24">
        <v>818000000</v>
      </c>
      <c r="T766" s="24">
        <v>818000000</v>
      </c>
      <c r="U766" s="24" t="s">
        <v>38</v>
      </c>
      <c r="V766" s="24">
        <v>0.27160000000000001</v>
      </c>
      <c r="W766" s="24">
        <v>55.817599999999999</v>
      </c>
      <c r="X766" s="24">
        <v>210.25</v>
      </c>
      <c r="Y766" s="24" t="s">
        <v>38</v>
      </c>
      <c r="Z766" s="24" t="s">
        <v>38</v>
      </c>
      <c r="AA766" s="24" t="s">
        <v>38</v>
      </c>
      <c r="AB766" s="24" t="s">
        <v>38</v>
      </c>
      <c r="AC766" s="24" t="s">
        <v>38</v>
      </c>
      <c r="AD766" s="24" t="s">
        <v>38</v>
      </c>
      <c r="AE766" s="24" t="s">
        <v>38</v>
      </c>
      <c r="AF766" s="24">
        <v>-0.79810000000000003</v>
      </c>
      <c r="AG766" s="24">
        <v>-0.66579999999999995</v>
      </c>
      <c r="AH766" s="24" t="s">
        <v>38</v>
      </c>
      <c r="AI766" s="24" t="s">
        <v>38</v>
      </c>
      <c r="AJ766" s="24" t="s">
        <v>38</v>
      </c>
      <c r="AK766" s="24" t="s">
        <v>38</v>
      </c>
      <c r="AL766" s="24">
        <v>6.8599999999999994E-2</v>
      </c>
      <c r="AM766" s="24">
        <v>-0.21329999999999999</v>
      </c>
      <c r="AN766" s="24">
        <v>237.21039999999999</v>
      </c>
    </row>
    <row r="767" spans="1:40" x14ac:dyDescent="0.35">
      <c r="A767" s="24" t="s">
        <v>1697</v>
      </c>
      <c r="B767" s="24" t="s">
        <v>1696</v>
      </c>
      <c r="C767" s="24" t="s">
        <v>230</v>
      </c>
      <c r="D767" s="24">
        <v>1000</v>
      </c>
      <c r="E767" s="24">
        <v>150000000000</v>
      </c>
      <c r="F767" s="24">
        <v>3389</v>
      </c>
      <c r="G767" s="24">
        <v>150000000</v>
      </c>
      <c r="H767" s="24">
        <v>1229</v>
      </c>
      <c r="I767" s="24">
        <v>13940331</v>
      </c>
      <c r="J767" s="24">
        <v>-1169.04</v>
      </c>
      <c r="K767" s="24">
        <v>465273000000</v>
      </c>
      <c r="L767" s="24">
        <v>84364000000</v>
      </c>
      <c r="M767" s="24">
        <v>472007000000</v>
      </c>
      <c r="N767" s="24">
        <v>-175356000000</v>
      </c>
      <c r="O767" s="24">
        <v>-65138000000</v>
      </c>
      <c r="P767" s="24">
        <v>-158081000000</v>
      </c>
      <c r="Q767" s="24">
        <v>-491500000000</v>
      </c>
      <c r="R767" s="24">
        <v>-426362000000</v>
      </c>
      <c r="S767" s="24">
        <v>101870000000</v>
      </c>
      <c r="T767" s="24">
        <v>24086000000</v>
      </c>
      <c r="U767" s="24">
        <v>103994000000</v>
      </c>
      <c r="V767" s="24" t="s">
        <v>38</v>
      </c>
      <c r="W767" s="24">
        <v>0.32240000000000002</v>
      </c>
      <c r="X767" s="24" t="s">
        <v>38</v>
      </c>
      <c r="Y767" s="24" t="s">
        <v>38</v>
      </c>
      <c r="Z767" s="24" t="s">
        <v>38</v>
      </c>
      <c r="AA767" s="24" t="s">
        <v>38</v>
      </c>
      <c r="AB767" s="24" t="s">
        <v>38</v>
      </c>
      <c r="AC767" s="24" t="s">
        <v>38</v>
      </c>
      <c r="AD767" s="24" t="s">
        <v>38</v>
      </c>
      <c r="AE767" s="24" t="s">
        <v>38</v>
      </c>
      <c r="AF767" s="24" t="s">
        <v>38</v>
      </c>
      <c r="AG767" s="24">
        <v>-7.3899999999999993E-2</v>
      </c>
      <c r="AH767" s="24" t="s">
        <v>38</v>
      </c>
      <c r="AI767" s="24" t="s">
        <v>38</v>
      </c>
      <c r="AJ767" s="24" t="s">
        <v>38</v>
      </c>
      <c r="AK767" s="24" t="s">
        <v>38</v>
      </c>
      <c r="AL767" s="24" t="s">
        <v>38</v>
      </c>
      <c r="AM767" s="24" t="s">
        <v>38</v>
      </c>
      <c r="AN767" s="24">
        <v>77.473500000000001</v>
      </c>
    </row>
    <row r="768" spans="1:40" x14ac:dyDescent="0.35">
      <c r="A768" s="24" t="s">
        <v>1471</v>
      </c>
      <c r="B768" s="24" t="s">
        <v>1470</v>
      </c>
      <c r="C768" s="24" t="s">
        <v>53</v>
      </c>
      <c r="D768" s="24">
        <v>67800</v>
      </c>
      <c r="E768" s="24">
        <v>244080000000000</v>
      </c>
      <c r="F768" s="24">
        <v>69750</v>
      </c>
      <c r="G768" s="24">
        <v>3600000000</v>
      </c>
      <c r="H768" s="24">
        <v>1230</v>
      </c>
      <c r="I768" s="24">
        <v>14030930</v>
      </c>
      <c r="J768" s="24">
        <v>11710</v>
      </c>
      <c r="K768" s="24">
        <v>404459000000000</v>
      </c>
      <c r="L768" s="24">
        <v>125043386000000</v>
      </c>
      <c r="M768" s="24">
        <v>299150382000000</v>
      </c>
      <c r="N768" s="24">
        <v>42157674000000</v>
      </c>
      <c r="O768" s="24">
        <v>24268798000000</v>
      </c>
      <c r="P768" s="24">
        <v>31938508000000</v>
      </c>
      <c r="Q768" s="24">
        <v>49279699000000</v>
      </c>
      <c r="R768" s="24">
        <v>26521313000000</v>
      </c>
      <c r="S768" s="24" t="s">
        <v>38</v>
      </c>
      <c r="T768" s="24" t="s">
        <v>38</v>
      </c>
      <c r="U768" s="24" t="s">
        <v>38</v>
      </c>
      <c r="V768" s="24">
        <v>0.7</v>
      </c>
      <c r="W768" s="24">
        <v>0.60350000000000004</v>
      </c>
      <c r="X768" s="24">
        <v>5.9564000000000004</v>
      </c>
      <c r="Y768" s="24" t="s">
        <v>38</v>
      </c>
      <c r="Z768" s="24">
        <v>0.62080000000000002</v>
      </c>
      <c r="AA768" s="24" t="s">
        <v>38</v>
      </c>
      <c r="AB768" s="24" t="s">
        <v>38</v>
      </c>
      <c r="AC768" s="24">
        <v>0.46010000000000001</v>
      </c>
      <c r="AD768" s="24">
        <v>0.50519999999999998</v>
      </c>
      <c r="AE768" s="24">
        <v>0.49759999999999999</v>
      </c>
      <c r="AF768" s="24">
        <v>0.28179999999999999</v>
      </c>
      <c r="AG768" s="24">
        <v>0.53390000000000004</v>
      </c>
      <c r="AH768" s="24">
        <v>0.60089999999999999</v>
      </c>
      <c r="AI768" s="24">
        <v>0.56379999999999997</v>
      </c>
      <c r="AJ768" s="24">
        <v>0.87160000000000004</v>
      </c>
      <c r="AK768" s="24">
        <v>1.1802999999999999</v>
      </c>
      <c r="AL768" s="24">
        <v>3.8699999999999998E-2</v>
      </c>
      <c r="AM768" s="24">
        <v>0.57889999999999997</v>
      </c>
      <c r="AN768" s="24">
        <v>58.040399999999998</v>
      </c>
    </row>
    <row r="769" spans="1:40" x14ac:dyDescent="0.35">
      <c r="A769" s="24" t="s">
        <v>1473</v>
      </c>
      <c r="B769" s="24" t="s">
        <v>1472</v>
      </c>
      <c r="C769" s="24" t="s">
        <v>225</v>
      </c>
      <c r="D769" s="24">
        <v>2223</v>
      </c>
      <c r="E769" s="24">
        <v>6368452414038</v>
      </c>
      <c r="F769" s="24">
        <v>2216</v>
      </c>
      <c r="G769" s="24">
        <v>2864800906</v>
      </c>
      <c r="H769" s="24">
        <v>1230</v>
      </c>
      <c r="I769" s="24">
        <v>14030930</v>
      </c>
      <c r="J769" s="24">
        <v>-23</v>
      </c>
      <c r="K769" s="24">
        <v>259003000000</v>
      </c>
      <c r="L769" s="24">
        <v>54301000000</v>
      </c>
      <c r="M769" s="24">
        <v>339699000000</v>
      </c>
      <c r="N769" s="24">
        <v>-64728000000</v>
      </c>
      <c r="O769" s="24">
        <v>-11075000000</v>
      </c>
      <c r="P769" s="24">
        <v>20296000000</v>
      </c>
      <c r="Q769" s="24">
        <v>-282011000000</v>
      </c>
      <c r="R769" s="24">
        <v>-180834000000</v>
      </c>
      <c r="S769" s="24">
        <v>82834000000</v>
      </c>
      <c r="T769" s="24">
        <v>6235000000</v>
      </c>
      <c r="U769" s="24">
        <v>99513000000</v>
      </c>
      <c r="V769" s="24" t="s">
        <v>38</v>
      </c>
      <c r="W769" s="24">
        <v>24.5883</v>
      </c>
      <c r="X769" s="24" t="s">
        <v>38</v>
      </c>
      <c r="Y769" s="24" t="s">
        <v>38</v>
      </c>
      <c r="Z769" s="24" t="s">
        <v>38</v>
      </c>
      <c r="AA769" s="24" t="s">
        <v>38</v>
      </c>
      <c r="AB769" s="24" t="s">
        <v>38</v>
      </c>
      <c r="AC769" s="24" t="s">
        <v>38</v>
      </c>
      <c r="AD769" s="24" t="s">
        <v>38</v>
      </c>
      <c r="AE769" s="24" t="s">
        <v>38</v>
      </c>
      <c r="AF769" s="24">
        <v>2.1539000000000001</v>
      </c>
      <c r="AG769" s="24">
        <v>-0.25819999999999999</v>
      </c>
      <c r="AH769" s="24" t="s">
        <v>38</v>
      </c>
      <c r="AI769" s="24">
        <v>-0.76049999999999995</v>
      </c>
      <c r="AJ769" s="24" t="s">
        <v>38</v>
      </c>
      <c r="AK769" s="24">
        <v>-3.3961000000000001</v>
      </c>
      <c r="AL769" s="24">
        <v>0.21290000000000001</v>
      </c>
      <c r="AM769" s="24">
        <v>0.15790000000000001</v>
      </c>
      <c r="AN769" s="24">
        <v>152.45939999999999</v>
      </c>
    </row>
    <row r="770" spans="1:40" x14ac:dyDescent="0.35">
      <c r="A770" s="24" t="s">
        <v>1699</v>
      </c>
      <c r="B770" s="24" t="s">
        <v>1698</v>
      </c>
      <c r="C770" s="24" t="s">
        <v>37</v>
      </c>
      <c r="D770" s="24">
        <v>2717</v>
      </c>
      <c r="E770" s="24">
        <v>5434000000000</v>
      </c>
      <c r="F770" s="24">
        <v>2716</v>
      </c>
      <c r="G770" s="24">
        <v>2000000000</v>
      </c>
      <c r="H770" s="24">
        <v>1230</v>
      </c>
      <c r="I770" s="24">
        <v>13981229</v>
      </c>
      <c r="J770" s="24" t="s">
        <v>38</v>
      </c>
      <c r="K770" s="24" t="s">
        <v>38</v>
      </c>
      <c r="L770" s="24">
        <v>-1263128000000</v>
      </c>
      <c r="M770" s="24">
        <v>-1263128000000</v>
      </c>
      <c r="N770" s="24" t="s">
        <v>38</v>
      </c>
      <c r="O770" s="24">
        <v>-18801546000000</v>
      </c>
      <c r="P770" s="24">
        <v>-18801546000000</v>
      </c>
      <c r="Q770" s="24">
        <v>-79067999000000</v>
      </c>
      <c r="R770" s="24">
        <v>-79067999000000</v>
      </c>
      <c r="S770" s="24" t="s">
        <v>38</v>
      </c>
      <c r="T770" s="24">
        <v>15898329000000</v>
      </c>
      <c r="U770" s="24">
        <v>15898329000000</v>
      </c>
      <c r="V770" s="24" t="s">
        <v>38</v>
      </c>
      <c r="W770" s="24" t="s">
        <v>38</v>
      </c>
      <c r="X770" s="24" t="s">
        <v>38</v>
      </c>
      <c r="Y770" s="24" t="s">
        <v>38</v>
      </c>
      <c r="Z770" s="24" t="s">
        <v>38</v>
      </c>
      <c r="AA770" s="24" t="s">
        <v>38</v>
      </c>
      <c r="AB770" s="24" t="s">
        <v>38</v>
      </c>
      <c r="AC770" s="24" t="s">
        <v>38</v>
      </c>
      <c r="AD770" s="24" t="s">
        <v>38</v>
      </c>
      <c r="AE770" s="24" t="s">
        <v>38</v>
      </c>
      <c r="AF770" s="24" t="s">
        <v>38</v>
      </c>
      <c r="AG770" s="24" t="s">
        <v>38</v>
      </c>
      <c r="AH770" s="24" t="s">
        <v>38</v>
      </c>
      <c r="AI770" s="24" t="s">
        <v>38</v>
      </c>
      <c r="AJ770" s="24" t="s">
        <v>38</v>
      </c>
      <c r="AK770" s="24" t="s">
        <v>38</v>
      </c>
      <c r="AL770" s="24" t="s">
        <v>38</v>
      </c>
      <c r="AM770" s="24">
        <v>0.27179999999999999</v>
      </c>
      <c r="AN770" s="24" t="s">
        <v>38</v>
      </c>
    </row>
    <row r="771" spans="1:40" x14ac:dyDescent="0.35">
      <c r="A771" s="24" t="s">
        <v>1477</v>
      </c>
      <c r="B771" s="24" t="s">
        <v>1476</v>
      </c>
      <c r="C771" s="24" t="s">
        <v>230</v>
      </c>
      <c r="D771" s="24">
        <v>6650</v>
      </c>
      <c r="E771" s="24">
        <v>9576000000000</v>
      </c>
      <c r="F771" s="24">
        <v>26600</v>
      </c>
      <c r="G771" s="24">
        <v>1440000000</v>
      </c>
      <c r="H771" s="24">
        <v>1230</v>
      </c>
      <c r="I771" s="24">
        <v>14030930</v>
      </c>
      <c r="J771" s="24">
        <v>671</v>
      </c>
      <c r="K771" s="24">
        <v>2348144000000</v>
      </c>
      <c r="L771" s="24">
        <v>719117000000</v>
      </c>
      <c r="M771" s="24">
        <v>1929707000000</v>
      </c>
      <c r="N771" s="24">
        <v>966223000000</v>
      </c>
      <c r="O771" s="24">
        <v>241901000000</v>
      </c>
      <c r="P771" s="24">
        <v>739402000000</v>
      </c>
      <c r="Q771" s="24">
        <v>1868135000000</v>
      </c>
      <c r="R771" s="24">
        <v>1175216000000</v>
      </c>
      <c r="S771" s="24">
        <v>30160000000</v>
      </c>
      <c r="T771" s="24">
        <v>19543000000</v>
      </c>
      <c r="U771" s="24">
        <v>27732000000</v>
      </c>
      <c r="V771" s="24">
        <v>0.1003</v>
      </c>
      <c r="W771" s="24">
        <v>4.0781000000000001</v>
      </c>
      <c r="X771" s="24">
        <v>39.642299999999999</v>
      </c>
      <c r="Y771" s="24" t="s">
        <v>38</v>
      </c>
      <c r="Z771" s="24" t="s">
        <v>38</v>
      </c>
      <c r="AA771" s="24">
        <v>-8.0000000000000002E-3</v>
      </c>
      <c r="AB771" s="24">
        <v>7.9600000000000004E-2</v>
      </c>
      <c r="AC771" s="24">
        <v>-0.37</v>
      </c>
      <c r="AD771" s="24">
        <v>-0.1633</v>
      </c>
      <c r="AE771" s="24" t="s">
        <v>38</v>
      </c>
      <c r="AF771" s="24">
        <v>0.3609</v>
      </c>
      <c r="AG771" s="24">
        <v>0.42</v>
      </c>
      <c r="AH771" s="24">
        <v>-0.13950000000000001</v>
      </c>
      <c r="AI771" s="24">
        <v>0.20219999999999999</v>
      </c>
      <c r="AJ771" s="24">
        <v>-0.1426</v>
      </c>
      <c r="AK771" s="24">
        <v>0.18809999999999999</v>
      </c>
      <c r="AL771" s="24">
        <v>0.24879999999999999</v>
      </c>
      <c r="AM771" s="24">
        <v>0.3967</v>
      </c>
      <c r="AN771" s="24">
        <v>124.52849999999999</v>
      </c>
    </row>
    <row r="772" spans="1:40" x14ac:dyDescent="0.35">
      <c r="A772" s="24" t="s">
        <v>1701</v>
      </c>
      <c r="B772" s="24" t="s">
        <v>1700</v>
      </c>
      <c r="C772" s="24" t="s">
        <v>245</v>
      </c>
      <c r="D772" s="24">
        <v>1400</v>
      </c>
      <c r="E772" s="24">
        <v>21429809800</v>
      </c>
      <c r="F772" s="24">
        <v>500</v>
      </c>
      <c r="G772" s="24">
        <v>15307007</v>
      </c>
      <c r="H772" s="24">
        <v>930</v>
      </c>
      <c r="I772" s="24">
        <v>13920930</v>
      </c>
      <c r="J772" s="24">
        <v>-2311.6999999999998</v>
      </c>
      <c r="K772" s="24">
        <v>74021000000</v>
      </c>
      <c r="L772" s="24">
        <v>20998000000</v>
      </c>
      <c r="M772" s="24">
        <v>74021000000</v>
      </c>
      <c r="N772" s="24">
        <v>-61007000000</v>
      </c>
      <c r="O772" s="24">
        <v>-9345000000</v>
      </c>
      <c r="P772" s="24">
        <v>-61007000000</v>
      </c>
      <c r="Q772" s="24">
        <v>-333851000000</v>
      </c>
      <c r="R772" s="24">
        <v>-333851000000</v>
      </c>
      <c r="S772" s="24">
        <v>62133000000</v>
      </c>
      <c r="T772" s="24">
        <v>10308000000</v>
      </c>
      <c r="U772" s="24">
        <v>62133000000</v>
      </c>
      <c r="V772" s="24" t="s">
        <v>38</v>
      </c>
      <c r="W772" s="24">
        <v>0.28949999999999998</v>
      </c>
      <c r="X772" s="24" t="s">
        <v>38</v>
      </c>
      <c r="Y772" s="24" t="s">
        <v>38</v>
      </c>
      <c r="Z772" s="24" t="s">
        <v>38</v>
      </c>
      <c r="AA772" s="24" t="s">
        <v>38</v>
      </c>
      <c r="AB772" s="24" t="s">
        <v>38</v>
      </c>
      <c r="AC772" s="24" t="s">
        <v>38</v>
      </c>
      <c r="AD772" s="24" t="s">
        <v>38</v>
      </c>
      <c r="AE772" s="24" t="s">
        <v>38</v>
      </c>
      <c r="AF772" s="24" t="s">
        <v>38</v>
      </c>
      <c r="AG772" s="24" t="s">
        <v>38</v>
      </c>
      <c r="AH772" s="24" t="s">
        <v>38</v>
      </c>
      <c r="AI772" s="24" t="s">
        <v>38</v>
      </c>
      <c r="AJ772" s="24" t="s">
        <v>38</v>
      </c>
      <c r="AK772" s="24" t="s">
        <v>38</v>
      </c>
      <c r="AL772" s="24" t="s">
        <v>38</v>
      </c>
      <c r="AM772" s="24" t="s">
        <v>38</v>
      </c>
      <c r="AN772" s="24">
        <v>97.195599999999999</v>
      </c>
    </row>
    <row r="773" spans="1:40" x14ac:dyDescent="0.35">
      <c r="A773" s="24" t="s">
        <v>1346</v>
      </c>
      <c r="B773" s="24" t="s">
        <v>1345</v>
      </c>
      <c r="C773" s="24" t="s">
        <v>172</v>
      </c>
      <c r="D773" s="24">
        <v>3997</v>
      </c>
      <c r="E773" s="24">
        <v>3997000000000</v>
      </c>
      <c r="F773" s="24">
        <v>4114</v>
      </c>
      <c r="G773" s="24">
        <v>1000000000</v>
      </c>
      <c r="H773" s="24">
        <v>631</v>
      </c>
      <c r="I773" s="24">
        <v>14030930</v>
      </c>
      <c r="J773" s="24">
        <v>-16</v>
      </c>
      <c r="K773" s="24">
        <v>70000000000</v>
      </c>
      <c r="L773" s="24" t="s">
        <v>38</v>
      </c>
      <c r="M773" s="24">
        <v>70000000000</v>
      </c>
      <c r="N773" s="24">
        <v>-16366000000</v>
      </c>
      <c r="O773" s="24">
        <v>-34107000000</v>
      </c>
      <c r="P773" s="24">
        <v>4843000000</v>
      </c>
      <c r="Q773" s="24">
        <v>-103382000000</v>
      </c>
      <c r="R773" s="24">
        <v>-69275000000</v>
      </c>
      <c r="S773" s="24">
        <v>596000000</v>
      </c>
      <c r="T773" s="24" t="s">
        <v>38</v>
      </c>
      <c r="U773" s="24">
        <v>1369000000</v>
      </c>
      <c r="V773" s="24" t="s">
        <v>38</v>
      </c>
      <c r="W773" s="24">
        <v>57.1</v>
      </c>
      <c r="X773" s="24" t="s">
        <v>38</v>
      </c>
      <c r="Y773" s="24" t="s">
        <v>38</v>
      </c>
      <c r="Z773" s="24" t="s">
        <v>38</v>
      </c>
      <c r="AA773" s="24" t="s">
        <v>38</v>
      </c>
      <c r="AB773" s="24" t="s">
        <v>38</v>
      </c>
      <c r="AC773" s="24" t="s">
        <v>38</v>
      </c>
      <c r="AD773" s="24" t="s">
        <v>38</v>
      </c>
      <c r="AE773" s="24" t="s">
        <v>38</v>
      </c>
      <c r="AF773" s="24">
        <v>-1</v>
      </c>
      <c r="AG773" s="24" t="s">
        <v>38</v>
      </c>
      <c r="AH773" s="24">
        <v>-1</v>
      </c>
      <c r="AI773" s="24" t="s">
        <v>38</v>
      </c>
      <c r="AJ773" s="24">
        <v>-1.6476</v>
      </c>
      <c r="AK773" s="24" t="s">
        <v>38</v>
      </c>
      <c r="AL773" s="24">
        <v>3.6900000000000002E-2</v>
      </c>
      <c r="AM773" s="24">
        <v>0.80200000000000005</v>
      </c>
      <c r="AN773" s="24">
        <v>1171.9940999999999</v>
      </c>
    </row>
    <row r="774" spans="1:40" x14ac:dyDescent="0.35">
      <c r="A774" s="24" t="s">
        <v>1491</v>
      </c>
      <c r="B774" s="24" t="s">
        <v>1490</v>
      </c>
      <c r="C774" s="24" t="s">
        <v>50</v>
      </c>
      <c r="D774" s="24">
        <v>15640</v>
      </c>
      <c r="E774" s="24">
        <v>5004800000000</v>
      </c>
      <c r="F774" s="24">
        <v>15650</v>
      </c>
      <c r="G774" s="24">
        <v>320000000</v>
      </c>
      <c r="H774" s="24">
        <v>431</v>
      </c>
      <c r="I774" s="24">
        <v>14030730</v>
      </c>
      <c r="J774" s="24">
        <v>6</v>
      </c>
      <c r="K774" s="24">
        <v>7996000000</v>
      </c>
      <c r="L774" s="24">
        <v>357000000</v>
      </c>
      <c r="M774" s="24">
        <v>16208000000</v>
      </c>
      <c r="N774" s="24">
        <v>1977000000</v>
      </c>
      <c r="O774" s="24">
        <v>-667000000</v>
      </c>
      <c r="P774" s="24">
        <v>9825000000</v>
      </c>
      <c r="Q774" s="24">
        <v>132766000000</v>
      </c>
      <c r="R774" s="24">
        <v>133433000000</v>
      </c>
      <c r="S774" s="24" t="s">
        <v>38</v>
      </c>
      <c r="T774" s="24" t="s">
        <v>38</v>
      </c>
      <c r="U774" s="24" t="s">
        <v>38</v>
      </c>
      <c r="V774" s="24">
        <v>0.1303</v>
      </c>
      <c r="W774" s="24">
        <v>625.91300000000001</v>
      </c>
      <c r="X774" s="24">
        <v>2608.3332999999998</v>
      </c>
      <c r="Y774" s="24" t="s">
        <v>38</v>
      </c>
      <c r="Z774" s="24" t="s">
        <v>38</v>
      </c>
      <c r="AA774" s="24" t="s">
        <v>38</v>
      </c>
      <c r="AB774" s="24" t="s">
        <v>38</v>
      </c>
      <c r="AC774" s="24" t="s">
        <v>38</v>
      </c>
      <c r="AD774" s="24" t="s">
        <v>38</v>
      </c>
      <c r="AE774" s="24" t="s">
        <v>38</v>
      </c>
      <c r="AF774" s="24">
        <v>-0.96109999999999995</v>
      </c>
      <c r="AG774" s="24">
        <v>-0.95830000000000004</v>
      </c>
      <c r="AH774" s="24" t="s">
        <v>38</v>
      </c>
      <c r="AI774" s="24" t="s">
        <v>38</v>
      </c>
      <c r="AJ774" s="24">
        <v>-1.0928</v>
      </c>
      <c r="AK774" s="24">
        <v>-1.0929</v>
      </c>
      <c r="AL774" s="24">
        <v>0.33300000000000002</v>
      </c>
      <c r="AM774" s="24">
        <v>0.56720000000000004</v>
      </c>
      <c r="AN774" s="24">
        <v>1121.5853</v>
      </c>
    </row>
    <row r="775" spans="1:40" x14ac:dyDescent="0.35">
      <c r="A775" s="24" t="s">
        <v>214</v>
      </c>
      <c r="B775" s="24" t="s">
        <v>213</v>
      </c>
      <c r="C775" s="24" t="s">
        <v>167</v>
      </c>
      <c r="D775" s="24">
        <v>1470</v>
      </c>
      <c r="E775" s="24">
        <v>9525600000000</v>
      </c>
      <c r="F775" s="24">
        <v>1478</v>
      </c>
      <c r="G775" s="24">
        <v>6480000000</v>
      </c>
      <c r="H775" s="24">
        <v>1230</v>
      </c>
      <c r="I775" s="24">
        <v>14030930</v>
      </c>
      <c r="J775" s="24">
        <v>-103</v>
      </c>
      <c r="K775" s="24">
        <v>8662111000000</v>
      </c>
      <c r="L775" s="24">
        <v>3224185000000</v>
      </c>
      <c r="M775" s="24">
        <v>10879079000000</v>
      </c>
      <c r="N775" s="24">
        <v>-670056000000</v>
      </c>
      <c r="O775" s="24">
        <v>536797000000</v>
      </c>
      <c r="P775" s="24">
        <v>533907000000</v>
      </c>
      <c r="Q775" s="24">
        <v>3755504000000</v>
      </c>
      <c r="R775" s="24">
        <v>3303949000000</v>
      </c>
      <c r="S775" s="24">
        <v>286227000000</v>
      </c>
      <c r="T775" s="24">
        <v>53177000000</v>
      </c>
      <c r="U775" s="24">
        <v>302183000000</v>
      </c>
      <c r="V775" s="24">
        <v>0.48549999999999999</v>
      </c>
      <c r="W775" s="24">
        <v>1.0996999999999999</v>
      </c>
      <c r="X775" s="24" t="s">
        <v>38</v>
      </c>
      <c r="Y775" s="24" t="s">
        <v>38</v>
      </c>
      <c r="Z775" s="24" t="s">
        <v>38</v>
      </c>
      <c r="AA775" s="24" t="s">
        <v>38</v>
      </c>
      <c r="AB775" s="24" t="s">
        <v>38</v>
      </c>
      <c r="AC775" s="24">
        <v>5.4202000000000004</v>
      </c>
      <c r="AD775" s="24">
        <v>-0.13800000000000001</v>
      </c>
      <c r="AE775" s="24" t="s">
        <v>38</v>
      </c>
      <c r="AF775" s="24">
        <v>0.34789999999999999</v>
      </c>
      <c r="AG775" s="24">
        <v>-0.23580000000000001</v>
      </c>
      <c r="AH775" s="24">
        <v>0.72330000000000005</v>
      </c>
      <c r="AI775" s="24">
        <v>-0.35489999999999999</v>
      </c>
      <c r="AJ775" s="24">
        <v>7.6539999999999999</v>
      </c>
      <c r="AK775" s="24">
        <v>-0.34129999999999999</v>
      </c>
      <c r="AL775" s="24">
        <v>0.23169999999999999</v>
      </c>
      <c r="AM775" s="24">
        <v>0.54749999999999999</v>
      </c>
      <c r="AN775" s="24">
        <v>303.21050000000002</v>
      </c>
    </row>
    <row r="776" spans="1:40" x14ac:dyDescent="0.35">
      <c r="A776" s="24" t="s">
        <v>1703</v>
      </c>
      <c r="B776" s="24" t="s">
        <v>1702</v>
      </c>
      <c r="C776" s="24" t="s">
        <v>281</v>
      </c>
      <c r="D776" s="24">
        <v>1803</v>
      </c>
      <c r="E776" s="24">
        <v>91953000000</v>
      </c>
      <c r="F776" s="24">
        <v>1916</v>
      </c>
      <c r="G776" s="24">
        <v>51000000</v>
      </c>
      <c r="H776" s="24">
        <v>1229</v>
      </c>
      <c r="I776" s="24">
        <v>13910930</v>
      </c>
      <c r="J776" s="24" t="s">
        <v>38</v>
      </c>
      <c r="K776" s="24">
        <v>153273000000</v>
      </c>
      <c r="L776" s="24">
        <v>87095000000</v>
      </c>
      <c r="M776" s="24">
        <v>61684000000</v>
      </c>
      <c r="N776" s="24">
        <v>-115724000000</v>
      </c>
      <c r="O776" s="24">
        <v>-18472000000</v>
      </c>
      <c r="P776" s="24">
        <v>-115516000000</v>
      </c>
      <c r="Q776" s="24">
        <v>-337508000000</v>
      </c>
      <c r="R776" s="24">
        <v>-264813000000</v>
      </c>
      <c r="S776" s="24">
        <v>46567000000</v>
      </c>
      <c r="T776" s="24">
        <v>9061000000</v>
      </c>
      <c r="U776" s="24">
        <v>45177000000</v>
      </c>
      <c r="V776" s="24" t="s">
        <v>38</v>
      </c>
      <c r="W776" s="24">
        <v>0.59989999999999999</v>
      </c>
      <c r="X776" s="24" t="s">
        <v>38</v>
      </c>
      <c r="Y776" s="24" t="s">
        <v>38</v>
      </c>
      <c r="Z776" s="24" t="s">
        <v>38</v>
      </c>
      <c r="AA776" s="24" t="s">
        <v>38</v>
      </c>
      <c r="AB776" s="24" t="s">
        <v>38</v>
      </c>
      <c r="AC776" s="24" t="s">
        <v>38</v>
      </c>
      <c r="AD776" s="24" t="s">
        <v>38</v>
      </c>
      <c r="AE776" s="24" t="s">
        <v>38</v>
      </c>
      <c r="AF776" s="24">
        <v>3.3338999999999999</v>
      </c>
      <c r="AG776" s="24">
        <v>2.7988</v>
      </c>
      <c r="AH776" s="24" t="s">
        <v>38</v>
      </c>
      <c r="AI776" s="24">
        <v>-0.57040000000000002</v>
      </c>
      <c r="AJ776" s="24" t="s">
        <v>38</v>
      </c>
      <c r="AK776" s="24" t="s">
        <v>38</v>
      </c>
      <c r="AL776" s="24" t="s">
        <v>38</v>
      </c>
      <c r="AM776" s="24">
        <v>0.97419999999999995</v>
      </c>
      <c r="AN776" s="24">
        <v>112</v>
      </c>
    </row>
    <row r="777" spans="1:40" x14ac:dyDescent="0.35">
      <c r="A777" s="24" t="s">
        <v>1705</v>
      </c>
      <c r="B777" s="24" t="s">
        <v>1704</v>
      </c>
      <c r="C777" s="24" t="s">
        <v>245</v>
      </c>
      <c r="D777" s="24">
        <v>2399</v>
      </c>
      <c r="E777" s="24">
        <v>35985000000</v>
      </c>
      <c r="F777" s="24">
        <v>2399</v>
      </c>
      <c r="G777" s="24">
        <v>15000000</v>
      </c>
      <c r="H777" s="24">
        <v>1229</v>
      </c>
      <c r="I777" s="24">
        <v>13980930</v>
      </c>
      <c r="J777" s="24">
        <v>-1585.1333</v>
      </c>
      <c r="K777" s="24" t="s">
        <v>38</v>
      </c>
      <c r="L777" s="24" t="s">
        <v>38</v>
      </c>
      <c r="M777" s="24" t="s">
        <v>38</v>
      </c>
      <c r="N777" s="24">
        <v>-23777000000</v>
      </c>
      <c r="O777" s="24">
        <v>1600000000</v>
      </c>
      <c r="P777" s="24">
        <v>-24884000000</v>
      </c>
      <c r="Q777" s="24">
        <v>-263678000000</v>
      </c>
      <c r="R777" s="24">
        <v>-261365000000</v>
      </c>
      <c r="S777" s="24">
        <v>17144000000</v>
      </c>
      <c r="T777" s="24" t="s">
        <v>38</v>
      </c>
      <c r="U777" s="24">
        <v>17144000000</v>
      </c>
      <c r="V777" s="24" t="s">
        <v>38</v>
      </c>
      <c r="W777" s="24" t="s">
        <v>38</v>
      </c>
      <c r="X777" s="24" t="s">
        <v>38</v>
      </c>
      <c r="Y777" s="24" t="s">
        <v>38</v>
      </c>
      <c r="Z777" s="24" t="s">
        <v>38</v>
      </c>
      <c r="AA777" s="24" t="s">
        <v>38</v>
      </c>
      <c r="AB777" s="24" t="s">
        <v>38</v>
      </c>
      <c r="AC777" s="24" t="s">
        <v>38</v>
      </c>
      <c r="AD777" s="24" t="s">
        <v>38</v>
      </c>
      <c r="AE777" s="24" t="s">
        <v>38</v>
      </c>
      <c r="AF777" s="24" t="s">
        <v>38</v>
      </c>
      <c r="AG777" s="24" t="s">
        <v>38</v>
      </c>
      <c r="AH777" s="24" t="s">
        <v>38</v>
      </c>
      <c r="AI777" s="24" t="s">
        <v>38</v>
      </c>
      <c r="AJ777" s="24" t="s">
        <v>38</v>
      </c>
      <c r="AK777" s="24" t="s">
        <v>38</v>
      </c>
      <c r="AL777" s="24" t="s">
        <v>38</v>
      </c>
      <c r="AM777" s="24">
        <v>-0.17299999999999999</v>
      </c>
      <c r="AN777" s="24">
        <v>963.62189999999998</v>
      </c>
    </row>
    <row r="778" spans="1:40" x14ac:dyDescent="0.35">
      <c r="A778" s="24" t="s">
        <v>1707</v>
      </c>
      <c r="B778" s="24" t="s">
        <v>1706</v>
      </c>
      <c r="C778" s="24" t="s">
        <v>325</v>
      </c>
      <c r="D778" s="24">
        <v>708</v>
      </c>
      <c r="E778" s="24">
        <v>31860000000</v>
      </c>
      <c r="F778" s="24">
        <v>701</v>
      </c>
      <c r="G778" s="24">
        <v>45000000</v>
      </c>
      <c r="H778" s="24">
        <v>1230</v>
      </c>
      <c r="I778" s="24">
        <v>13941229</v>
      </c>
      <c r="J778" s="24">
        <v>-6</v>
      </c>
      <c r="K778" s="24">
        <v>35140000000</v>
      </c>
      <c r="L778" s="24">
        <v>4745000000</v>
      </c>
      <c r="M778" s="24">
        <v>7771000000</v>
      </c>
      <c r="N778" s="24">
        <v>3253000000</v>
      </c>
      <c r="O778" s="24">
        <v>-4124000000</v>
      </c>
      <c r="P778" s="24">
        <v>-261000000</v>
      </c>
      <c r="Q778" s="24">
        <v>-8432000000</v>
      </c>
      <c r="R778" s="24">
        <v>-8432000000</v>
      </c>
      <c r="S778" s="24">
        <v>307000000</v>
      </c>
      <c r="T778" s="24">
        <v>1504000000</v>
      </c>
      <c r="U778" s="24">
        <v>4000000</v>
      </c>
      <c r="V778" s="24">
        <v>5.45E-2</v>
      </c>
      <c r="W778" s="24">
        <v>0.90669999999999995</v>
      </c>
      <c r="X778" s="24" t="s">
        <v>38</v>
      </c>
      <c r="Y778" s="24" t="s">
        <v>38</v>
      </c>
      <c r="Z778" s="24" t="s">
        <v>38</v>
      </c>
      <c r="AA778" s="24" t="s">
        <v>38</v>
      </c>
      <c r="AB778" s="24" t="s">
        <v>38</v>
      </c>
      <c r="AC778" s="24" t="s">
        <v>38</v>
      </c>
      <c r="AD778" s="24" t="s">
        <v>38</v>
      </c>
      <c r="AE778" s="24" t="s">
        <v>38</v>
      </c>
      <c r="AF778" s="24" t="s">
        <v>38</v>
      </c>
      <c r="AG778" s="24" t="s">
        <v>38</v>
      </c>
      <c r="AH778" s="24" t="s">
        <v>38</v>
      </c>
      <c r="AI778" s="24" t="s">
        <v>38</v>
      </c>
      <c r="AJ778" s="24" t="s">
        <v>38</v>
      </c>
      <c r="AK778" s="24" t="s">
        <v>38</v>
      </c>
      <c r="AL778" s="24" t="s">
        <v>38</v>
      </c>
      <c r="AM778" s="24" t="s">
        <v>38</v>
      </c>
      <c r="AN778" s="24">
        <v>2.4424000000000001</v>
      </c>
    </row>
    <row r="779" spans="1:40" x14ac:dyDescent="0.35">
      <c r="A779" s="24" t="s">
        <v>1709</v>
      </c>
      <c r="B779" s="24" t="s">
        <v>1708</v>
      </c>
      <c r="C779" s="24" t="s">
        <v>127</v>
      </c>
      <c r="D779" s="24">
        <v>26571</v>
      </c>
      <c r="E779" s="24">
        <v>2657100000000</v>
      </c>
      <c r="F779" s="24">
        <v>27150</v>
      </c>
      <c r="G779" s="24">
        <v>100000000</v>
      </c>
      <c r="H779" s="24">
        <v>1230</v>
      </c>
      <c r="I779" s="24">
        <v>13990331</v>
      </c>
      <c r="J779" s="24">
        <v>-402.78</v>
      </c>
      <c r="K779" s="24">
        <v>39310000000</v>
      </c>
      <c r="L779" s="24">
        <v>1830000000</v>
      </c>
      <c r="M779" s="24">
        <v>76174000000</v>
      </c>
      <c r="N779" s="24">
        <v>-40278000000</v>
      </c>
      <c r="O779" s="24">
        <v>-10745000000</v>
      </c>
      <c r="P779" s="24">
        <v>-38221000000</v>
      </c>
      <c r="Q779" s="24">
        <v>-302051000000</v>
      </c>
      <c r="R779" s="24">
        <v>-291306000000</v>
      </c>
      <c r="S779" s="24" t="s">
        <v>38</v>
      </c>
      <c r="T779" s="24" t="s">
        <v>38</v>
      </c>
      <c r="U779" s="24" t="s">
        <v>38</v>
      </c>
      <c r="V779" s="24" t="s">
        <v>38</v>
      </c>
      <c r="W779" s="24">
        <v>67.593500000000006</v>
      </c>
      <c r="X779" s="24" t="s">
        <v>38</v>
      </c>
      <c r="Y779" s="24" t="s">
        <v>38</v>
      </c>
      <c r="Z779" s="24" t="s">
        <v>38</v>
      </c>
      <c r="AA779" s="24" t="s">
        <v>38</v>
      </c>
      <c r="AB779" s="24" t="s">
        <v>38</v>
      </c>
      <c r="AC779" s="24" t="s">
        <v>38</v>
      </c>
      <c r="AD779" s="24" t="s">
        <v>38</v>
      </c>
      <c r="AE779" s="24" t="s">
        <v>38</v>
      </c>
      <c r="AF779" s="24">
        <v>-0.93420000000000003</v>
      </c>
      <c r="AG779" s="24">
        <v>-0.95269999999999999</v>
      </c>
      <c r="AH779" s="24">
        <v>-0.93840000000000001</v>
      </c>
      <c r="AI779" s="24">
        <v>-0.83089999999999997</v>
      </c>
      <c r="AJ779" s="24" t="s">
        <v>38</v>
      </c>
      <c r="AK779" s="24" t="s">
        <v>38</v>
      </c>
      <c r="AL779" s="24">
        <v>3.44E-2</v>
      </c>
      <c r="AM779" s="24">
        <v>0.1201</v>
      </c>
      <c r="AN779" s="24">
        <v>440.7577</v>
      </c>
    </row>
    <row r="780" spans="1:40" x14ac:dyDescent="0.35">
      <c r="A780" s="24" t="s">
        <v>1499</v>
      </c>
      <c r="B780" s="24" t="s">
        <v>1498</v>
      </c>
      <c r="C780" s="24" t="s">
        <v>155</v>
      </c>
      <c r="D780" s="24">
        <v>2409</v>
      </c>
      <c r="E780" s="24">
        <v>14160085192407</v>
      </c>
      <c r="F780" s="24">
        <v>2406</v>
      </c>
      <c r="G780" s="24">
        <v>5877993023</v>
      </c>
      <c r="H780" s="24">
        <v>1229</v>
      </c>
      <c r="I780" s="24">
        <v>14030930</v>
      </c>
      <c r="J780" s="24">
        <v>510</v>
      </c>
      <c r="K780" s="24">
        <v>19972025000000</v>
      </c>
      <c r="L780" s="24">
        <v>4537138000000</v>
      </c>
      <c r="M780" s="24">
        <v>18390499000000</v>
      </c>
      <c r="N780" s="24">
        <v>2999863000000</v>
      </c>
      <c r="O780" s="24">
        <v>720012000000</v>
      </c>
      <c r="P780" s="24">
        <v>3901670000000</v>
      </c>
      <c r="Q780" s="24">
        <v>210237000000</v>
      </c>
      <c r="R780" s="24">
        <v>-589868000000</v>
      </c>
      <c r="S780" s="24">
        <v>78443000000</v>
      </c>
      <c r="T780" s="24">
        <v>20073000000</v>
      </c>
      <c r="U780" s="24">
        <v>52551000000</v>
      </c>
      <c r="V780" s="24" t="s">
        <v>38</v>
      </c>
      <c r="W780" s="24">
        <v>0.70899999999999996</v>
      </c>
      <c r="X780" s="24">
        <v>4.7176</v>
      </c>
      <c r="Y780" s="24" t="s">
        <v>38</v>
      </c>
      <c r="Z780" s="24" t="s">
        <v>38</v>
      </c>
      <c r="AA780" s="24" t="s">
        <v>38</v>
      </c>
      <c r="AB780" s="24" t="s">
        <v>38</v>
      </c>
      <c r="AC780" s="24" t="s">
        <v>38</v>
      </c>
      <c r="AD780" s="24">
        <v>-0.62260000000000004</v>
      </c>
      <c r="AE780" s="24" t="s">
        <v>38</v>
      </c>
      <c r="AF780" s="24">
        <v>8.3400000000000002E-2</v>
      </c>
      <c r="AG780" s="24">
        <v>0.53510000000000002</v>
      </c>
      <c r="AH780" s="24" t="s">
        <v>38</v>
      </c>
      <c r="AI780" s="24" t="s">
        <v>38</v>
      </c>
      <c r="AJ780" s="24" t="s">
        <v>38</v>
      </c>
      <c r="AK780" s="24">
        <v>1.1629</v>
      </c>
      <c r="AL780" s="24">
        <v>0.27710000000000001</v>
      </c>
      <c r="AM780" s="24">
        <v>0.50290000000000001</v>
      </c>
      <c r="AN780" s="24" t="s">
        <v>38</v>
      </c>
    </row>
    <row r="781" spans="1:40" x14ac:dyDescent="0.35">
      <c r="A781" s="24" t="s">
        <v>1711</v>
      </c>
      <c r="B781" s="24" t="s">
        <v>1710</v>
      </c>
      <c r="C781" s="24" t="s">
        <v>37</v>
      </c>
      <c r="D781" s="24">
        <v>1000</v>
      </c>
      <c r="E781" s="24">
        <v>3000000000000</v>
      </c>
      <c r="F781" s="24">
        <v>1000</v>
      </c>
      <c r="G781" s="24">
        <v>3000000000</v>
      </c>
      <c r="H781" s="24">
        <v>1229</v>
      </c>
      <c r="I781" s="24">
        <v>13950631</v>
      </c>
      <c r="J781" s="24" t="s">
        <v>38</v>
      </c>
      <c r="K781" s="24" t="s">
        <v>38</v>
      </c>
      <c r="L781" s="24">
        <v>223336000000</v>
      </c>
      <c r="M781" s="24">
        <v>485705000000</v>
      </c>
      <c r="N781" s="24" t="s">
        <v>38</v>
      </c>
      <c r="O781" s="24">
        <v>144710000000</v>
      </c>
      <c r="P781" s="24">
        <v>215111000000</v>
      </c>
      <c r="Q781" s="24">
        <v>355452000000</v>
      </c>
      <c r="R781" s="24">
        <v>182844000000</v>
      </c>
      <c r="S781" s="24" t="s">
        <v>38</v>
      </c>
      <c r="T781" s="24" t="s">
        <v>38</v>
      </c>
      <c r="U781" s="24" t="s">
        <v>38</v>
      </c>
      <c r="V781" s="24" t="s">
        <v>38</v>
      </c>
      <c r="W781" s="24" t="s">
        <v>38</v>
      </c>
      <c r="X781" s="24" t="s">
        <v>38</v>
      </c>
      <c r="Y781" s="24" t="s">
        <v>38</v>
      </c>
      <c r="Z781" s="24" t="s">
        <v>38</v>
      </c>
      <c r="AA781" s="24">
        <v>6.1210000000000004</v>
      </c>
      <c r="AB781" s="24">
        <v>3.9746000000000001</v>
      </c>
      <c r="AC781" s="24">
        <v>0.13780000000000001</v>
      </c>
      <c r="AD781" s="24" t="s">
        <v>38</v>
      </c>
      <c r="AE781" s="24" t="s">
        <v>38</v>
      </c>
      <c r="AF781" s="24">
        <v>1.1794</v>
      </c>
      <c r="AG781" s="24" t="s">
        <v>38</v>
      </c>
      <c r="AH781" s="24" t="s">
        <v>38</v>
      </c>
      <c r="AI781" s="24" t="s">
        <v>38</v>
      </c>
      <c r="AJ781" s="24">
        <v>1.4797</v>
      </c>
      <c r="AK781" s="24" t="s">
        <v>38</v>
      </c>
      <c r="AL781" s="24" t="s">
        <v>38</v>
      </c>
      <c r="AM781" s="24" t="s">
        <v>38</v>
      </c>
      <c r="AN781" s="24" t="s">
        <v>38</v>
      </c>
    </row>
    <row r="782" spans="1:40" x14ac:dyDescent="0.35">
      <c r="A782" s="24" t="s">
        <v>1713</v>
      </c>
      <c r="B782" s="24" t="s">
        <v>1712</v>
      </c>
      <c r="C782" s="24" t="s">
        <v>230</v>
      </c>
      <c r="D782" s="24">
        <v>1000</v>
      </c>
      <c r="E782" s="24">
        <v>150000000000</v>
      </c>
      <c r="F782" s="24">
        <v>1861</v>
      </c>
      <c r="G782" s="24">
        <v>150000000</v>
      </c>
      <c r="H782" s="24">
        <v>1230</v>
      </c>
      <c r="I782" s="24">
        <v>13940930</v>
      </c>
      <c r="J782" s="24">
        <v>-1251.96</v>
      </c>
      <c r="K782" s="24">
        <v>365020000000</v>
      </c>
      <c r="L782" s="24">
        <v>49678000000</v>
      </c>
      <c r="M782" s="24">
        <v>381951000000</v>
      </c>
      <c r="N782" s="24">
        <v>-187794000000</v>
      </c>
      <c r="O782" s="24">
        <v>-27386000000</v>
      </c>
      <c r="P782" s="24">
        <v>-62745000000</v>
      </c>
      <c r="Q782" s="24">
        <v>-274859000000</v>
      </c>
      <c r="R782" s="24">
        <v>-109731000000</v>
      </c>
      <c r="S782" s="24">
        <v>17189000000</v>
      </c>
      <c r="T782" s="24">
        <v>16807000000</v>
      </c>
      <c r="U782" s="24">
        <v>5141000000</v>
      </c>
      <c r="V782" s="24" t="s">
        <v>38</v>
      </c>
      <c r="W782" s="24">
        <v>0.41089999999999999</v>
      </c>
      <c r="X782" s="24" t="s">
        <v>38</v>
      </c>
      <c r="Y782" s="24" t="s">
        <v>38</v>
      </c>
      <c r="Z782" s="24" t="s">
        <v>38</v>
      </c>
      <c r="AA782" s="24" t="s">
        <v>38</v>
      </c>
      <c r="AB782" s="24" t="s">
        <v>38</v>
      </c>
      <c r="AC782" s="24" t="s">
        <v>38</v>
      </c>
      <c r="AD782" s="24" t="s">
        <v>38</v>
      </c>
      <c r="AE782" s="24" t="s">
        <v>38</v>
      </c>
      <c r="AF782" s="24">
        <v>-0.43230000000000002</v>
      </c>
      <c r="AG782" s="24">
        <v>-0.4965</v>
      </c>
      <c r="AH782" s="24" t="s">
        <v>38</v>
      </c>
      <c r="AI782" s="24" t="s">
        <v>38</v>
      </c>
      <c r="AJ782" s="24" t="s">
        <v>38</v>
      </c>
      <c r="AK782" s="24" t="s">
        <v>38</v>
      </c>
      <c r="AL782" s="24" t="s">
        <v>38</v>
      </c>
      <c r="AM782" s="24">
        <v>-0.24490000000000001</v>
      </c>
      <c r="AN782" s="24">
        <v>208.5283</v>
      </c>
    </row>
    <row r="783" spans="1:40" x14ac:dyDescent="0.35">
      <c r="A783" s="24" t="s">
        <v>1513</v>
      </c>
      <c r="B783" s="24" t="s">
        <v>1512</v>
      </c>
      <c r="C783" s="24" t="s">
        <v>172</v>
      </c>
      <c r="D783" s="24">
        <v>152400</v>
      </c>
      <c r="E783" s="24">
        <v>10058400000000</v>
      </c>
      <c r="F783" s="24">
        <v>150200</v>
      </c>
      <c r="G783" s="24">
        <v>66000000</v>
      </c>
      <c r="H783" s="24">
        <v>631</v>
      </c>
      <c r="I783" s="24">
        <v>14030930</v>
      </c>
      <c r="J783" s="24">
        <v>2948</v>
      </c>
      <c r="K783" s="24">
        <v>345402000000</v>
      </c>
      <c r="L783" s="24">
        <v>105286000000</v>
      </c>
      <c r="M783" s="24">
        <v>257916000000</v>
      </c>
      <c r="N783" s="24">
        <v>194597000000</v>
      </c>
      <c r="O783" s="24">
        <v>28360000000</v>
      </c>
      <c r="P783" s="24">
        <v>171446000000</v>
      </c>
      <c r="Q783" s="24">
        <v>215747000000</v>
      </c>
      <c r="R783" s="24">
        <v>187387000000</v>
      </c>
      <c r="S783" s="24" t="s">
        <v>38</v>
      </c>
      <c r="T783" s="24" t="s">
        <v>38</v>
      </c>
      <c r="U783" s="24" t="s">
        <v>38</v>
      </c>
      <c r="V783" s="24">
        <v>0.69989999999999997</v>
      </c>
      <c r="W783" s="24">
        <v>29.120899999999999</v>
      </c>
      <c r="X783" s="24">
        <v>50.949800000000003</v>
      </c>
      <c r="Y783" s="24" t="s">
        <v>38</v>
      </c>
      <c r="Z783" s="24" t="s">
        <v>38</v>
      </c>
      <c r="AA783" s="24" t="s">
        <v>38</v>
      </c>
      <c r="AB783" s="24" t="s">
        <v>38</v>
      </c>
      <c r="AC783" s="24">
        <v>-0.67130000000000001</v>
      </c>
      <c r="AD783" s="24">
        <v>-7.9500000000000001E-2</v>
      </c>
      <c r="AE783" s="24" t="s">
        <v>38</v>
      </c>
      <c r="AF783" s="24">
        <v>-0.46360000000000001</v>
      </c>
      <c r="AG783" s="24">
        <v>4.9149000000000003</v>
      </c>
      <c r="AH783" s="24">
        <v>-0.58230000000000004</v>
      </c>
      <c r="AI783" s="24">
        <v>3.3321000000000001</v>
      </c>
      <c r="AJ783" s="24">
        <v>-0.82369999999999999</v>
      </c>
      <c r="AK783" s="24">
        <v>4.4443999999999999</v>
      </c>
      <c r="AL783" s="24">
        <v>0.3538</v>
      </c>
      <c r="AM783" s="24">
        <v>0.32469999999999999</v>
      </c>
      <c r="AN783" s="24">
        <v>99.936499999999995</v>
      </c>
    </row>
    <row r="784" spans="1:40" x14ac:dyDescent="0.35">
      <c r="A784" s="24" t="s">
        <v>291</v>
      </c>
      <c r="B784" s="24" t="s">
        <v>290</v>
      </c>
      <c r="C784" s="24" t="s">
        <v>53</v>
      </c>
      <c r="D784" s="24">
        <v>2782</v>
      </c>
      <c r="E784" s="24">
        <v>18437070704000</v>
      </c>
      <c r="F784" s="24">
        <v>2789</v>
      </c>
      <c r="G784" s="24">
        <v>6627272000</v>
      </c>
      <c r="H784" s="24">
        <v>631</v>
      </c>
      <c r="I784" s="24">
        <v>14030631</v>
      </c>
      <c r="J784" s="24">
        <v>539</v>
      </c>
      <c r="K784" s="24">
        <v>21628380000000</v>
      </c>
      <c r="L784" s="24">
        <v>3385986000000</v>
      </c>
      <c r="M784" s="24">
        <v>21628380000000</v>
      </c>
      <c r="N784" s="24">
        <v>3569313000000</v>
      </c>
      <c r="O784" s="24">
        <v>-133301000000</v>
      </c>
      <c r="P784" s="24">
        <v>3569313000000</v>
      </c>
      <c r="Q784" s="24">
        <v>4376558000000</v>
      </c>
      <c r="R784" s="24">
        <v>4376558000000</v>
      </c>
      <c r="S784" s="24" t="s">
        <v>38</v>
      </c>
      <c r="T784" s="24">
        <v>1171000000</v>
      </c>
      <c r="U784" s="24" t="s">
        <v>38</v>
      </c>
      <c r="V784" s="24">
        <v>0.68720000000000003</v>
      </c>
      <c r="W784" s="24">
        <v>0.85240000000000005</v>
      </c>
      <c r="X784" s="24">
        <v>5.1744000000000003</v>
      </c>
      <c r="Y784" s="24" t="s">
        <v>38</v>
      </c>
      <c r="Z784" s="24">
        <v>0.87629999999999997</v>
      </c>
      <c r="AA784" s="24" t="s">
        <v>38</v>
      </c>
      <c r="AB784" s="24" t="s">
        <v>38</v>
      </c>
      <c r="AC784" s="24" t="s">
        <v>38</v>
      </c>
      <c r="AD784" s="24" t="s">
        <v>38</v>
      </c>
      <c r="AE784" s="24">
        <v>-0.27750000000000002</v>
      </c>
      <c r="AF784" s="24">
        <v>-0.48730000000000001</v>
      </c>
      <c r="AG784" s="24">
        <v>-0.2344</v>
      </c>
      <c r="AH784" s="24">
        <v>-1.4256</v>
      </c>
      <c r="AI784" s="24">
        <v>-1.9476</v>
      </c>
      <c r="AJ784" s="24">
        <v>-1.0748</v>
      </c>
      <c r="AK784" s="24">
        <v>-1.143</v>
      </c>
      <c r="AL784" s="24">
        <v>-0.2011</v>
      </c>
      <c r="AM784" s="24">
        <v>0.25519999999999998</v>
      </c>
      <c r="AN784" s="24">
        <v>66.505600000000001</v>
      </c>
    </row>
    <row r="785" spans="1:40" x14ac:dyDescent="0.35">
      <c r="A785" s="24" t="s">
        <v>1515</v>
      </c>
      <c r="B785" s="24" t="s">
        <v>1514</v>
      </c>
      <c r="C785" s="24" t="s">
        <v>50</v>
      </c>
      <c r="D785" s="24">
        <v>11259</v>
      </c>
      <c r="E785" s="24">
        <v>9795330000000</v>
      </c>
      <c r="F785" s="24">
        <v>11548</v>
      </c>
      <c r="G785" s="24">
        <v>870000000</v>
      </c>
      <c r="H785" s="24">
        <v>631</v>
      </c>
      <c r="I785" s="24">
        <v>14030930</v>
      </c>
      <c r="J785" s="24">
        <v>497</v>
      </c>
      <c r="K785" s="24">
        <v>537828000000</v>
      </c>
      <c r="L785" s="24">
        <v>51000000</v>
      </c>
      <c r="M785" s="24">
        <v>536983000000</v>
      </c>
      <c r="N785" s="24">
        <v>432061000000</v>
      </c>
      <c r="O785" s="24">
        <v>-1927000000</v>
      </c>
      <c r="P785" s="24">
        <v>431369000000</v>
      </c>
      <c r="Q785" s="24">
        <v>4616861000000</v>
      </c>
      <c r="R785" s="24">
        <v>4618788000000</v>
      </c>
      <c r="S785" s="24">
        <v>55000000</v>
      </c>
      <c r="T785" s="24">
        <v>8000000</v>
      </c>
      <c r="U785" s="24">
        <v>55000000</v>
      </c>
      <c r="V785" s="24" t="s">
        <v>38</v>
      </c>
      <c r="W785" s="24">
        <v>18.212800000000001</v>
      </c>
      <c r="X785" s="24">
        <v>22.913499999999999</v>
      </c>
      <c r="Y785" s="24" t="s">
        <v>38</v>
      </c>
      <c r="Z785" s="24" t="s">
        <v>38</v>
      </c>
      <c r="AA785" s="24" t="s">
        <v>38</v>
      </c>
      <c r="AB785" s="24" t="s">
        <v>38</v>
      </c>
      <c r="AC785" s="24" t="s">
        <v>38</v>
      </c>
      <c r="AD785" s="24" t="s">
        <v>38</v>
      </c>
      <c r="AE785" s="24" t="s">
        <v>38</v>
      </c>
      <c r="AF785" s="24">
        <v>24.5</v>
      </c>
      <c r="AG785" s="24" t="s">
        <v>38</v>
      </c>
      <c r="AH785" s="24" t="s">
        <v>38</v>
      </c>
      <c r="AI785" s="24" t="s">
        <v>38</v>
      </c>
      <c r="AJ785" s="24" t="s">
        <v>38</v>
      </c>
      <c r="AK785" s="24" t="s">
        <v>38</v>
      </c>
      <c r="AL785" s="24" t="s">
        <v>38</v>
      </c>
      <c r="AM785" s="24" t="s">
        <v>38</v>
      </c>
      <c r="AN785" s="24">
        <v>1638.3420000000001</v>
      </c>
    </row>
    <row r="786" spans="1:40" x14ac:dyDescent="0.35">
      <c r="A786" s="24" t="s">
        <v>1394</v>
      </c>
      <c r="B786" s="24" t="s">
        <v>1393</v>
      </c>
      <c r="C786" s="24" t="s">
        <v>148</v>
      </c>
      <c r="D786" s="24">
        <v>138750</v>
      </c>
      <c r="E786" s="24">
        <v>19286250000000</v>
      </c>
      <c r="F786" s="24">
        <v>136950</v>
      </c>
      <c r="G786" s="24">
        <v>139000000</v>
      </c>
      <c r="H786" s="24">
        <v>631</v>
      </c>
      <c r="I786" s="24">
        <v>14030631</v>
      </c>
      <c r="J786" s="24">
        <v>-568</v>
      </c>
      <c r="K786" s="24">
        <v>7940745000000</v>
      </c>
      <c r="L786" s="24">
        <v>2342424000000</v>
      </c>
      <c r="M786" s="24">
        <v>7940745000000</v>
      </c>
      <c r="N786" s="24">
        <v>-79011000000</v>
      </c>
      <c r="O786" s="24">
        <v>99959000000</v>
      </c>
      <c r="P786" s="24">
        <v>-79011000000</v>
      </c>
      <c r="Q786" s="24">
        <v>714435000000</v>
      </c>
      <c r="R786" s="24">
        <v>714435000000</v>
      </c>
      <c r="S786" s="24">
        <v>70428000000</v>
      </c>
      <c r="T786" s="24">
        <v>9150000000</v>
      </c>
      <c r="U786" s="24">
        <v>70428000000</v>
      </c>
      <c r="V786" s="24">
        <v>0.1004</v>
      </c>
      <c r="W786" s="24">
        <v>2.4287999999999998</v>
      </c>
      <c r="X786" s="24" t="s">
        <v>38</v>
      </c>
      <c r="Y786" s="24" t="s">
        <v>38</v>
      </c>
      <c r="Z786" s="24">
        <v>3.1141999999999999</v>
      </c>
      <c r="AA786" s="24" t="s">
        <v>38</v>
      </c>
      <c r="AB786" s="24" t="s">
        <v>38</v>
      </c>
      <c r="AC786" s="24">
        <v>0.1368</v>
      </c>
      <c r="AD786" s="24">
        <v>-0.97829999999999995</v>
      </c>
      <c r="AE786" s="24">
        <v>0.47599999999999998</v>
      </c>
      <c r="AF786" s="24">
        <v>0.67649999999999999</v>
      </c>
      <c r="AG786" s="24">
        <v>9.3666</v>
      </c>
      <c r="AH786" s="24">
        <v>-8.1000000000000003E-2</v>
      </c>
      <c r="AI786" s="24">
        <v>8.4199999999999997E-2</v>
      </c>
      <c r="AJ786" s="24">
        <v>0.90580000000000005</v>
      </c>
      <c r="AK786" s="24">
        <v>-0.77480000000000004</v>
      </c>
      <c r="AL786" s="24">
        <v>0.12809999999999999</v>
      </c>
      <c r="AM786" s="24">
        <v>0.70379999999999998</v>
      </c>
      <c r="AN786" s="24">
        <v>30.064299999999999</v>
      </c>
    </row>
    <row r="787" spans="1:40" x14ac:dyDescent="0.35">
      <c r="A787" s="24" t="s">
        <v>1525</v>
      </c>
      <c r="B787" s="24" t="s">
        <v>1524</v>
      </c>
      <c r="C787" s="24" t="s">
        <v>79</v>
      </c>
      <c r="D787" s="24">
        <v>11370</v>
      </c>
      <c r="E787" s="24">
        <v>3411000000000</v>
      </c>
      <c r="F787" s="24">
        <v>11170</v>
      </c>
      <c r="G787" s="24">
        <v>300000000</v>
      </c>
      <c r="H787" s="24">
        <v>631</v>
      </c>
      <c r="I787" s="24">
        <v>14030930</v>
      </c>
      <c r="J787" s="24">
        <v>118</v>
      </c>
      <c r="K787" s="24">
        <v>1694617000000</v>
      </c>
      <c r="L787" s="24">
        <v>351242000000</v>
      </c>
      <c r="M787" s="24">
        <v>1603824000000</v>
      </c>
      <c r="N787" s="24">
        <v>35376000000</v>
      </c>
      <c r="O787" s="24">
        <v>-52606000000</v>
      </c>
      <c r="P787" s="24">
        <v>129290000000</v>
      </c>
      <c r="Q787" s="24">
        <v>219280000000</v>
      </c>
      <c r="R787" s="24">
        <v>271886000000</v>
      </c>
      <c r="S787" s="24">
        <v>3000000</v>
      </c>
      <c r="T787" s="24">
        <v>3000000</v>
      </c>
      <c r="U787" s="24" t="s">
        <v>38</v>
      </c>
      <c r="V787" s="24">
        <v>1.4479</v>
      </c>
      <c r="W787" s="24">
        <v>2.0127999999999999</v>
      </c>
      <c r="X787" s="24">
        <v>94.661000000000001</v>
      </c>
      <c r="Y787" s="24" t="s">
        <v>38</v>
      </c>
      <c r="Z787" s="24" t="s">
        <v>38</v>
      </c>
      <c r="AA787" s="24" t="s">
        <v>38</v>
      </c>
      <c r="AB787" s="24" t="s">
        <v>38</v>
      </c>
      <c r="AC787" s="24" t="s">
        <v>38</v>
      </c>
      <c r="AD787" s="24" t="s">
        <v>38</v>
      </c>
      <c r="AE787" s="24" t="s">
        <v>38</v>
      </c>
      <c r="AF787" s="24">
        <v>-0.62780000000000002</v>
      </c>
      <c r="AG787" s="24">
        <v>0.34860000000000002</v>
      </c>
      <c r="AH787" s="24">
        <v>-0.9819</v>
      </c>
      <c r="AI787" s="24">
        <v>-0.85150000000000003</v>
      </c>
      <c r="AJ787" s="24">
        <v>-1.1251</v>
      </c>
      <c r="AK787" s="24">
        <v>-2.2734999999999999</v>
      </c>
      <c r="AL787" s="24">
        <v>0.126</v>
      </c>
      <c r="AM787" s="24">
        <v>0.22650000000000001</v>
      </c>
      <c r="AN787" s="24">
        <v>303.15710000000001</v>
      </c>
    </row>
    <row r="788" spans="1:40" x14ac:dyDescent="0.35">
      <c r="A788" s="24" t="s">
        <v>1356</v>
      </c>
      <c r="B788" s="24" t="s">
        <v>1355</v>
      </c>
      <c r="C788" s="24" t="s">
        <v>350</v>
      </c>
      <c r="D788" s="24">
        <v>15020</v>
      </c>
      <c r="E788" s="24">
        <v>157710000000000</v>
      </c>
      <c r="F788" s="24">
        <v>14580</v>
      </c>
      <c r="G788" s="24">
        <v>10500000000</v>
      </c>
      <c r="H788" s="24">
        <v>1030</v>
      </c>
      <c r="I788" s="24">
        <v>14030730</v>
      </c>
      <c r="J788" s="24">
        <v>1962</v>
      </c>
      <c r="K788" s="24">
        <v>23998344000000</v>
      </c>
      <c r="L788" s="24">
        <v>587805000000</v>
      </c>
      <c r="M788" s="24">
        <v>21120053000000</v>
      </c>
      <c r="N788" s="24">
        <v>20601565000000</v>
      </c>
      <c r="O788" s="24">
        <v>-1411267000000</v>
      </c>
      <c r="P788" s="24">
        <v>15581363000000</v>
      </c>
      <c r="Q788" s="24">
        <v>9564457000000</v>
      </c>
      <c r="R788" s="24">
        <v>19963748000000</v>
      </c>
      <c r="S788" s="24">
        <v>5979735000000</v>
      </c>
      <c r="T788" s="24">
        <v>1538038000000</v>
      </c>
      <c r="U788" s="24">
        <v>4875650000000</v>
      </c>
      <c r="V788" s="24">
        <v>0.7702</v>
      </c>
      <c r="W788" s="24">
        <v>6.5716999999999999</v>
      </c>
      <c r="X788" s="24">
        <v>7.4311999999999996</v>
      </c>
      <c r="Y788" s="24" t="s">
        <v>38</v>
      </c>
      <c r="Z788" s="24" t="s">
        <v>38</v>
      </c>
      <c r="AA788" s="24" t="s">
        <v>38</v>
      </c>
      <c r="AB788" s="24" t="s">
        <v>38</v>
      </c>
      <c r="AC788" s="24" t="s">
        <v>38</v>
      </c>
      <c r="AD788" s="24" t="s">
        <v>38</v>
      </c>
      <c r="AE788" s="24" t="s">
        <v>38</v>
      </c>
      <c r="AF788" s="24">
        <v>-0.94569999999999999</v>
      </c>
      <c r="AG788" s="24">
        <v>-0.1033</v>
      </c>
      <c r="AH788" s="24">
        <v>-0.97770000000000001</v>
      </c>
      <c r="AI788" s="24">
        <v>2.7122000000000002</v>
      </c>
      <c r="AJ788" s="24">
        <v>-1.159</v>
      </c>
      <c r="AK788" s="24" t="s">
        <v>38</v>
      </c>
      <c r="AL788" s="24">
        <v>6.8099999999999994E-2</v>
      </c>
      <c r="AM788" s="24">
        <v>0.31209999999999999</v>
      </c>
      <c r="AN788" s="24">
        <v>372.92059999999998</v>
      </c>
    </row>
    <row r="789" spans="1:40" x14ac:dyDescent="0.35">
      <c r="A789" s="24" t="s">
        <v>1537</v>
      </c>
      <c r="B789" s="24" t="s">
        <v>1536</v>
      </c>
      <c r="C789" s="24" t="s">
        <v>155</v>
      </c>
      <c r="D789" s="24">
        <v>1325</v>
      </c>
      <c r="E789" s="24">
        <v>6625000000000</v>
      </c>
      <c r="F789" s="24">
        <v>1324</v>
      </c>
      <c r="G789" s="24">
        <v>5000000000</v>
      </c>
      <c r="H789" s="24">
        <v>1229</v>
      </c>
      <c r="I789" s="24">
        <v>14030930</v>
      </c>
      <c r="J789" s="24">
        <v>312</v>
      </c>
      <c r="K789" s="24" t="s">
        <v>38</v>
      </c>
      <c r="L789" s="24" t="s">
        <v>38</v>
      </c>
      <c r="M789" s="24" t="s">
        <v>38</v>
      </c>
      <c r="N789" s="24">
        <v>1560972000000</v>
      </c>
      <c r="O789" s="24">
        <v>493007000000</v>
      </c>
      <c r="P789" s="24">
        <v>1395390000000</v>
      </c>
      <c r="Q789" s="24">
        <v>1269816000000</v>
      </c>
      <c r="R789" s="24">
        <v>1567790000000</v>
      </c>
      <c r="S789" s="24">
        <v>52040000000</v>
      </c>
      <c r="T789" s="24">
        <v>8259000000</v>
      </c>
      <c r="U789" s="24">
        <v>87524000000</v>
      </c>
      <c r="V789" s="24">
        <v>1.1108</v>
      </c>
      <c r="W789" s="24" t="s">
        <v>38</v>
      </c>
      <c r="X789" s="24">
        <v>4.2435999999999998</v>
      </c>
      <c r="Y789" s="24" t="s">
        <v>38</v>
      </c>
      <c r="Z789" s="24">
        <v>0.69810000000000005</v>
      </c>
      <c r="AA789" s="24" t="s">
        <v>38</v>
      </c>
      <c r="AB789" s="24">
        <v>45.91</v>
      </c>
      <c r="AC789" s="24" t="s">
        <v>38</v>
      </c>
      <c r="AD789" s="24" t="s">
        <v>38</v>
      </c>
      <c r="AE789" s="24">
        <v>0.74960000000000004</v>
      </c>
      <c r="AF789" s="24" t="s">
        <v>38</v>
      </c>
      <c r="AG789" s="24" t="s">
        <v>38</v>
      </c>
      <c r="AH789" s="24" t="s">
        <v>38</v>
      </c>
      <c r="AI789" s="24" t="s">
        <v>38</v>
      </c>
      <c r="AJ789" s="24">
        <v>-0.49330000000000002</v>
      </c>
      <c r="AK789" s="24">
        <v>0.28389999999999999</v>
      </c>
      <c r="AL789" s="24">
        <v>-0.45590000000000003</v>
      </c>
      <c r="AM789" s="24" t="s">
        <v>38</v>
      </c>
      <c r="AN789" s="24" t="s">
        <v>38</v>
      </c>
    </row>
    <row r="790" spans="1:40" x14ac:dyDescent="0.35">
      <c r="A790" s="24" t="s">
        <v>1539</v>
      </c>
      <c r="B790" s="24" t="s">
        <v>1538</v>
      </c>
      <c r="C790" s="24" t="s">
        <v>155</v>
      </c>
      <c r="D790" s="24">
        <v>779</v>
      </c>
      <c r="E790" s="24">
        <v>3895000000000</v>
      </c>
      <c r="F790" s="24">
        <v>779</v>
      </c>
      <c r="G790" s="24">
        <v>5000000000</v>
      </c>
      <c r="H790" s="24">
        <v>930</v>
      </c>
      <c r="I790" s="24">
        <v>14030631</v>
      </c>
      <c r="J790" s="24">
        <v>-34</v>
      </c>
      <c r="K790" s="24" t="s">
        <v>38</v>
      </c>
      <c r="L790" s="24" t="s">
        <v>38</v>
      </c>
      <c r="M790" s="24" t="s">
        <v>38</v>
      </c>
      <c r="N790" s="24">
        <v>-169224000000</v>
      </c>
      <c r="O790" s="24">
        <v>24240000000</v>
      </c>
      <c r="P790" s="24">
        <v>287411000000</v>
      </c>
      <c r="Q790" s="24">
        <v>165586000000</v>
      </c>
      <c r="R790" s="24">
        <v>319151000000</v>
      </c>
      <c r="S790" s="24" t="s">
        <v>38</v>
      </c>
      <c r="T790" s="24" t="s">
        <v>38</v>
      </c>
      <c r="U790" s="24" t="s">
        <v>38</v>
      </c>
      <c r="V790" s="24">
        <v>0.10440000000000001</v>
      </c>
      <c r="W790" s="24" t="s">
        <v>38</v>
      </c>
      <c r="X790" s="24" t="s">
        <v>38</v>
      </c>
      <c r="Y790" s="24" t="s">
        <v>38</v>
      </c>
      <c r="Z790" s="24">
        <v>53.373699999999999</v>
      </c>
      <c r="AA790" s="24" t="s">
        <v>38</v>
      </c>
      <c r="AB790" s="24" t="s">
        <v>38</v>
      </c>
      <c r="AC790" s="24" t="s">
        <v>38</v>
      </c>
      <c r="AD790" s="24" t="s">
        <v>38</v>
      </c>
      <c r="AE790" s="24">
        <v>21807</v>
      </c>
      <c r="AF790" s="24" t="s">
        <v>38</v>
      </c>
      <c r="AG790" s="24" t="s">
        <v>38</v>
      </c>
      <c r="AH790" s="24" t="s">
        <v>38</v>
      </c>
      <c r="AI790" s="24" t="s">
        <v>38</v>
      </c>
      <c r="AJ790" s="24" t="s">
        <v>38</v>
      </c>
      <c r="AK790" s="24">
        <v>-0.81579999999999997</v>
      </c>
      <c r="AL790" s="24">
        <v>-0.2354</v>
      </c>
      <c r="AM790" s="24" t="s">
        <v>38</v>
      </c>
      <c r="AN790" s="24" t="s">
        <v>38</v>
      </c>
    </row>
    <row r="791" spans="1:40" x14ac:dyDescent="0.35">
      <c r="A791" s="24" t="s">
        <v>1541</v>
      </c>
      <c r="B791" s="24" t="s">
        <v>1540</v>
      </c>
      <c r="C791" s="24" t="s">
        <v>272</v>
      </c>
      <c r="D791" s="24">
        <v>7610</v>
      </c>
      <c r="E791" s="24">
        <v>3805000000000</v>
      </c>
      <c r="F791" s="24">
        <v>7790</v>
      </c>
      <c r="G791" s="24">
        <v>500000000</v>
      </c>
      <c r="H791" s="24">
        <v>631</v>
      </c>
      <c r="I791" s="24">
        <v>14030930</v>
      </c>
      <c r="J791" s="24">
        <v>469</v>
      </c>
      <c r="K791" s="24">
        <v>2874459000000</v>
      </c>
      <c r="L791" s="24">
        <v>636702000000</v>
      </c>
      <c r="M791" s="24">
        <v>2836243000000</v>
      </c>
      <c r="N791" s="24">
        <v>234667000000</v>
      </c>
      <c r="O791" s="24">
        <v>-95033000000</v>
      </c>
      <c r="P791" s="24">
        <v>284808000000</v>
      </c>
      <c r="Q791" s="24">
        <v>-4128710000000</v>
      </c>
      <c r="R791" s="24">
        <v>-4033677000000</v>
      </c>
      <c r="S791" s="24">
        <v>38862000000</v>
      </c>
      <c r="T791" s="24">
        <v>134000000</v>
      </c>
      <c r="U791" s="24">
        <v>38730000000</v>
      </c>
      <c r="V791" s="24" t="s">
        <v>38</v>
      </c>
      <c r="W791" s="24">
        <v>1.3237000000000001</v>
      </c>
      <c r="X791" s="24">
        <v>16.6098</v>
      </c>
      <c r="Y791" s="24" t="s">
        <v>38</v>
      </c>
      <c r="Z791" s="24">
        <v>5.9050000000000002</v>
      </c>
      <c r="AA791" s="24" t="s">
        <v>38</v>
      </c>
      <c r="AB791" s="24" t="s">
        <v>38</v>
      </c>
      <c r="AC791" s="24" t="s">
        <v>38</v>
      </c>
      <c r="AD791" s="24" t="s">
        <v>38</v>
      </c>
      <c r="AE791" s="24">
        <v>0.14069999999999999</v>
      </c>
      <c r="AF791" s="24">
        <v>-0.55159999999999998</v>
      </c>
      <c r="AG791" s="24">
        <v>6.3899999999999998E-2</v>
      </c>
      <c r="AH791" s="24">
        <v>-0.89249999999999996</v>
      </c>
      <c r="AI791" s="24">
        <v>-0.34300000000000003</v>
      </c>
      <c r="AJ791" s="24">
        <v>-1.1488</v>
      </c>
      <c r="AK791" s="24" t="s">
        <v>38</v>
      </c>
      <c r="AL791" s="24">
        <v>0.2059</v>
      </c>
      <c r="AM791" s="24">
        <v>0.2505</v>
      </c>
      <c r="AN791" s="24">
        <v>211.3664</v>
      </c>
    </row>
    <row r="792" spans="1:40" x14ac:dyDescent="0.35">
      <c r="A792" s="24" t="s">
        <v>1545</v>
      </c>
      <c r="B792" s="24" t="s">
        <v>1544</v>
      </c>
      <c r="C792" s="24" t="s">
        <v>155</v>
      </c>
      <c r="D792" s="24">
        <v>830</v>
      </c>
      <c r="E792" s="24">
        <v>1992000000000</v>
      </c>
      <c r="F792" s="24">
        <v>834</v>
      </c>
      <c r="G792" s="24">
        <v>2400000000</v>
      </c>
      <c r="H792" s="24">
        <v>1229</v>
      </c>
      <c r="I792" s="24">
        <v>14030930</v>
      </c>
      <c r="J792" s="24">
        <v>10</v>
      </c>
      <c r="K792" s="24" t="s">
        <v>38</v>
      </c>
      <c r="L792" s="24" t="s">
        <v>38</v>
      </c>
      <c r="M792" s="24" t="s">
        <v>38</v>
      </c>
      <c r="N792" s="24">
        <v>22857000000</v>
      </c>
      <c r="O792" s="24">
        <v>153166000000</v>
      </c>
      <c r="P792" s="24">
        <v>2372000000</v>
      </c>
      <c r="Q792" s="24">
        <v>84401000000</v>
      </c>
      <c r="R792" s="24">
        <v>63584000000</v>
      </c>
      <c r="S792" s="24">
        <v>7534000000</v>
      </c>
      <c r="T792" s="24">
        <v>1052000000</v>
      </c>
      <c r="U792" s="24">
        <v>15796000000</v>
      </c>
      <c r="V792" s="24">
        <v>1</v>
      </c>
      <c r="W792" s="24" t="s">
        <v>38</v>
      </c>
      <c r="X792" s="24">
        <v>83.4</v>
      </c>
      <c r="Y792" s="24" t="s">
        <v>38</v>
      </c>
      <c r="Z792" s="24" t="s">
        <v>38</v>
      </c>
      <c r="AA792" s="24" t="s">
        <v>38</v>
      </c>
      <c r="AB792" s="24" t="s">
        <v>38</v>
      </c>
      <c r="AC792" s="24" t="s">
        <v>38</v>
      </c>
      <c r="AD792" s="24" t="s">
        <v>38</v>
      </c>
      <c r="AE792" s="24" t="s">
        <v>38</v>
      </c>
      <c r="AF792" s="24" t="s">
        <v>38</v>
      </c>
      <c r="AG792" s="24" t="s">
        <v>38</v>
      </c>
      <c r="AH792" s="24" t="s">
        <v>38</v>
      </c>
      <c r="AI792" s="24" t="s">
        <v>38</v>
      </c>
      <c r="AJ792" s="24" t="s">
        <v>38</v>
      </c>
      <c r="AK792" s="24" t="s">
        <v>38</v>
      </c>
      <c r="AL792" s="24">
        <v>-0.1212</v>
      </c>
      <c r="AM792" s="24" t="s">
        <v>38</v>
      </c>
      <c r="AN792" s="24" t="s">
        <v>38</v>
      </c>
    </row>
    <row r="793" spans="1:40" x14ac:dyDescent="0.35">
      <c r="A793" s="24" t="s">
        <v>1410</v>
      </c>
      <c r="B793" s="24" t="s">
        <v>1409</v>
      </c>
      <c r="C793" s="24" t="s">
        <v>1136</v>
      </c>
      <c r="D793" s="24">
        <v>61700</v>
      </c>
      <c r="E793" s="24">
        <v>22212000000000</v>
      </c>
      <c r="F793" s="24">
        <v>61450</v>
      </c>
      <c r="G793" s="24">
        <v>360000000</v>
      </c>
      <c r="H793" s="24">
        <v>1229</v>
      </c>
      <c r="I793" s="24">
        <v>14030930</v>
      </c>
      <c r="J793" s="24">
        <v>3713</v>
      </c>
      <c r="K793" s="24">
        <v>52474413000000</v>
      </c>
      <c r="L793" s="24">
        <v>11752796000000</v>
      </c>
      <c r="M793" s="24">
        <v>43924262000000</v>
      </c>
      <c r="N793" s="24">
        <v>1336575000000</v>
      </c>
      <c r="O793" s="24">
        <v>522522000000</v>
      </c>
      <c r="P793" s="24">
        <v>1244646000000</v>
      </c>
      <c r="Q793" s="24">
        <v>4255651000000</v>
      </c>
      <c r="R793" s="24">
        <v>2264101000000</v>
      </c>
      <c r="S793" s="24">
        <v>3963529000000</v>
      </c>
      <c r="T793" s="24">
        <v>337879000000</v>
      </c>
      <c r="U793" s="24">
        <v>2901189000000</v>
      </c>
      <c r="V793" s="24">
        <v>0.43390000000000001</v>
      </c>
      <c r="W793" s="24">
        <v>0.42330000000000001</v>
      </c>
      <c r="X793" s="24">
        <v>16.55</v>
      </c>
      <c r="Y793" s="24" t="s">
        <v>38</v>
      </c>
      <c r="Z793" s="24">
        <v>0.39240000000000003</v>
      </c>
      <c r="AA793" s="24" t="s">
        <v>38</v>
      </c>
      <c r="AB793" s="24" t="s">
        <v>38</v>
      </c>
      <c r="AC793" s="24">
        <v>-0.69040000000000001</v>
      </c>
      <c r="AD793" s="24">
        <v>0.5464</v>
      </c>
      <c r="AE793" s="24">
        <v>0.25380000000000003</v>
      </c>
      <c r="AF793" s="24">
        <v>-0.31340000000000001</v>
      </c>
      <c r="AG793" s="24">
        <v>0.39350000000000002</v>
      </c>
      <c r="AH793" s="24">
        <v>-0.49149999999999999</v>
      </c>
      <c r="AI793" s="24">
        <v>0.45279999999999998</v>
      </c>
      <c r="AJ793" s="24">
        <v>-0.59499999999999997</v>
      </c>
      <c r="AK793" s="24">
        <v>3.1059000000000001</v>
      </c>
      <c r="AL793" s="24">
        <v>0.23</v>
      </c>
      <c r="AM793" s="24">
        <v>0.89259999999999995</v>
      </c>
      <c r="AN793" s="24">
        <v>51.4</v>
      </c>
    </row>
    <row r="794" spans="1:40" x14ac:dyDescent="0.35">
      <c r="A794" s="24" t="s">
        <v>1408</v>
      </c>
      <c r="B794" s="24" t="s">
        <v>1407</v>
      </c>
      <c r="C794" s="24" t="s">
        <v>122</v>
      </c>
      <c r="D794" s="24">
        <v>88050</v>
      </c>
      <c r="E794" s="24">
        <v>5308795128000</v>
      </c>
      <c r="F794" s="24">
        <v>85450</v>
      </c>
      <c r="G794" s="24">
        <v>60292960</v>
      </c>
      <c r="H794" s="24">
        <v>1230</v>
      </c>
      <c r="I794" s="24">
        <v>14030930</v>
      </c>
      <c r="J794" s="24">
        <v>4801</v>
      </c>
      <c r="K794" s="24">
        <v>2763176000000</v>
      </c>
      <c r="L794" s="24">
        <v>899103000000</v>
      </c>
      <c r="M794" s="24">
        <v>2236648000000</v>
      </c>
      <c r="N794" s="24">
        <v>289470000000</v>
      </c>
      <c r="O794" s="24">
        <v>27297000000</v>
      </c>
      <c r="P794" s="24">
        <v>257603000000</v>
      </c>
      <c r="Q794" s="24">
        <v>310573000000</v>
      </c>
      <c r="R794" s="24">
        <v>304692000000</v>
      </c>
      <c r="S794" s="24" t="s">
        <v>38</v>
      </c>
      <c r="T794" s="24" t="s">
        <v>38</v>
      </c>
      <c r="U794" s="24" t="s">
        <v>38</v>
      </c>
      <c r="V794" s="24">
        <v>0.58509999999999995</v>
      </c>
      <c r="W794" s="24">
        <v>1.9213</v>
      </c>
      <c r="X794" s="24">
        <v>17.798400000000001</v>
      </c>
      <c r="Y794" s="24" t="s">
        <v>38</v>
      </c>
      <c r="Z794" s="24" t="s">
        <v>38</v>
      </c>
      <c r="AA794" s="24">
        <v>-0.39560000000000001</v>
      </c>
      <c r="AB794" s="24">
        <v>-0.31869999999999998</v>
      </c>
      <c r="AC794" s="24">
        <v>-0.7167</v>
      </c>
      <c r="AD794" s="24">
        <v>-0.54239999999999999</v>
      </c>
      <c r="AE794" s="24" t="s">
        <v>38</v>
      </c>
      <c r="AF794" s="24">
        <v>0.26960000000000001</v>
      </c>
      <c r="AG794" s="24">
        <v>0.53100000000000003</v>
      </c>
      <c r="AH794" s="24">
        <v>-0.67720000000000002</v>
      </c>
      <c r="AI794" s="24">
        <v>0.13389999999999999</v>
      </c>
      <c r="AJ794" s="24">
        <v>-0.64039999999999997</v>
      </c>
      <c r="AK794" s="24">
        <v>-0.2994</v>
      </c>
      <c r="AL794" s="24">
        <v>-0.11360000000000001</v>
      </c>
      <c r="AM794" s="24">
        <v>0.21529999999999999</v>
      </c>
      <c r="AN794" s="24">
        <v>140.22139999999999</v>
      </c>
    </row>
    <row r="795" spans="1:40" x14ac:dyDescent="0.35">
      <c r="A795" s="24" t="s">
        <v>1715</v>
      </c>
      <c r="B795" s="24" t="s">
        <v>1714</v>
      </c>
      <c r="C795" s="24" t="s">
        <v>167</v>
      </c>
      <c r="D795" s="24">
        <v>388</v>
      </c>
      <c r="E795" s="24">
        <v>713920000000</v>
      </c>
      <c r="F795" s="24">
        <v>29800</v>
      </c>
      <c r="G795" s="24">
        <v>1840000000</v>
      </c>
      <c r="H795" s="24">
        <v>1230</v>
      </c>
      <c r="I795" s="24">
        <v>14021229</v>
      </c>
      <c r="J795" s="24">
        <v>1192</v>
      </c>
      <c r="K795" s="24">
        <v>9976758000000</v>
      </c>
      <c r="L795" s="24">
        <v>4221732000000</v>
      </c>
      <c r="M795" s="24">
        <v>9976758000000</v>
      </c>
      <c r="N795" s="24">
        <v>2192378000000</v>
      </c>
      <c r="O795" s="24">
        <v>543871000000</v>
      </c>
      <c r="P795" s="24">
        <v>2192378000000</v>
      </c>
      <c r="Q795" s="24">
        <v>2582602000000</v>
      </c>
      <c r="R795" s="24">
        <v>2582602000000</v>
      </c>
      <c r="S795" s="24">
        <v>1222659000000</v>
      </c>
      <c r="T795" s="24">
        <v>416806000000</v>
      </c>
      <c r="U795" s="24">
        <v>1222659000000</v>
      </c>
      <c r="V795" s="24">
        <v>0.1007</v>
      </c>
      <c r="W795" s="24">
        <v>7.1599999999999997E-2</v>
      </c>
      <c r="X795" s="24">
        <v>16.428699999999999</v>
      </c>
      <c r="Y795" s="24" t="s">
        <v>38</v>
      </c>
      <c r="Z795" s="24" t="s">
        <v>38</v>
      </c>
      <c r="AA795" s="24" t="s">
        <v>38</v>
      </c>
      <c r="AB795" s="24" t="s">
        <v>38</v>
      </c>
      <c r="AC795" s="24" t="s">
        <v>38</v>
      </c>
      <c r="AD795" s="24" t="s">
        <v>38</v>
      </c>
      <c r="AE795" s="24" t="s">
        <v>38</v>
      </c>
      <c r="AF795" s="24" t="s">
        <v>38</v>
      </c>
      <c r="AG795" s="24" t="s">
        <v>38</v>
      </c>
      <c r="AH795" s="24" t="s">
        <v>38</v>
      </c>
      <c r="AI795" s="24" t="s">
        <v>38</v>
      </c>
      <c r="AJ795" s="24" t="s">
        <v>38</v>
      </c>
      <c r="AK795" s="24" t="s">
        <v>38</v>
      </c>
      <c r="AL795" s="24" t="s">
        <v>38</v>
      </c>
      <c r="AM795" s="24">
        <v>-1.1813</v>
      </c>
      <c r="AN795" s="24">
        <v>162.09469999999999</v>
      </c>
    </row>
    <row r="796" spans="1:40" x14ac:dyDescent="0.35">
      <c r="A796" s="24" t="s">
        <v>1717</v>
      </c>
      <c r="B796" s="24" t="s">
        <v>1716</v>
      </c>
      <c r="C796" s="24" t="s">
        <v>183</v>
      </c>
      <c r="D796" s="24">
        <v>55300</v>
      </c>
      <c r="E796" s="24">
        <v>1946560000000</v>
      </c>
      <c r="F796" s="24">
        <v>55300</v>
      </c>
      <c r="G796" s="24">
        <v>35200000</v>
      </c>
      <c r="H796" s="24">
        <v>830</v>
      </c>
      <c r="I796" s="24">
        <v>13961130</v>
      </c>
      <c r="J796" s="24">
        <v>-820</v>
      </c>
      <c r="K796" s="24">
        <v>4000000</v>
      </c>
      <c r="L796" s="24" t="s">
        <v>38</v>
      </c>
      <c r="M796" s="24">
        <v>71000000</v>
      </c>
      <c r="N796" s="24">
        <v>-56586000000</v>
      </c>
      <c r="O796" s="24">
        <v>-7079000000</v>
      </c>
      <c r="P796" s="24">
        <v>-21769000000</v>
      </c>
      <c r="Q796" s="24">
        <v>-277530000000</v>
      </c>
      <c r="R796" s="24">
        <v>-270451000000</v>
      </c>
      <c r="S796" s="24">
        <v>3628000000</v>
      </c>
      <c r="T796" s="24">
        <v>4260000000</v>
      </c>
      <c r="U796" s="24">
        <v>13149000000</v>
      </c>
      <c r="V796" s="24" t="s">
        <v>38</v>
      </c>
      <c r="W796" s="24">
        <v>486640</v>
      </c>
      <c r="X796" s="24" t="s">
        <v>38</v>
      </c>
      <c r="Y796" s="24" t="s">
        <v>38</v>
      </c>
      <c r="Z796" s="24" t="s">
        <v>38</v>
      </c>
      <c r="AA796" s="24" t="s">
        <v>38</v>
      </c>
      <c r="AB796" s="24" t="s">
        <v>38</v>
      </c>
      <c r="AC796" s="24" t="s">
        <v>38</v>
      </c>
      <c r="AD796" s="24" t="s">
        <v>38</v>
      </c>
      <c r="AE796" s="24" t="s">
        <v>38</v>
      </c>
      <c r="AF796" s="24" t="s">
        <v>38</v>
      </c>
      <c r="AG796" s="24" t="s">
        <v>38</v>
      </c>
      <c r="AH796" s="24" t="s">
        <v>38</v>
      </c>
      <c r="AI796" s="24" t="s">
        <v>38</v>
      </c>
      <c r="AJ796" s="24" t="s">
        <v>38</v>
      </c>
      <c r="AK796" s="24" t="s">
        <v>38</v>
      </c>
      <c r="AL796" s="24">
        <v>-6.25E-2</v>
      </c>
      <c r="AM796" s="24">
        <v>-8.3900000000000002E-2</v>
      </c>
      <c r="AN796" s="24">
        <v>115.669</v>
      </c>
    </row>
    <row r="797" spans="1:40" x14ac:dyDescent="0.35">
      <c r="A797" s="24" t="s">
        <v>1719</v>
      </c>
      <c r="B797" s="24" t="s">
        <v>1718</v>
      </c>
      <c r="C797" s="24" t="s">
        <v>244</v>
      </c>
      <c r="D797" s="24">
        <v>65250</v>
      </c>
      <c r="E797" s="24">
        <v>29389324927500</v>
      </c>
      <c r="F797" s="24">
        <v>64000</v>
      </c>
      <c r="G797" s="24">
        <v>450411110</v>
      </c>
      <c r="H797" s="24">
        <v>730</v>
      </c>
      <c r="I797" s="24">
        <v>14021030</v>
      </c>
      <c r="J797" s="24">
        <v>1103</v>
      </c>
      <c r="K797" s="24">
        <v>124981973000000</v>
      </c>
      <c r="L797" s="24">
        <v>28208544000000</v>
      </c>
      <c r="M797" s="24">
        <v>126037839000000</v>
      </c>
      <c r="N797" s="24">
        <v>496791000000</v>
      </c>
      <c r="O797" s="24">
        <v>237770000000</v>
      </c>
      <c r="P797" s="24">
        <v>639380000000</v>
      </c>
      <c r="Q797" s="24">
        <v>5204204000000</v>
      </c>
      <c r="R797" s="24">
        <v>4966433000000</v>
      </c>
      <c r="S797" s="24">
        <v>1071538000000</v>
      </c>
      <c r="T797" s="24">
        <v>366755000000</v>
      </c>
      <c r="U797" s="24">
        <v>709451000000</v>
      </c>
      <c r="V797" s="24">
        <v>0.21129999999999999</v>
      </c>
      <c r="W797" s="24">
        <v>0.2351</v>
      </c>
      <c r="X797" s="24">
        <v>58.023600000000002</v>
      </c>
      <c r="Y797" s="24" t="s">
        <v>38</v>
      </c>
      <c r="Z797" s="24" t="s">
        <v>38</v>
      </c>
      <c r="AA797" s="24" t="s">
        <v>38</v>
      </c>
      <c r="AB797" s="24" t="s">
        <v>38</v>
      </c>
      <c r="AC797" s="24">
        <v>-0.63070000000000004</v>
      </c>
      <c r="AD797" s="24">
        <v>-0.35149999999999998</v>
      </c>
      <c r="AE797" s="24" t="s">
        <v>38</v>
      </c>
      <c r="AF797" s="24" t="s">
        <v>38</v>
      </c>
      <c r="AG797" s="24">
        <v>-3.61E-2</v>
      </c>
      <c r="AH797" s="24" t="s">
        <v>38</v>
      </c>
      <c r="AI797" s="24">
        <v>-0.1431</v>
      </c>
      <c r="AJ797" s="24" t="s">
        <v>38</v>
      </c>
      <c r="AK797" s="24">
        <v>-0.37490000000000001</v>
      </c>
      <c r="AL797" s="24">
        <v>-6.3E-2</v>
      </c>
      <c r="AM797" s="24">
        <v>3.0184000000000002</v>
      </c>
      <c r="AN797" s="24">
        <v>66.201599999999999</v>
      </c>
    </row>
    <row r="798" spans="1:40" x14ac:dyDescent="0.35">
      <c r="A798" s="24" t="s">
        <v>1553</v>
      </c>
      <c r="B798" s="24" t="s">
        <v>1552</v>
      </c>
      <c r="C798" s="24" t="s">
        <v>350</v>
      </c>
      <c r="D798" s="24">
        <v>171100</v>
      </c>
      <c r="E798" s="24">
        <v>2619028897700</v>
      </c>
      <c r="F798" s="24">
        <v>166200</v>
      </c>
      <c r="G798" s="24">
        <v>15307007</v>
      </c>
      <c r="H798" s="24">
        <v>1229</v>
      </c>
      <c r="I798" s="24">
        <v>14030930</v>
      </c>
      <c r="J798" s="24">
        <v>-1287</v>
      </c>
      <c r="K798" s="24" t="s">
        <v>38</v>
      </c>
      <c r="L798" s="24" t="s">
        <v>38</v>
      </c>
      <c r="M798" s="24" t="s">
        <v>38</v>
      </c>
      <c r="N798" s="24">
        <v>-19696000000</v>
      </c>
      <c r="O798" s="24">
        <v>-11285000000</v>
      </c>
      <c r="P798" s="24">
        <v>17562000000</v>
      </c>
      <c r="Q798" s="24">
        <v>9070000000</v>
      </c>
      <c r="R798" s="24">
        <v>41256000000</v>
      </c>
      <c r="S798" s="24" t="s">
        <v>38</v>
      </c>
      <c r="T798" s="24" t="s">
        <v>38</v>
      </c>
      <c r="U798" s="24" t="s">
        <v>38</v>
      </c>
      <c r="V798" s="24">
        <v>0.95879999999999999</v>
      </c>
      <c r="W798" s="24" t="s">
        <v>38</v>
      </c>
      <c r="X798" s="24" t="s">
        <v>38</v>
      </c>
      <c r="Y798" s="24" t="s">
        <v>38</v>
      </c>
      <c r="Z798" s="24" t="s">
        <v>38</v>
      </c>
      <c r="AA798" s="24" t="s">
        <v>38</v>
      </c>
      <c r="AB798" s="24" t="s">
        <v>38</v>
      </c>
      <c r="AC798" s="24" t="s">
        <v>38</v>
      </c>
      <c r="AD798" s="24" t="s">
        <v>38</v>
      </c>
      <c r="AE798" s="24" t="s">
        <v>38</v>
      </c>
      <c r="AF798" s="24" t="s">
        <v>38</v>
      </c>
      <c r="AG798" s="24" t="s">
        <v>38</v>
      </c>
      <c r="AH798" s="24" t="s">
        <v>38</v>
      </c>
      <c r="AI798" s="24" t="s">
        <v>38</v>
      </c>
      <c r="AJ798" s="24" t="s">
        <v>38</v>
      </c>
      <c r="AK798" s="24" t="s">
        <v>38</v>
      </c>
      <c r="AL798" s="24">
        <v>-3.8800000000000001E-2</v>
      </c>
      <c r="AM798" s="24">
        <v>6.0299999999999999E-2</v>
      </c>
      <c r="AN798" s="24" t="s">
        <v>38</v>
      </c>
    </row>
    <row r="799" spans="1:40" x14ac:dyDescent="0.35">
      <c r="A799" s="24" t="s">
        <v>1509</v>
      </c>
      <c r="B799" s="24" t="s">
        <v>1508</v>
      </c>
      <c r="C799" s="24" t="s">
        <v>312</v>
      </c>
      <c r="D799" s="24">
        <v>5610</v>
      </c>
      <c r="E799" s="24">
        <v>1514700000000</v>
      </c>
      <c r="F799" s="24">
        <v>5560</v>
      </c>
      <c r="G799" s="24">
        <v>270000000</v>
      </c>
      <c r="H799" s="24">
        <v>1010</v>
      </c>
      <c r="I799" s="24">
        <v>14030710</v>
      </c>
      <c r="J799" s="24">
        <v>-63</v>
      </c>
      <c r="K799" s="24" t="s">
        <v>38</v>
      </c>
      <c r="L799" s="24" t="s">
        <v>38</v>
      </c>
      <c r="M799" s="24" t="s">
        <v>38</v>
      </c>
      <c r="N799" s="24">
        <v>-16994000000</v>
      </c>
      <c r="O799" s="24">
        <v>-13884000000</v>
      </c>
      <c r="P799" s="24">
        <v>-42761000000</v>
      </c>
      <c r="Q799" s="24">
        <v>-1013043000000</v>
      </c>
      <c r="R799" s="24">
        <v>-1004067000000</v>
      </c>
      <c r="S799" s="24" t="s">
        <v>38</v>
      </c>
      <c r="T799" s="24" t="s">
        <v>38</v>
      </c>
      <c r="U799" s="24" t="s">
        <v>38</v>
      </c>
      <c r="V799" s="24" t="s">
        <v>38</v>
      </c>
      <c r="W799" s="24" t="s">
        <v>38</v>
      </c>
      <c r="X799" s="24" t="s">
        <v>38</v>
      </c>
      <c r="Y799" s="24" t="s">
        <v>38</v>
      </c>
      <c r="Z799" s="24" t="s">
        <v>38</v>
      </c>
      <c r="AA799" s="24" t="s">
        <v>38</v>
      </c>
      <c r="AB799" s="24" t="s">
        <v>38</v>
      </c>
      <c r="AC799" s="24" t="s">
        <v>38</v>
      </c>
      <c r="AD799" s="24" t="s">
        <v>38</v>
      </c>
      <c r="AE799" s="24" t="s">
        <v>38</v>
      </c>
      <c r="AF799" s="24" t="s">
        <v>38</v>
      </c>
      <c r="AG799" s="24" t="s">
        <v>38</v>
      </c>
      <c r="AH799" s="24" t="s">
        <v>38</v>
      </c>
      <c r="AI799" s="24" t="s">
        <v>38</v>
      </c>
      <c r="AJ799" s="24">
        <v>-1.8445</v>
      </c>
      <c r="AK799" s="24" t="s">
        <v>38</v>
      </c>
      <c r="AL799" s="24">
        <v>-0.1032</v>
      </c>
      <c r="AM799" s="24">
        <v>0.25140000000000001</v>
      </c>
      <c r="AN799" s="24" t="s">
        <v>38</v>
      </c>
    </row>
    <row r="800" spans="1:40" x14ac:dyDescent="0.35">
      <c r="A800" s="24" t="s">
        <v>1721</v>
      </c>
      <c r="B800" s="24" t="s">
        <v>1720</v>
      </c>
      <c r="C800" s="24" t="s">
        <v>497</v>
      </c>
      <c r="D800" s="24">
        <v>1</v>
      </c>
      <c r="E800" s="24">
        <v>4000000</v>
      </c>
      <c r="F800" s="24" t="s">
        <v>38</v>
      </c>
      <c r="G800" s="24">
        <v>4000000</v>
      </c>
      <c r="H800" s="24">
        <v>1230</v>
      </c>
      <c r="I800" s="24">
        <v>14030930</v>
      </c>
      <c r="J800" s="24">
        <v>-4244</v>
      </c>
      <c r="K800" s="24" t="s">
        <v>38</v>
      </c>
      <c r="L800" s="24" t="s">
        <v>38</v>
      </c>
      <c r="M800" s="24" t="s">
        <v>38</v>
      </c>
      <c r="N800" s="24">
        <v>-16975000000</v>
      </c>
      <c r="O800" s="24">
        <v>18345000000</v>
      </c>
      <c r="P800" s="24">
        <v>-10679000000</v>
      </c>
      <c r="Q800" s="24">
        <v>110186000000</v>
      </c>
      <c r="R800" s="24">
        <v>132300000000</v>
      </c>
      <c r="S800" s="24" t="s">
        <v>38</v>
      </c>
      <c r="T800" s="24" t="s">
        <v>38</v>
      </c>
      <c r="U800" s="24" t="s">
        <v>38</v>
      </c>
      <c r="V800" s="24" t="s">
        <v>38</v>
      </c>
      <c r="W800" s="24" t="s">
        <v>38</v>
      </c>
      <c r="X800" s="24" t="s">
        <v>38</v>
      </c>
      <c r="Y800" s="24" t="s">
        <v>38</v>
      </c>
      <c r="Z800" s="24" t="s">
        <v>38</v>
      </c>
      <c r="AA800" s="24" t="s">
        <v>38</v>
      </c>
      <c r="AB800" s="24" t="s">
        <v>38</v>
      </c>
      <c r="AC800" s="24" t="s">
        <v>38</v>
      </c>
      <c r="AD800" s="24" t="s">
        <v>38</v>
      </c>
      <c r="AE800" s="24" t="s">
        <v>38</v>
      </c>
      <c r="AF800" s="24" t="s">
        <v>38</v>
      </c>
      <c r="AG800" s="24" t="s">
        <v>38</v>
      </c>
      <c r="AH800" s="24" t="s">
        <v>38</v>
      </c>
      <c r="AI800" s="24" t="s">
        <v>38</v>
      </c>
      <c r="AJ800" s="24" t="s">
        <v>38</v>
      </c>
      <c r="AK800" s="24" t="s">
        <v>38</v>
      </c>
      <c r="AL800" s="24" t="s">
        <v>38</v>
      </c>
      <c r="AM800" s="24" t="s">
        <v>38</v>
      </c>
      <c r="AN800" s="24" t="s">
        <v>38</v>
      </c>
    </row>
    <row r="801" spans="1:40" x14ac:dyDescent="0.35">
      <c r="A801" s="24" t="s">
        <v>1519</v>
      </c>
      <c r="B801" s="24" t="s">
        <v>1518</v>
      </c>
      <c r="C801" s="24" t="s">
        <v>50</v>
      </c>
      <c r="D801" s="24">
        <v>4252</v>
      </c>
      <c r="E801" s="24">
        <v>4252000000000</v>
      </c>
      <c r="F801" s="24">
        <v>4213</v>
      </c>
      <c r="G801" s="24">
        <v>1000000000</v>
      </c>
      <c r="H801" s="24">
        <v>930</v>
      </c>
      <c r="I801" s="24">
        <v>14030631</v>
      </c>
      <c r="J801" s="24">
        <v>497</v>
      </c>
      <c r="K801" s="24">
        <v>604177000000</v>
      </c>
      <c r="L801" s="24">
        <v>1488000000</v>
      </c>
      <c r="M801" s="24">
        <v>362044000000</v>
      </c>
      <c r="N801" s="24">
        <v>497088000000</v>
      </c>
      <c r="O801" s="24">
        <v>-25992000000</v>
      </c>
      <c r="P801" s="24">
        <v>273542000000</v>
      </c>
      <c r="Q801" s="24">
        <v>697086000000</v>
      </c>
      <c r="R801" s="24">
        <v>184734000000</v>
      </c>
      <c r="S801" s="24" t="s">
        <v>38</v>
      </c>
      <c r="T801" s="24" t="s">
        <v>38</v>
      </c>
      <c r="U801" s="24" t="s">
        <v>38</v>
      </c>
      <c r="V801" s="24">
        <v>4.02E-2</v>
      </c>
      <c r="W801" s="24">
        <v>7.0377000000000001</v>
      </c>
      <c r="X801" s="24">
        <v>8.4769000000000005</v>
      </c>
      <c r="Y801" s="24" t="s">
        <v>38</v>
      </c>
      <c r="Z801" s="24" t="s">
        <v>38</v>
      </c>
      <c r="AA801" s="24" t="s">
        <v>38</v>
      </c>
      <c r="AB801" s="24" t="s">
        <v>38</v>
      </c>
      <c r="AC801" s="24" t="s">
        <v>38</v>
      </c>
      <c r="AD801" s="24" t="s">
        <v>38</v>
      </c>
      <c r="AE801" s="24" t="s">
        <v>38</v>
      </c>
      <c r="AF801" s="24">
        <v>-0.99750000000000005</v>
      </c>
      <c r="AG801" s="24">
        <v>11.9391</v>
      </c>
      <c r="AH801" s="24" t="s">
        <v>38</v>
      </c>
      <c r="AI801" s="24" t="s">
        <v>38</v>
      </c>
      <c r="AJ801" s="24">
        <v>-1.0457000000000001</v>
      </c>
      <c r="AK801" s="24" t="s">
        <v>38</v>
      </c>
      <c r="AL801" s="24">
        <v>0.19520000000000001</v>
      </c>
      <c r="AM801" s="24">
        <v>0.36349999999999999</v>
      </c>
      <c r="AN801" s="24">
        <v>476.41759999999999</v>
      </c>
    </row>
    <row r="802" spans="1:40" x14ac:dyDescent="0.35">
      <c r="A802" s="24" t="s">
        <v>1723</v>
      </c>
      <c r="B802" s="24" t="s">
        <v>1722</v>
      </c>
      <c r="C802" s="24" t="s">
        <v>172</v>
      </c>
      <c r="D802" s="24">
        <v>4104</v>
      </c>
      <c r="E802" s="24">
        <v>1641600000000</v>
      </c>
      <c r="F802" s="24">
        <v>4063</v>
      </c>
      <c r="G802" s="24">
        <v>400000000</v>
      </c>
      <c r="H802" s="24">
        <v>631</v>
      </c>
      <c r="I802" s="24">
        <v>13990631</v>
      </c>
      <c r="J802" s="24">
        <v>20.114999999999998</v>
      </c>
      <c r="K802" s="24">
        <v>273915000000</v>
      </c>
      <c r="L802" s="24">
        <v>273915000000</v>
      </c>
      <c r="M802" s="24">
        <v>273915000000</v>
      </c>
      <c r="N802" s="24">
        <v>-69118000000</v>
      </c>
      <c r="O802" s="24">
        <v>-69118000000</v>
      </c>
      <c r="P802" s="24">
        <v>-69118000000</v>
      </c>
      <c r="Q802" s="24">
        <v>69203000000</v>
      </c>
      <c r="R802" s="24">
        <v>69203000000</v>
      </c>
      <c r="S802" s="24">
        <v>99511000000</v>
      </c>
      <c r="T802" s="24">
        <v>99511000000</v>
      </c>
      <c r="U802" s="24">
        <v>99511000000</v>
      </c>
      <c r="V802" s="24">
        <v>9.9400000000000002E-2</v>
      </c>
      <c r="W802" s="24">
        <v>5.9931000000000001</v>
      </c>
      <c r="X802" s="24">
        <v>201.98859999999999</v>
      </c>
      <c r="Y802" s="24" t="s">
        <v>38</v>
      </c>
      <c r="Z802" s="24">
        <v>11.5616</v>
      </c>
      <c r="AA802" s="24" t="s">
        <v>38</v>
      </c>
      <c r="AB802" s="24" t="s">
        <v>38</v>
      </c>
      <c r="AC802" s="24" t="s">
        <v>38</v>
      </c>
      <c r="AD802" s="24" t="s">
        <v>38</v>
      </c>
      <c r="AE802" s="24">
        <v>0.66049999999999998</v>
      </c>
      <c r="AF802" s="24" t="s">
        <v>38</v>
      </c>
      <c r="AG802" s="24">
        <v>2.6484000000000001</v>
      </c>
      <c r="AH802" s="24" t="s">
        <v>38</v>
      </c>
      <c r="AI802" s="24">
        <v>0.19409999999999999</v>
      </c>
      <c r="AJ802" s="24" t="s">
        <v>38</v>
      </c>
      <c r="AK802" s="24" t="s">
        <v>38</v>
      </c>
      <c r="AL802" s="24">
        <v>4.3700000000000003E-2</v>
      </c>
      <c r="AM802" s="24">
        <v>0.32900000000000001</v>
      </c>
      <c r="AN802" s="24">
        <v>1139.0349000000001</v>
      </c>
    </row>
    <row r="803" spans="1:40" x14ac:dyDescent="0.35">
      <c r="A803" s="24" t="s">
        <v>1529</v>
      </c>
      <c r="B803" s="24" t="s">
        <v>1528</v>
      </c>
      <c r="C803" s="24" t="s">
        <v>127</v>
      </c>
      <c r="D803" s="24">
        <v>17590</v>
      </c>
      <c r="E803" s="24">
        <v>6736970000000</v>
      </c>
      <c r="F803" s="24">
        <v>17160</v>
      </c>
      <c r="G803" s="24">
        <v>383000000</v>
      </c>
      <c r="H803" s="24">
        <v>1230</v>
      </c>
      <c r="I803" s="24">
        <v>14030930</v>
      </c>
      <c r="J803" s="24">
        <v>-567</v>
      </c>
      <c r="K803" s="24">
        <v>15744000000</v>
      </c>
      <c r="L803" s="24">
        <v>2695000000</v>
      </c>
      <c r="M803" s="24">
        <v>5369000000</v>
      </c>
      <c r="N803" s="24">
        <v>-216986000000</v>
      </c>
      <c r="O803" s="24">
        <v>-8088000000</v>
      </c>
      <c r="P803" s="24">
        <v>5075000000</v>
      </c>
      <c r="Q803" s="24">
        <v>-200596000000</v>
      </c>
      <c r="R803" s="24">
        <v>38960000000</v>
      </c>
      <c r="S803" s="24">
        <v>42970000000</v>
      </c>
      <c r="T803" s="24">
        <v>16591000000</v>
      </c>
      <c r="U803" s="24">
        <v>997000000</v>
      </c>
      <c r="V803" s="24">
        <v>0.15090000000000001</v>
      </c>
      <c r="W803" s="24">
        <v>427.90710000000001</v>
      </c>
      <c r="X803" s="24" t="s">
        <v>38</v>
      </c>
      <c r="Y803" s="24" t="s">
        <v>38</v>
      </c>
      <c r="Z803" s="24" t="s">
        <v>38</v>
      </c>
      <c r="AA803" s="24" t="s">
        <v>38</v>
      </c>
      <c r="AB803" s="24" t="s">
        <v>38</v>
      </c>
      <c r="AC803" s="24" t="s">
        <v>38</v>
      </c>
      <c r="AD803" s="24" t="s">
        <v>38</v>
      </c>
      <c r="AE803" s="24" t="s">
        <v>38</v>
      </c>
      <c r="AF803" s="24" t="s">
        <v>38</v>
      </c>
      <c r="AG803" s="24" t="s">
        <v>38</v>
      </c>
      <c r="AH803" s="24" t="s">
        <v>38</v>
      </c>
      <c r="AI803" s="24" t="s">
        <v>38</v>
      </c>
      <c r="AJ803" s="24" t="s">
        <v>38</v>
      </c>
      <c r="AK803" s="24" t="s">
        <v>38</v>
      </c>
      <c r="AL803" s="24">
        <v>-7.3899999999999993E-2</v>
      </c>
      <c r="AM803" s="24">
        <v>-7.85E-2</v>
      </c>
      <c r="AN803" s="24">
        <v>564.55840000000001</v>
      </c>
    </row>
    <row r="804" spans="1:40" x14ac:dyDescent="0.35">
      <c r="A804" s="24" t="s">
        <v>967</v>
      </c>
      <c r="B804" s="24" t="s">
        <v>966</v>
      </c>
      <c r="C804" s="24" t="s">
        <v>50</v>
      </c>
      <c r="D804" s="24">
        <v>3325</v>
      </c>
      <c r="E804" s="24">
        <v>13300000000000</v>
      </c>
      <c r="F804" s="24">
        <v>3228</v>
      </c>
      <c r="G804" s="24">
        <v>4000000000</v>
      </c>
      <c r="H804" s="24">
        <v>1230</v>
      </c>
      <c r="I804" s="24">
        <v>14030930</v>
      </c>
      <c r="J804" s="24">
        <v>266</v>
      </c>
      <c r="K804" s="24">
        <v>1678944000000</v>
      </c>
      <c r="L804" s="24">
        <v>395808000000</v>
      </c>
      <c r="M804" s="24">
        <v>2133402000000</v>
      </c>
      <c r="N804" s="24">
        <v>1064653000000</v>
      </c>
      <c r="O804" s="24">
        <v>285926000000</v>
      </c>
      <c r="P804" s="24">
        <v>1591094000000</v>
      </c>
      <c r="Q804" s="24">
        <v>3189341000000</v>
      </c>
      <c r="R804" s="24">
        <v>2924891000000</v>
      </c>
      <c r="S804" s="24">
        <v>274970000000</v>
      </c>
      <c r="T804" s="24">
        <v>75894000000</v>
      </c>
      <c r="U804" s="24">
        <v>243512000000</v>
      </c>
      <c r="V804" s="24">
        <v>0.18779999999999999</v>
      </c>
      <c r="W804" s="24">
        <v>7.9215999999999998</v>
      </c>
      <c r="X804" s="24">
        <v>12.135300000000001</v>
      </c>
      <c r="Y804" s="24" t="s">
        <v>38</v>
      </c>
      <c r="Z804" s="24" t="s">
        <v>38</v>
      </c>
      <c r="AA804" s="24" t="s">
        <v>38</v>
      </c>
      <c r="AB804" s="24" t="s">
        <v>38</v>
      </c>
      <c r="AC804" s="24">
        <v>7.3200000000000001E-2</v>
      </c>
      <c r="AD804" s="24">
        <v>0.38590000000000002</v>
      </c>
      <c r="AE804" s="24" t="s">
        <v>38</v>
      </c>
      <c r="AF804" s="24">
        <v>-0.29459999999999997</v>
      </c>
      <c r="AG804" s="24">
        <v>1.1154999999999999</v>
      </c>
      <c r="AH804" s="24" t="s">
        <v>38</v>
      </c>
      <c r="AI804" s="24" t="s">
        <v>38</v>
      </c>
      <c r="AJ804" s="24">
        <v>-0.2429</v>
      </c>
      <c r="AK804" s="24">
        <v>1.9319</v>
      </c>
      <c r="AL804" s="24">
        <v>-0.1028</v>
      </c>
      <c r="AM804" s="24" t="s">
        <v>38</v>
      </c>
      <c r="AN804" s="24">
        <v>139.61699999999999</v>
      </c>
    </row>
    <row r="805" spans="1:40" x14ac:dyDescent="0.35">
      <c r="A805" s="24" t="s">
        <v>1725</v>
      </c>
      <c r="B805" s="24" t="s">
        <v>1724</v>
      </c>
      <c r="C805" s="24" t="s">
        <v>65</v>
      </c>
      <c r="D805" s="24" t="s">
        <v>38</v>
      </c>
      <c r="E805" s="24" t="s">
        <v>38</v>
      </c>
      <c r="F805" s="24" t="s">
        <v>38</v>
      </c>
      <c r="G805" s="24" t="s">
        <v>38</v>
      </c>
      <c r="H805" s="24">
        <v>1229</v>
      </c>
      <c r="I805" s="24">
        <v>13961229</v>
      </c>
      <c r="J805" s="24">
        <v>2556.3103000000001</v>
      </c>
      <c r="K805" s="24" t="s">
        <v>38</v>
      </c>
      <c r="L805" s="24">
        <v>4172764000000</v>
      </c>
      <c r="M805" s="24">
        <v>14617448000000</v>
      </c>
      <c r="N805" s="24" t="s">
        <v>38</v>
      </c>
      <c r="O805" s="24">
        <v>119022000000</v>
      </c>
      <c r="P805" s="24">
        <v>741330000000</v>
      </c>
      <c r="Q805" s="24">
        <v>828354000000</v>
      </c>
      <c r="R805" s="24">
        <v>828354000000</v>
      </c>
      <c r="S805" s="24" t="s">
        <v>38</v>
      </c>
      <c r="T805" s="24">
        <v>109193000000</v>
      </c>
      <c r="U805" s="24">
        <v>516644000000</v>
      </c>
      <c r="V805" s="24">
        <v>0.94420000000000004</v>
      </c>
      <c r="W805" s="24" t="s">
        <v>38</v>
      </c>
      <c r="X805" s="24" t="s">
        <v>38</v>
      </c>
      <c r="Y805" s="24" t="s">
        <v>38</v>
      </c>
      <c r="Z805" s="24" t="s">
        <v>38</v>
      </c>
      <c r="AA805" s="24">
        <v>4.8999999999999998E-3</v>
      </c>
      <c r="AB805" s="24">
        <v>9.35E-2</v>
      </c>
      <c r="AC805" s="24">
        <v>-0.2356</v>
      </c>
      <c r="AD805" s="24">
        <v>-0.60099999999999998</v>
      </c>
      <c r="AE805" s="24">
        <v>0.95440000000000003</v>
      </c>
      <c r="AF805" s="24">
        <v>-0.1051</v>
      </c>
      <c r="AG805" s="24">
        <v>0.40410000000000001</v>
      </c>
      <c r="AH805" s="24">
        <v>4.3700000000000003E-2</v>
      </c>
      <c r="AI805" s="24">
        <v>-4.1599999999999998E-2</v>
      </c>
      <c r="AJ805" s="24" t="s">
        <v>38</v>
      </c>
      <c r="AK805" s="24">
        <v>-0.43980000000000002</v>
      </c>
      <c r="AL805" s="24" t="s">
        <v>38</v>
      </c>
      <c r="AM805" s="24" t="s">
        <v>38</v>
      </c>
      <c r="AN805" s="24">
        <v>70.91</v>
      </c>
    </row>
    <row r="806" spans="1:40" x14ac:dyDescent="0.35">
      <c r="A806" s="24" t="s">
        <v>1727</v>
      </c>
      <c r="B806" s="24" t="s">
        <v>1726</v>
      </c>
      <c r="C806" s="24" t="s">
        <v>50</v>
      </c>
      <c r="D806" s="24" t="s">
        <v>38</v>
      </c>
      <c r="E806" s="24" t="s">
        <v>38</v>
      </c>
      <c r="F806" s="24" t="s">
        <v>38</v>
      </c>
      <c r="G806" s="24" t="s">
        <v>38</v>
      </c>
      <c r="H806" s="24">
        <v>930</v>
      </c>
      <c r="I806" s="24">
        <v>14030930</v>
      </c>
      <c r="J806" s="24">
        <v>10944999</v>
      </c>
      <c r="K806" s="24">
        <v>33040597000000</v>
      </c>
      <c r="L806" s="24">
        <v>2073419000000</v>
      </c>
      <c r="M806" s="24">
        <v>33040597000000</v>
      </c>
      <c r="N806" s="24">
        <v>32834997000000</v>
      </c>
      <c r="O806" s="24">
        <v>2047548000000</v>
      </c>
      <c r="P806" s="24">
        <v>32834997000000</v>
      </c>
      <c r="Q806" s="24">
        <v>56029471000000</v>
      </c>
      <c r="R806" s="24">
        <v>56029471000000</v>
      </c>
      <c r="S806" s="24">
        <v>108000000</v>
      </c>
      <c r="T806" s="24">
        <v>8000000</v>
      </c>
      <c r="U806" s="24">
        <v>108000000</v>
      </c>
      <c r="V806" s="24">
        <v>0.77959999999999996</v>
      </c>
      <c r="W806" s="24" t="s">
        <v>38</v>
      </c>
      <c r="X806" s="24" t="s">
        <v>38</v>
      </c>
      <c r="Y806" s="24" t="s">
        <v>38</v>
      </c>
      <c r="Z806" s="24" t="s">
        <v>38</v>
      </c>
      <c r="AA806" s="24" t="s">
        <v>38</v>
      </c>
      <c r="AB806" s="24" t="s">
        <v>38</v>
      </c>
      <c r="AC806" s="24" t="s">
        <v>38</v>
      </c>
      <c r="AD806" s="24" t="s">
        <v>38</v>
      </c>
      <c r="AE806" s="24" t="s">
        <v>38</v>
      </c>
      <c r="AF806" s="24" t="s">
        <v>38</v>
      </c>
      <c r="AG806" s="24" t="s">
        <v>38</v>
      </c>
      <c r="AH806" s="24" t="s">
        <v>38</v>
      </c>
      <c r="AI806" s="24" t="s">
        <v>38</v>
      </c>
      <c r="AJ806" s="24" t="s">
        <v>38</v>
      </c>
      <c r="AK806" s="24" t="s">
        <v>38</v>
      </c>
      <c r="AL806" s="24" t="s">
        <v>38</v>
      </c>
      <c r="AM806" s="24" t="s">
        <v>38</v>
      </c>
      <c r="AN806" s="24">
        <v>175.73140000000001</v>
      </c>
    </row>
    <row r="807" spans="1:40" x14ac:dyDescent="0.35">
      <c r="A807" s="24" t="s">
        <v>1729</v>
      </c>
      <c r="B807" s="24" t="s">
        <v>1728</v>
      </c>
      <c r="C807" s="24" t="s">
        <v>138</v>
      </c>
      <c r="D807" s="24" t="s">
        <v>38</v>
      </c>
      <c r="E807" s="24" t="s">
        <v>38</v>
      </c>
      <c r="F807" s="24" t="s">
        <v>38</v>
      </c>
      <c r="G807" s="24" t="s">
        <v>38</v>
      </c>
      <c r="H807" s="24">
        <v>1030</v>
      </c>
      <c r="I807" s="24">
        <v>13971030</v>
      </c>
      <c r="J807" s="24">
        <v>1297.25</v>
      </c>
      <c r="K807" s="24" t="s">
        <v>38</v>
      </c>
      <c r="L807" s="24">
        <v>1205439000000</v>
      </c>
      <c r="M807" s="24">
        <v>3318790000000</v>
      </c>
      <c r="N807" s="24" t="s">
        <v>38</v>
      </c>
      <c r="O807" s="24">
        <v>396503000000</v>
      </c>
      <c r="P807" s="24">
        <v>648625000000</v>
      </c>
      <c r="Q807" s="24">
        <v>887908000000</v>
      </c>
      <c r="R807" s="24">
        <v>887908000000</v>
      </c>
      <c r="S807" s="24" t="s">
        <v>38</v>
      </c>
      <c r="T807" s="24">
        <v>31938000000</v>
      </c>
      <c r="U807" s="24">
        <v>145981000000</v>
      </c>
      <c r="V807" s="24">
        <v>1.2551000000000001</v>
      </c>
      <c r="W807" s="24" t="s">
        <v>38</v>
      </c>
      <c r="X807" s="24" t="s">
        <v>38</v>
      </c>
      <c r="Y807" s="24" t="s">
        <v>38</v>
      </c>
      <c r="Z807" s="24" t="s">
        <v>38</v>
      </c>
      <c r="AA807" s="24">
        <v>0.87290000000000001</v>
      </c>
      <c r="AB807" s="24">
        <v>1.6734</v>
      </c>
      <c r="AC807" s="24">
        <v>1.1283000000000001</v>
      </c>
      <c r="AD807" s="24">
        <v>2.1379000000000001</v>
      </c>
      <c r="AE807" s="24">
        <v>1.7281</v>
      </c>
      <c r="AF807" s="24">
        <v>0.63729999999999998</v>
      </c>
      <c r="AG807" s="24">
        <v>0.61360000000000003</v>
      </c>
      <c r="AH807" s="24">
        <v>3.1707999999999998</v>
      </c>
      <c r="AI807" s="24">
        <v>3.1202999999999999</v>
      </c>
      <c r="AJ807" s="24">
        <v>2.4845999999999999</v>
      </c>
      <c r="AK807" s="24">
        <v>4.0632000000000001</v>
      </c>
      <c r="AL807" s="24" t="s">
        <v>38</v>
      </c>
      <c r="AM807" s="24" t="s">
        <v>38</v>
      </c>
      <c r="AN807" s="24">
        <v>154.12440000000001</v>
      </c>
    </row>
    <row r="808" spans="1:40" x14ac:dyDescent="0.35">
      <c r="A808" s="24" t="s">
        <v>1731</v>
      </c>
      <c r="B808" s="24" t="s">
        <v>1730</v>
      </c>
      <c r="C808" s="24" t="s">
        <v>50</v>
      </c>
      <c r="D808" s="24" t="s">
        <v>38</v>
      </c>
      <c r="E808" s="24" t="s">
        <v>38</v>
      </c>
      <c r="F808" s="24" t="s">
        <v>38</v>
      </c>
      <c r="G808" s="24" t="s">
        <v>38</v>
      </c>
      <c r="H808" s="24" t="s">
        <v>38</v>
      </c>
      <c r="I808" s="24" t="s">
        <v>38</v>
      </c>
      <c r="J808" s="24" t="s">
        <v>38</v>
      </c>
      <c r="K808" s="24" t="s">
        <v>38</v>
      </c>
      <c r="L808" s="24" t="s">
        <v>38</v>
      </c>
      <c r="M808" s="24" t="s">
        <v>38</v>
      </c>
      <c r="N808" s="24" t="s">
        <v>38</v>
      </c>
      <c r="O808" s="24" t="s">
        <v>38</v>
      </c>
      <c r="P808" s="24" t="s">
        <v>38</v>
      </c>
      <c r="Q808" s="24" t="s">
        <v>38</v>
      </c>
      <c r="R808" s="24" t="s">
        <v>38</v>
      </c>
      <c r="S808" s="24" t="s">
        <v>38</v>
      </c>
      <c r="T808" s="24" t="s">
        <v>38</v>
      </c>
      <c r="U808" s="24" t="s">
        <v>38</v>
      </c>
      <c r="V808" s="24" t="s">
        <v>38</v>
      </c>
      <c r="W808" s="24" t="s">
        <v>38</v>
      </c>
      <c r="X808" s="24" t="s">
        <v>38</v>
      </c>
      <c r="Y808" s="24" t="s">
        <v>38</v>
      </c>
      <c r="Z808" s="24" t="s">
        <v>38</v>
      </c>
      <c r="AA808" s="24" t="s">
        <v>38</v>
      </c>
      <c r="AB808" s="24" t="s">
        <v>38</v>
      </c>
      <c r="AC808" s="24" t="s">
        <v>38</v>
      </c>
      <c r="AD808" s="24" t="s">
        <v>38</v>
      </c>
      <c r="AE808" s="24" t="s">
        <v>38</v>
      </c>
      <c r="AF808" s="24" t="s">
        <v>38</v>
      </c>
      <c r="AG808" s="24" t="s">
        <v>38</v>
      </c>
      <c r="AH808" s="24" t="s">
        <v>38</v>
      </c>
      <c r="AI808" s="24" t="s">
        <v>38</v>
      </c>
      <c r="AJ808" s="24" t="s">
        <v>38</v>
      </c>
      <c r="AK808" s="24" t="s">
        <v>38</v>
      </c>
      <c r="AL808" s="24" t="s">
        <v>38</v>
      </c>
      <c r="AM808" s="24" t="s">
        <v>38</v>
      </c>
      <c r="AN808" s="24" t="s">
        <v>38</v>
      </c>
    </row>
    <row r="809" spans="1:40" x14ac:dyDescent="0.35">
      <c r="A809" s="24" t="s">
        <v>1733</v>
      </c>
      <c r="B809" s="24" t="s">
        <v>1732</v>
      </c>
      <c r="C809" s="24" t="s">
        <v>89</v>
      </c>
      <c r="D809" s="24" t="s">
        <v>38</v>
      </c>
      <c r="E809" s="24" t="s">
        <v>38</v>
      </c>
      <c r="F809" s="24" t="s">
        <v>38</v>
      </c>
      <c r="G809" s="24" t="s">
        <v>38</v>
      </c>
      <c r="H809" s="24">
        <v>1229</v>
      </c>
      <c r="I809" s="24">
        <v>13961229</v>
      </c>
      <c r="J809" s="24">
        <v>495.4205</v>
      </c>
      <c r="K809" s="24" t="s">
        <v>38</v>
      </c>
      <c r="L809" s="24">
        <v>1959396000000</v>
      </c>
      <c r="M809" s="24">
        <v>6042444000000</v>
      </c>
      <c r="N809" s="24" t="s">
        <v>38</v>
      </c>
      <c r="O809" s="24">
        <v>181178000000</v>
      </c>
      <c r="P809" s="24">
        <v>990841000000</v>
      </c>
      <c r="Q809" s="24">
        <v>1358731000000</v>
      </c>
      <c r="R809" s="24">
        <v>1358731000000</v>
      </c>
      <c r="S809" s="24" t="s">
        <v>38</v>
      </c>
      <c r="T809" s="24">
        <v>527065000000</v>
      </c>
      <c r="U809" s="24">
        <v>527065000000</v>
      </c>
      <c r="V809" s="24">
        <v>0.61950000000000005</v>
      </c>
      <c r="W809" s="24" t="s">
        <v>38</v>
      </c>
      <c r="X809" s="24" t="s">
        <v>38</v>
      </c>
      <c r="Y809" s="24" t="s">
        <v>38</v>
      </c>
      <c r="Z809" s="24" t="s">
        <v>38</v>
      </c>
      <c r="AA809" s="24" t="s">
        <v>38</v>
      </c>
      <c r="AB809" s="24" t="s">
        <v>38</v>
      </c>
      <c r="AC809" s="24">
        <v>-0.4622</v>
      </c>
      <c r="AD809" s="24">
        <v>-0.9032</v>
      </c>
      <c r="AE809" s="24" t="s">
        <v>38</v>
      </c>
      <c r="AF809" s="24">
        <v>0.27500000000000002</v>
      </c>
      <c r="AG809" s="24">
        <v>3.4531999999999998</v>
      </c>
      <c r="AH809" s="24">
        <v>2.1118000000000001</v>
      </c>
      <c r="AI809" s="24" t="s">
        <v>38</v>
      </c>
      <c r="AJ809" s="24">
        <v>-0.31419999999999998</v>
      </c>
      <c r="AK809" s="24">
        <v>-0.56899999999999995</v>
      </c>
      <c r="AL809" s="24" t="s">
        <v>38</v>
      </c>
      <c r="AM809" s="24" t="s">
        <v>38</v>
      </c>
      <c r="AN809" s="24">
        <v>160.09979999999999</v>
      </c>
    </row>
    <row r="810" spans="1:40" x14ac:dyDescent="0.35">
      <c r="A810" s="24" t="s">
        <v>1735</v>
      </c>
      <c r="B810" s="24" t="s">
        <v>1734</v>
      </c>
      <c r="C810" s="24" t="s">
        <v>172</v>
      </c>
      <c r="D810" s="24" t="s">
        <v>38</v>
      </c>
      <c r="E810" s="24" t="s">
        <v>38</v>
      </c>
      <c r="F810" s="24" t="s">
        <v>38</v>
      </c>
      <c r="G810" s="24" t="s">
        <v>38</v>
      </c>
      <c r="H810" s="24">
        <v>1229</v>
      </c>
      <c r="I810" s="24">
        <v>13960631</v>
      </c>
      <c r="J810" s="24">
        <v>345.42439999999999</v>
      </c>
      <c r="K810" s="24" t="s">
        <v>38</v>
      </c>
      <c r="L810" s="24" t="s">
        <v>38</v>
      </c>
      <c r="M810" s="24">
        <v>554996000000</v>
      </c>
      <c r="N810" s="24" t="s">
        <v>38</v>
      </c>
      <c r="O810" s="24" t="s">
        <v>38</v>
      </c>
      <c r="P810" s="24">
        <v>205812000000</v>
      </c>
      <c r="Q810" s="24">
        <v>121805000000</v>
      </c>
      <c r="R810" s="24">
        <v>205105000000</v>
      </c>
      <c r="S810" s="24" t="s">
        <v>38</v>
      </c>
      <c r="T810" s="24" t="s">
        <v>38</v>
      </c>
      <c r="U810" s="24" t="s">
        <v>38</v>
      </c>
      <c r="V810" s="24">
        <v>0.96199999999999997</v>
      </c>
      <c r="W810" s="24" t="s">
        <v>38</v>
      </c>
      <c r="X810" s="24" t="s">
        <v>38</v>
      </c>
      <c r="Y810" s="24" t="s">
        <v>38</v>
      </c>
      <c r="Z810" s="24" t="s">
        <v>38</v>
      </c>
      <c r="AA810" s="24" t="s">
        <v>38</v>
      </c>
      <c r="AB810" s="24" t="s">
        <v>38</v>
      </c>
      <c r="AC810" s="24" t="s">
        <v>38</v>
      </c>
      <c r="AD810" s="24" t="s">
        <v>38</v>
      </c>
      <c r="AE810" s="24" t="s">
        <v>38</v>
      </c>
      <c r="AF810" s="24" t="s">
        <v>38</v>
      </c>
      <c r="AG810" s="24" t="s">
        <v>38</v>
      </c>
      <c r="AH810" s="24" t="s">
        <v>38</v>
      </c>
      <c r="AI810" s="24" t="s">
        <v>38</v>
      </c>
      <c r="AJ810" s="24" t="s">
        <v>38</v>
      </c>
      <c r="AK810" s="24" t="s">
        <v>38</v>
      </c>
      <c r="AL810" s="24" t="s">
        <v>38</v>
      </c>
      <c r="AM810" s="24" t="s">
        <v>38</v>
      </c>
      <c r="AN810" s="24">
        <v>128.76130000000001</v>
      </c>
    </row>
    <row r="811" spans="1:40" x14ac:dyDescent="0.35">
      <c r="A811" s="24" t="s">
        <v>1737</v>
      </c>
      <c r="B811" s="24" t="s">
        <v>1736</v>
      </c>
      <c r="C811" s="24" t="s">
        <v>1629</v>
      </c>
      <c r="D811" s="24" t="s">
        <v>38</v>
      </c>
      <c r="E811" s="24" t="s">
        <v>38</v>
      </c>
      <c r="F811" s="24" t="s">
        <v>38</v>
      </c>
      <c r="G811" s="24" t="s">
        <v>38</v>
      </c>
      <c r="H811" s="24">
        <v>631</v>
      </c>
      <c r="I811" s="24">
        <v>14010331</v>
      </c>
      <c r="J811" s="24">
        <v>119200123000000</v>
      </c>
      <c r="K811" s="24">
        <v>119218298000000</v>
      </c>
      <c r="L811" s="24">
        <v>119101000000</v>
      </c>
      <c r="M811" s="24">
        <v>-1689000000</v>
      </c>
      <c r="N811" s="24">
        <v>119200123000000</v>
      </c>
      <c r="O811" s="24">
        <v>116272000000</v>
      </c>
      <c r="P811" s="24">
        <v>-21388000000</v>
      </c>
      <c r="Q811" s="24">
        <v>26662173000000</v>
      </c>
      <c r="R811" s="24">
        <v>22483590000000</v>
      </c>
      <c r="S811" s="24" t="s">
        <v>38</v>
      </c>
      <c r="T811" s="24" t="s">
        <v>38</v>
      </c>
      <c r="U811" s="24" t="s">
        <v>38</v>
      </c>
      <c r="V811" s="24" t="s">
        <v>38</v>
      </c>
      <c r="W811" s="24" t="s">
        <v>38</v>
      </c>
      <c r="X811" s="24" t="s">
        <v>38</v>
      </c>
      <c r="Y811" s="24" t="s">
        <v>38</v>
      </c>
      <c r="Z811" s="24" t="s">
        <v>38</v>
      </c>
      <c r="AA811" s="24" t="s">
        <v>38</v>
      </c>
      <c r="AB811" s="24" t="s">
        <v>38</v>
      </c>
      <c r="AC811" s="24" t="s">
        <v>38</v>
      </c>
      <c r="AD811" s="24">
        <v>-5.0000000000000001E-4</v>
      </c>
      <c r="AE811" s="24" t="s">
        <v>38</v>
      </c>
      <c r="AF811" s="24">
        <v>-0.98419999999999996</v>
      </c>
      <c r="AG811" s="24" t="s">
        <v>38</v>
      </c>
      <c r="AH811" s="24" t="s">
        <v>38</v>
      </c>
      <c r="AI811" s="24" t="s">
        <v>38</v>
      </c>
      <c r="AJ811" s="24">
        <v>-0.98460000000000003</v>
      </c>
      <c r="AK811" s="24" t="s">
        <v>38</v>
      </c>
      <c r="AL811" s="24" t="s">
        <v>38</v>
      </c>
      <c r="AM811" s="24" t="s">
        <v>38</v>
      </c>
      <c r="AN811" s="24">
        <v>2.5998000000000001</v>
      </c>
    </row>
    <row r="812" spans="1:40" x14ac:dyDescent="0.35">
      <c r="A812" s="24" t="s">
        <v>1739</v>
      </c>
      <c r="B812" s="24" t="s">
        <v>1738</v>
      </c>
      <c r="C812" s="24" t="s">
        <v>1629</v>
      </c>
      <c r="D812" s="24" t="s">
        <v>38</v>
      </c>
      <c r="E812" s="24" t="s">
        <v>38</v>
      </c>
      <c r="F812" s="24" t="s">
        <v>38</v>
      </c>
      <c r="G812" s="24" t="s">
        <v>38</v>
      </c>
      <c r="H812" s="24">
        <v>631</v>
      </c>
      <c r="I812" s="24">
        <v>14030631</v>
      </c>
      <c r="J812" s="24">
        <v>122</v>
      </c>
      <c r="K812" s="24">
        <v>7496306000000</v>
      </c>
      <c r="L812" s="24">
        <v>5329724000000</v>
      </c>
      <c r="M812" s="24">
        <v>7496306000000</v>
      </c>
      <c r="N812" s="24">
        <v>7482772000000</v>
      </c>
      <c r="O812" s="24">
        <v>5323951000000</v>
      </c>
      <c r="P812" s="24">
        <v>7482772000000</v>
      </c>
      <c r="Q812" s="24">
        <v>7854289000000</v>
      </c>
      <c r="R812" s="24">
        <v>7854289000000</v>
      </c>
      <c r="S812" s="24" t="s">
        <v>38</v>
      </c>
      <c r="T812" s="24" t="s">
        <v>38</v>
      </c>
      <c r="U812" s="24" t="s">
        <v>38</v>
      </c>
      <c r="V812" s="24">
        <v>293389.26669999998</v>
      </c>
      <c r="W812" s="24" t="s">
        <v>38</v>
      </c>
      <c r="X812" s="24" t="s">
        <v>38</v>
      </c>
      <c r="Y812" s="24" t="s">
        <v>38</v>
      </c>
      <c r="Z812" s="24" t="s">
        <v>38</v>
      </c>
      <c r="AA812" s="24" t="s">
        <v>38</v>
      </c>
      <c r="AB812" s="24" t="s">
        <v>38</v>
      </c>
      <c r="AC812" s="24">
        <v>3.8999999999999998E-3</v>
      </c>
      <c r="AD812" s="24">
        <v>-5.0000000000000001E-4</v>
      </c>
      <c r="AE812" s="24" t="s">
        <v>38</v>
      </c>
      <c r="AF812" s="24">
        <v>9.8346</v>
      </c>
      <c r="AG812" s="24">
        <v>-0.15820000000000001</v>
      </c>
      <c r="AH812" s="24" t="s">
        <v>38</v>
      </c>
      <c r="AI812" s="24" t="s">
        <v>38</v>
      </c>
      <c r="AJ812" s="24">
        <v>9.8771000000000004</v>
      </c>
      <c r="AK812" s="24">
        <v>-0.15870000000000001</v>
      </c>
      <c r="AL812" s="24" t="s">
        <v>38</v>
      </c>
      <c r="AM812" s="24" t="s">
        <v>38</v>
      </c>
      <c r="AN812" s="24">
        <v>267.94490000000002</v>
      </c>
    </row>
    <row r="813" spans="1:40" x14ac:dyDescent="0.35">
      <c r="A813" s="24" t="s">
        <v>1741</v>
      </c>
      <c r="B813" s="24" t="s">
        <v>1740</v>
      </c>
      <c r="C813" s="24" t="s">
        <v>1629</v>
      </c>
      <c r="D813" s="24" t="s">
        <v>38</v>
      </c>
      <c r="E813" s="24" t="s">
        <v>38</v>
      </c>
      <c r="F813" s="24" t="s">
        <v>38</v>
      </c>
      <c r="G813" s="24" t="s">
        <v>38</v>
      </c>
      <c r="H813" s="24">
        <v>631</v>
      </c>
      <c r="I813" s="24">
        <v>14030631</v>
      </c>
      <c r="J813" s="24">
        <v>121</v>
      </c>
      <c r="K813" s="24">
        <v>7229942000000</v>
      </c>
      <c r="L813" s="24">
        <v>5096398000000</v>
      </c>
      <c r="M813" s="24">
        <v>7229942000000</v>
      </c>
      <c r="N813" s="24">
        <v>7211195000000</v>
      </c>
      <c r="O813" s="24">
        <v>5092179000000</v>
      </c>
      <c r="P813" s="24">
        <v>7211195000000</v>
      </c>
      <c r="Q813" s="24">
        <v>20157035000000</v>
      </c>
      <c r="R813" s="24">
        <v>20157035000000</v>
      </c>
      <c r="S813" s="24" t="s">
        <v>38</v>
      </c>
      <c r="T813" s="24" t="s">
        <v>38</v>
      </c>
      <c r="U813" s="24" t="s">
        <v>38</v>
      </c>
      <c r="V813" s="24" t="s">
        <v>38</v>
      </c>
      <c r="W813" s="24" t="s">
        <v>38</v>
      </c>
      <c r="X813" s="24" t="s">
        <v>38</v>
      </c>
      <c r="Y813" s="24" t="s">
        <v>38</v>
      </c>
      <c r="Z813" s="24" t="s">
        <v>38</v>
      </c>
      <c r="AA813" s="24" t="s">
        <v>38</v>
      </c>
      <c r="AB813" s="24" t="s">
        <v>38</v>
      </c>
      <c r="AC813" s="24" t="s">
        <v>38</v>
      </c>
      <c r="AD813" s="24" t="s">
        <v>38</v>
      </c>
      <c r="AE813" s="24" t="s">
        <v>38</v>
      </c>
      <c r="AF813" s="24" t="s">
        <v>38</v>
      </c>
      <c r="AG813" s="24" t="s">
        <v>38</v>
      </c>
      <c r="AH813" s="24" t="s">
        <v>38</v>
      </c>
      <c r="AI813" s="24" t="s">
        <v>38</v>
      </c>
      <c r="AJ813" s="24" t="s">
        <v>38</v>
      </c>
      <c r="AK813" s="24" t="s">
        <v>38</v>
      </c>
      <c r="AL813" s="24" t="s">
        <v>38</v>
      </c>
      <c r="AM813" s="24" t="s">
        <v>38</v>
      </c>
      <c r="AN813" s="24">
        <v>811.23530000000005</v>
      </c>
    </row>
    <row r="814" spans="1:40" x14ac:dyDescent="0.35">
      <c r="A814" s="24" t="s">
        <v>1743</v>
      </c>
      <c r="B814" s="24" t="s">
        <v>1742</v>
      </c>
      <c r="C814" s="24" t="s">
        <v>1629</v>
      </c>
      <c r="D814" s="24" t="s">
        <v>38</v>
      </c>
      <c r="E814" s="24" t="s">
        <v>38</v>
      </c>
      <c r="F814" s="24" t="s">
        <v>38</v>
      </c>
      <c r="G814" s="24" t="s">
        <v>38</v>
      </c>
      <c r="H814" s="24" t="s">
        <v>1744</v>
      </c>
      <c r="I814" s="24" t="s">
        <v>38</v>
      </c>
      <c r="J814" s="24" t="s">
        <v>38</v>
      </c>
      <c r="K814" s="24" t="s">
        <v>38</v>
      </c>
      <c r="L814" s="24" t="s">
        <v>38</v>
      </c>
      <c r="M814" s="24" t="s">
        <v>38</v>
      </c>
      <c r="N814" s="24" t="s">
        <v>38</v>
      </c>
      <c r="O814" s="24" t="s">
        <v>38</v>
      </c>
      <c r="P814" s="24" t="s">
        <v>38</v>
      </c>
      <c r="Q814" s="24" t="s">
        <v>38</v>
      </c>
      <c r="R814" s="24" t="s">
        <v>38</v>
      </c>
      <c r="S814" s="24" t="s">
        <v>38</v>
      </c>
      <c r="T814" s="24" t="s">
        <v>38</v>
      </c>
      <c r="U814" s="24" t="s">
        <v>38</v>
      </c>
      <c r="V814" s="24" t="s">
        <v>38</v>
      </c>
      <c r="W814" s="24" t="s">
        <v>38</v>
      </c>
      <c r="X814" s="24" t="s">
        <v>38</v>
      </c>
      <c r="Y814" s="24" t="s">
        <v>38</v>
      </c>
      <c r="Z814" s="24" t="s">
        <v>38</v>
      </c>
      <c r="AA814" s="24" t="s">
        <v>38</v>
      </c>
      <c r="AB814" s="24" t="s">
        <v>38</v>
      </c>
      <c r="AC814" s="24" t="s">
        <v>38</v>
      </c>
      <c r="AD814" s="24" t="s">
        <v>38</v>
      </c>
      <c r="AE814" s="24" t="s">
        <v>38</v>
      </c>
      <c r="AF814" s="24" t="s">
        <v>38</v>
      </c>
      <c r="AG814" s="24" t="s">
        <v>38</v>
      </c>
      <c r="AH814" s="24" t="s">
        <v>38</v>
      </c>
      <c r="AI814" s="24" t="s">
        <v>38</v>
      </c>
      <c r="AJ814" s="24" t="s">
        <v>38</v>
      </c>
      <c r="AK814" s="24" t="s">
        <v>38</v>
      </c>
      <c r="AL814" s="24" t="s">
        <v>38</v>
      </c>
      <c r="AM814" s="24" t="s">
        <v>38</v>
      </c>
      <c r="AN814" s="24" t="s">
        <v>38</v>
      </c>
    </row>
    <row r="815" spans="1:40" x14ac:dyDescent="0.35">
      <c r="A815" s="24" t="s">
        <v>1746</v>
      </c>
      <c r="B815" s="24" t="s">
        <v>1745</v>
      </c>
      <c r="C815" s="24" t="s">
        <v>241</v>
      </c>
      <c r="D815" s="24" t="s">
        <v>38</v>
      </c>
      <c r="E815" s="24" t="s">
        <v>38</v>
      </c>
      <c r="F815" s="24" t="s">
        <v>38</v>
      </c>
      <c r="G815" s="24" t="s">
        <v>38</v>
      </c>
      <c r="H815" s="24">
        <v>930</v>
      </c>
      <c r="I815" s="24">
        <v>14030331</v>
      </c>
      <c r="J815" s="24">
        <v>1262</v>
      </c>
      <c r="K815" s="24">
        <v>39301316000000</v>
      </c>
      <c r="L815" s="24">
        <v>3934187000000</v>
      </c>
      <c r="M815" s="24">
        <v>30800383000000</v>
      </c>
      <c r="N815" s="24">
        <v>18935802000000</v>
      </c>
      <c r="O815" s="24">
        <v>2940462000000</v>
      </c>
      <c r="P815" s="24">
        <v>14815902000000</v>
      </c>
      <c r="Q815" s="24">
        <v>34872743000000</v>
      </c>
      <c r="R815" s="24">
        <v>26820383000000</v>
      </c>
      <c r="S815" s="24" t="s">
        <v>38</v>
      </c>
      <c r="T815" s="24" t="s">
        <v>38</v>
      </c>
      <c r="U815" s="24" t="s">
        <v>38</v>
      </c>
      <c r="V815" s="24">
        <v>0.40160000000000001</v>
      </c>
      <c r="W815" s="24" t="s">
        <v>38</v>
      </c>
      <c r="X815" s="24" t="s">
        <v>38</v>
      </c>
      <c r="Y815" s="24" t="s">
        <v>38</v>
      </c>
      <c r="Z815" s="24" t="s">
        <v>38</v>
      </c>
      <c r="AA815" s="24" t="s">
        <v>38</v>
      </c>
      <c r="AB815" s="24" t="s">
        <v>38</v>
      </c>
      <c r="AC815" s="24" t="s">
        <v>38</v>
      </c>
      <c r="AD815" s="24" t="s">
        <v>38</v>
      </c>
      <c r="AE815" s="24" t="s">
        <v>38</v>
      </c>
      <c r="AF815" s="24" t="s">
        <v>38</v>
      </c>
      <c r="AG815" s="24" t="s">
        <v>38</v>
      </c>
      <c r="AH815" s="24">
        <v>-0.15590000000000001</v>
      </c>
      <c r="AI815" s="24">
        <v>-0.34820000000000001</v>
      </c>
      <c r="AJ815" s="24" t="s">
        <v>38</v>
      </c>
      <c r="AK815" s="24" t="s">
        <v>38</v>
      </c>
      <c r="AL815" s="24" t="s">
        <v>38</v>
      </c>
      <c r="AM815" s="24" t="s">
        <v>38</v>
      </c>
      <c r="AN815" s="24">
        <v>87.966399999999993</v>
      </c>
    </row>
    <row r="816" spans="1:40" x14ac:dyDescent="0.35">
      <c r="A816" s="24" t="s">
        <v>1748</v>
      </c>
      <c r="B816" s="24" t="s">
        <v>1747</v>
      </c>
      <c r="C816" s="24" t="s">
        <v>50</v>
      </c>
      <c r="D816" s="24" t="s">
        <v>38</v>
      </c>
      <c r="E816" s="24" t="s">
        <v>38</v>
      </c>
      <c r="F816" s="24" t="s">
        <v>38</v>
      </c>
      <c r="G816" s="24" t="s">
        <v>38</v>
      </c>
      <c r="H816" s="24">
        <v>930</v>
      </c>
      <c r="I816" s="24">
        <v>14030331</v>
      </c>
      <c r="J816" s="24" t="s">
        <v>38</v>
      </c>
      <c r="K816" s="24">
        <v>5731496000000</v>
      </c>
      <c r="L816" s="24">
        <v>2989420000000</v>
      </c>
      <c r="M816" s="24">
        <v>2141394000000</v>
      </c>
      <c r="N816" s="24">
        <v>5061851000000</v>
      </c>
      <c r="O816" s="24">
        <v>2849478000000</v>
      </c>
      <c r="P816" s="24">
        <v>1710133000000</v>
      </c>
      <c r="Q816" s="24">
        <v>2307325000000</v>
      </c>
      <c r="R816" s="24">
        <v>2266604000000</v>
      </c>
      <c r="S816" s="24">
        <v>16039000000</v>
      </c>
      <c r="T816" s="24">
        <v>12958000000</v>
      </c>
      <c r="U816" s="24" t="s">
        <v>38</v>
      </c>
      <c r="V816" s="24">
        <v>0.63070000000000004</v>
      </c>
      <c r="W816" s="24" t="s">
        <v>38</v>
      </c>
      <c r="X816" s="24" t="s">
        <v>38</v>
      </c>
      <c r="Y816" s="24" t="s">
        <v>38</v>
      </c>
      <c r="Z816" s="24" t="s">
        <v>38</v>
      </c>
      <c r="AA816" s="24" t="s">
        <v>38</v>
      </c>
      <c r="AB816" s="24" t="s">
        <v>38</v>
      </c>
      <c r="AC816" s="24" t="s">
        <v>38</v>
      </c>
      <c r="AD816" s="24" t="s">
        <v>38</v>
      </c>
      <c r="AE816" s="24" t="s">
        <v>38</v>
      </c>
      <c r="AF816" s="24" t="s">
        <v>38</v>
      </c>
      <c r="AG816" s="24" t="s">
        <v>38</v>
      </c>
      <c r="AH816" s="24" t="s">
        <v>38</v>
      </c>
      <c r="AI816" s="24" t="s">
        <v>38</v>
      </c>
      <c r="AJ816" s="24" t="s">
        <v>38</v>
      </c>
      <c r="AK816" s="24" t="s">
        <v>38</v>
      </c>
      <c r="AL816" s="24" t="s">
        <v>38</v>
      </c>
      <c r="AM816" s="24" t="s">
        <v>38</v>
      </c>
      <c r="AN816" s="24">
        <v>66.178899999999999</v>
      </c>
    </row>
    <row r="817" spans="1:40" x14ac:dyDescent="0.35">
      <c r="A817" s="24" t="s">
        <v>1750</v>
      </c>
      <c r="B817" s="24" t="s">
        <v>1749</v>
      </c>
      <c r="C817" s="24" t="s">
        <v>164</v>
      </c>
      <c r="D817" s="24" t="s">
        <v>38</v>
      </c>
      <c r="E817" s="24" t="s">
        <v>38</v>
      </c>
      <c r="F817" s="24" t="s">
        <v>38</v>
      </c>
      <c r="G817" s="24" t="s">
        <v>38</v>
      </c>
      <c r="H817" s="24">
        <v>1229</v>
      </c>
      <c r="I817" s="24">
        <v>14030930</v>
      </c>
      <c r="J817" s="24">
        <v>507</v>
      </c>
      <c r="K817" s="24">
        <v>5017044000000</v>
      </c>
      <c r="L817" s="24">
        <v>1285301000000</v>
      </c>
      <c r="M817" s="24">
        <v>3676955000000</v>
      </c>
      <c r="N817" s="24">
        <v>2537002000000</v>
      </c>
      <c r="O817" s="24">
        <v>865191000000</v>
      </c>
      <c r="P817" s="24">
        <v>2065245000000</v>
      </c>
      <c r="Q817" s="24">
        <v>4750847000000</v>
      </c>
      <c r="R817" s="24">
        <v>3488920000000</v>
      </c>
      <c r="S817" s="24" t="s">
        <v>38</v>
      </c>
      <c r="T817" s="24" t="s">
        <v>38</v>
      </c>
      <c r="U817" s="24" t="s">
        <v>38</v>
      </c>
      <c r="V817" s="24">
        <v>0.40670000000000001</v>
      </c>
      <c r="W817" s="24" t="s">
        <v>38</v>
      </c>
      <c r="X817" s="24" t="s">
        <v>38</v>
      </c>
      <c r="Y817" s="24" t="s">
        <v>38</v>
      </c>
      <c r="Z817" s="24" t="s">
        <v>38</v>
      </c>
      <c r="AA817" s="24">
        <v>0.48870000000000002</v>
      </c>
      <c r="AB817" s="24">
        <v>0.48570000000000002</v>
      </c>
      <c r="AC817" s="24">
        <v>1.1224000000000001</v>
      </c>
      <c r="AD817" s="24">
        <v>-2.1899999999999999E-2</v>
      </c>
      <c r="AE817" s="24">
        <v>0.3871</v>
      </c>
      <c r="AF817" s="24">
        <v>-2.7E-2</v>
      </c>
      <c r="AG817" s="24">
        <v>0.17699999999999999</v>
      </c>
      <c r="AH817" s="24">
        <v>-7.8399999999999997E-2</v>
      </c>
      <c r="AI817" s="24">
        <v>0.12529999999999999</v>
      </c>
      <c r="AJ817" s="24">
        <v>1.0650999999999999</v>
      </c>
      <c r="AK817" s="24">
        <v>0.1512</v>
      </c>
      <c r="AL817" s="24" t="s">
        <v>38</v>
      </c>
      <c r="AM817" s="24" t="s">
        <v>38</v>
      </c>
      <c r="AN817" s="24">
        <v>493.88929999999999</v>
      </c>
    </row>
    <row r="818" spans="1:40" x14ac:dyDescent="0.35">
      <c r="A818" s="24" t="s">
        <v>1752</v>
      </c>
      <c r="B818" s="24" t="s">
        <v>1751</v>
      </c>
      <c r="C818" s="24" t="s">
        <v>194</v>
      </c>
      <c r="D818" s="24" t="s">
        <v>38</v>
      </c>
      <c r="E818" s="24" t="s">
        <v>38</v>
      </c>
      <c r="F818" s="24" t="s">
        <v>38</v>
      </c>
      <c r="G818" s="24" t="s">
        <v>38</v>
      </c>
      <c r="H818" s="24">
        <v>930</v>
      </c>
      <c r="I818" s="24">
        <v>14000930</v>
      </c>
      <c r="J818" s="24">
        <v>1477</v>
      </c>
      <c r="K818" s="24">
        <v>7766219000000</v>
      </c>
      <c r="L818" s="24">
        <v>2635224000000</v>
      </c>
      <c r="M818" s="24">
        <v>7766219000000</v>
      </c>
      <c r="N818" s="24">
        <v>1533042000000</v>
      </c>
      <c r="O818" s="24">
        <v>516765000000</v>
      </c>
      <c r="P818" s="24">
        <v>1533042000000</v>
      </c>
      <c r="Q818" s="24">
        <v>1578650000000</v>
      </c>
      <c r="R818" s="24">
        <v>1578650000000</v>
      </c>
      <c r="S818" s="24">
        <v>60000000000</v>
      </c>
      <c r="T818" s="24">
        <v>24000000000</v>
      </c>
      <c r="U818" s="24">
        <v>60000000000</v>
      </c>
      <c r="V818" s="24">
        <v>1.0855999999999999</v>
      </c>
      <c r="W818" s="24" t="s">
        <v>38</v>
      </c>
      <c r="X818" s="24" t="s">
        <v>38</v>
      </c>
      <c r="Y818" s="24" t="s">
        <v>38</v>
      </c>
      <c r="Z818" s="24" t="s">
        <v>38</v>
      </c>
      <c r="AA818" s="24">
        <v>0.83760000000000001</v>
      </c>
      <c r="AB818" s="24">
        <v>0.67869999999999997</v>
      </c>
      <c r="AC818" s="24">
        <v>-0.60960000000000003</v>
      </c>
      <c r="AD818" s="24" t="s">
        <v>38</v>
      </c>
      <c r="AE818" s="24">
        <v>1.5573999999999999</v>
      </c>
      <c r="AF818" s="24">
        <v>34.0884</v>
      </c>
      <c r="AG818" s="24">
        <v>1.9227000000000001</v>
      </c>
      <c r="AH818" s="24">
        <v>0.47299999999999998</v>
      </c>
      <c r="AI818" s="24">
        <v>19.6648</v>
      </c>
      <c r="AJ818" s="24">
        <v>-9.5899999999999999E-2</v>
      </c>
      <c r="AK818" s="24" t="s">
        <v>38</v>
      </c>
      <c r="AL818" s="24" t="s">
        <v>38</v>
      </c>
      <c r="AM818" s="24" t="s">
        <v>38</v>
      </c>
      <c r="AN818" s="24">
        <v>12.4092</v>
      </c>
    </row>
    <row r="819" spans="1:40" x14ac:dyDescent="0.35">
      <c r="A819" s="24" t="s">
        <v>1754</v>
      </c>
      <c r="B819" s="24" t="s">
        <v>1753</v>
      </c>
      <c r="C819" s="24" t="s">
        <v>53</v>
      </c>
      <c r="D819" s="24" t="s">
        <v>38</v>
      </c>
      <c r="E819" s="24" t="s">
        <v>38</v>
      </c>
      <c r="F819" s="24" t="s">
        <v>38</v>
      </c>
      <c r="G819" s="24" t="s">
        <v>38</v>
      </c>
      <c r="H819" s="24">
        <v>1229</v>
      </c>
      <c r="I819" s="24">
        <v>14010631</v>
      </c>
      <c r="J819" s="24">
        <v>6123</v>
      </c>
      <c r="K819" s="24">
        <v>182293465000000</v>
      </c>
      <c r="L819" s="24">
        <v>47734809000000</v>
      </c>
      <c r="M819" s="24">
        <v>157390951000000</v>
      </c>
      <c r="N819" s="24">
        <v>73481226000000</v>
      </c>
      <c r="O819" s="24">
        <v>20736033000000</v>
      </c>
      <c r="P819" s="24">
        <v>67027687000000</v>
      </c>
      <c r="Q819" s="24">
        <v>45020017000000</v>
      </c>
      <c r="R819" s="24">
        <v>68720626000000</v>
      </c>
      <c r="S819" s="24" t="s">
        <v>38</v>
      </c>
      <c r="T819" s="24">
        <v>63723000000</v>
      </c>
      <c r="U819" s="24">
        <v>539586000000</v>
      </c>
      <c r="V819" s="24">
        <v>0.98470000000000002</v>
      </c>
      <c r="W819" s="24" t="s">
        <v>38</v>
      </c>
      <c r="X819" s="24" t="s">
        <v>38</v>
      </c>
      <c r="Y819" s="24" t="s">
        <v>38</v>
      </c>
      <c r="Z819" s="24" t="s">
        <v>38</v>
      </c>
      <c r="AA819" s="24">
        <v>0.99370000000000003</v>
      </c>
      <c r="AB819" s="24">
        <v>1.4253</v>
      </c>
      <c r="AC819" s="24">
        <v>-5.1299999999999998E-2</v>
      </c>
      <c r="AD819" s="24">
        <v>-7.22E-2</v>
      </c>
      <c r="AE819" s="24">
        <v>0.26440000000000002</v>
      </c>
      <c r="AF819" s="24">
        <v>1.37E-2</v>
      </c>
      <c r="AG819" s="24">
        <v>0.41710000000000003</v>
      </c>
      <c r="AH819" s="24">
        <v>-9.0399999999999994E-2</v>
      </c>
      <c r="AI819" s="24">
        <v>9.0700000000000003E-2</v>
      </c>
      <c r="AJ819" s="24">
        <v>-3.8399999999999997E-2</v>
      </c>
      <c r="AK819" s="24">
        <v>0.31469999999999998</v>
      </c>
      <c r="AL819" s="24" t="s">
        <v>38</v>
      </c>
      <c r="AM819" s="24" t="s">
        <v>38</v>
      </c>
      <c r="AN819" s="24">
        <v>44.19</v>
      </c>
    </row>
    <row r="820" spans="1:40" x14ac:dyDescent="0.35">
      <c r="A820" s="24" t="s">
        <v>1756</v>
      </c>
      <c r="B820" s="24" t="s">
        <v>1755</v>
      </c>
      <c r="C820" s="24" t="s">
        <v>50</v>
      </c>
      <c r="D820" s="24" t="s">
        <v>38</v>
      </c>
      <c r="E820" s="24" t="s">
        <v>38</v>
      </c>
      <c r="F820" s="24" t="s">
        <v>38</v>
      </c>
      <c r="G820" s="24" t="s">
        <v>38</v>
      </c>
      <c r="H820" s="24">
        <v>1230</v>
      </c>
      <c r="I820" s="24">
        <v>14030631</v>
      </c>
      <c r="J820" s="24">
        <v>2145</v>
      </c>
      <c r="K820" s="24">
        <v>25761383000000</v>
      </c>
      <c r="L820" s="24">
        <v>21165549000000</v>
      </c>
      <c r="M820" s="24">
        <v>28204825000000</v>
      </c>
      <c r="N820" s="24">
        <v>152291199000000</v>
      </c>
      <c r="O820" s="24">
        <v>21360383000000</v>
      </c>
      <c r="P820" s="24">
        <v>29706254000000</v>
      </c>
      <c r="Q820" s="24">
        <v>2288332000000</v>
      </c>
      <c r="R820" s="24">
        <v>25718333000000</v>
      </c>
      <c r="S820" s="24">
        <v>1810111000000</v>
      </c>
      <c r="T820" s="24">
        <v>348140000000</v>
      </c>
      <c r="U820" s="24">
        <v>1748958000000</v>
      </c>
      <c r="V820" s="24">
        <v>0.70950000000000002</v>
      </c>
      <c r="W820" s="24" t="s">
        <v>38</v>
      </c>
      <c r="X820" s="24" t="s">
        <v>38</v>
      </c>
      <c r="Y820" s="24" t="s">
        <v>38</v>
      </c>
      <c r="Z820" s="24" t="s">
        <v>38</v>
      </c>
      <c r="AA820" s="24" t="s">
        <v>38</v>
      </c>
      <c r="AB820" s="24" t="s">
        <v>38</v>
      </c>
      <c r="AC820" s="24" t="s">
        <v>38</v>
      </c>
      <c r="AD820" s="24" t="s">
        <v>38</v>
      </c>
      <c r="AE820" s="24" t="s">
        <v>38</v>
      </c>
      <c r="AF820" s="24" t="s">
        <v>38</v>
      </c>
      <c r="AG820" s="24" t="s">
        <v>38</v>
      </c>
      <c r="AH820" s="24" t="s">
        <v>38</v>
      </c>
      <c r="AI820" s="24" t="s">
        <v>38</v>
      </c>
      <c r="AJ820" s="24" t="s">
        <v>38</v>
      </c>
      <c r="AK820" s="24" t="s">
        <v>38</v>
      </c>
      <c r="AL820" s="24" t="s">
        <v>38</v>
      </c>
      <c r="AM820" s="24" t="s">
        <v>38</v>
      </c>
      <c r="AN820" s="24">
        <v>224.6259</v>
      </c>
    </row>
    <row r="821" spans="1:40" x14ac:dyDescent="0.35">
      <c r="A821" s="24" t="s">
        <v>1758</v>
      </c>
      <c r="B821" s="24" t="s">
        <v>1757</v>
      </c>
      <c r="C821" s="24" t="s">
        <v>50</v>
      </c>
      <c r="D821" s="24" t="s">
        <v>38</v>
      </c>
      <c r="E821" s="24" t="s">
        <v>38</v>
      </c>
      <c r="F821" s="24" t="s">
        <v>38</v>
      </c>
      <c r="G821" s="24" t="s">
        <v>38</v>
      </c>
      <c r="H821" s="24">
        <v>1230</v>
      </c>
      <c r="I821" s="24">
        <v>14030930</v>
      </c>
      <c r="J821" s="24">
        <v>1650</v>
      </c>
      <c r="K821" s="24">
        <v>3791760000000</v>
      </c>
      <c r="L821" s="24">
        <v>339250000000</v>
      </c>
      <c r="M821" s="24">
        <v>2799652000000</v>
      </c>
      <c r="N821" s="24">
        <v>3299713000000</v>
      </c>
      <c r="O821" s="24">
        <v>154355000000</v>
      </c>
      <c r="P821" s="24">
        <v>2268975000000</v>
      </c>
      <c r="Q821" s="24">
        <v>7061359000000</v>
      </c>
      <c r="R821" s="24">
        <v>6660893000000</v>
      </c>
      <c r="S821" s="24">
        <v>315804000000</v>
      </c>
      <c r="T821" s="24">
        <v>78728000000</v>
      </c>
      <c r="U821" s="24">
        <v>441167000000</v>
      </c>
      <c r="V821" s="24">
        <v>0.15429999999999999</v>
      </c>
      <c r="W821" s="24" t="s">
        <v>38</v>
      </c>
      <c r="X821" s="24" t="s">
        <v>38</v>
      </c>
      <c r="Y821" s="24" t="s">
        <v>38</v>
      </c>
      <c r="Z821" s="24" t="s">
        <v>38</v>
      </c>
      <c r="AA821" s="24" t="s">
        <v>38</v>
      </c>
      <c r="AB821" s="24" t="s">
        <v>38</v>
      </c>
      <c r="AC821" s="24">
        <v>-0.47299999999999998</v>
      </c>
      <c r="AD821" s="24" t="s">
        <v>38</v>
      </c>
      <c r="AE821" s="24" t="s">
        <v>38</v>
      </c>
      <c r="AF821" s="24">
        <v>-0.62270000000000003</v>
      </c>
      <c r="AG821" s="24">
        <v>11.841100000000001</v>
      </c>
      <c r="AH821" s="24" t="s">
        <v>38</v>
      </c>
      <c r="AI821" s="24" t="s">
        <v>38</v>
      </c>
      <c r="AJ821" s="24">
        <v>-0.80110000000000003</v>
      </c>
      <c r="AK821" s="24" t="s">
        <v>38</v>
      </c>
      <c r="AL821" s="24" t="s">
        <v>38</v>
      </c>
      <c r="AM821" s="24" t="s">
        <v>38</v>
      </c>
      <c r="AN821" s="24">
        <v>356.47050000000002</v>
      </c>
    </row>
    <row r="822" spans="1:40" x14ac:dyDescent="0.35">
      <c r="A822" s="24" t="s">
        <v>1760</v>
      </c>
      <c r="B822" s="24" t="s">
        <v>1759</v>
      </c>
      <c r="C822" s="24" t="s">
        <v>60</v>
      </c>
      <c r="D822" s="24" t="s">
        <v>38</v>
      </c>
      <c r="E822" s="24" t="s">
        <v>38</v>
      </c>
      <c r="F822" s="24" t="s">
        <v>38</v>
      </c>
      <c r="G822" s="24" t="s">
        <v>38</v>
      </c>
      <c r="H822" s="24">
        <v>1229</v>
      </c>
      <c r="I822" s="24">
        <v>14030930</v>
      </c>
      <c r="J822" s="24">
        <v>170</v>
      </c>
      <c r="K822" s="24">
        <v>73248172000000</v>
      </c>
      <c r="L822" s="24">
        <v>18412985000000</v>
      </c>
      <c r="M822" s="24">
        <v>61800414000000</v>
      </c>
      <c r="N822" s="24">
        <v>3576785000000</v>
      </c>
      <c r="O822" s="24">
        <v>1350026000000</v>
      </c>
      <c r="P822" s="24">
        <v>2151953000000</v>
      </c>
      <c r="Q822" s="24">
        <v>6076946000000</v>
      </c>
      <c r="R822" s="24">
        <v>2284243000000</v>
      </c>
      <c r="S822" s="24">
        <v>4610130000000</v>
      </c>
      <c r="T822" s="24">
        <v>844522000000</v>
      </c>
      <c r="U822" s="24">
        <v>2909266000000</v>
      </c>
      <c r="V822" s="24">
        <v>0.1</v>
      </c>
      <c r="W822" s="24" t="s">
        <v>38</v>
      </c>
      <c r="X822" s="24" t="s">
        <v>38</v>
      </c>
      <c r="Y822" s="24" t="s">
        <v>38</v>
      </c>
      <c r="Z822" s="24" t="s">
        <v>38</v>
      </c>
      <c r="AA822" s="24" t="s">
        <v>38</v>
      </c>
      <c r="AB822" s="24" t="s">
        <v>38</v>
      </c>
      <c r="AC822" s="24">
        <v>-4.3099999999999999E-2</v>
      </c>
      <c r="AD822" s="24">
        <v>1.3318000000000001</v>
      </c>
      <c r="AE822" s="24">
        <v>0.26400000000000001</v>
      </c>
      <c r="AF822" s="24">
        <v>-2.3999999999999998E-3</v>
      </c>
      <c r="AG822" s="24">
        <v>0.1421</v>
      </c>
      <c r="AH822" s="24">
        <v>-0.1142</v>
      </c>
      <c r="AI822" s="24">
        <v>0.69450000000000001</v>
      </c>
      <c r="AJ822" s="24">
        <v>-4.5400000000000003E-2</v>
      </c>
      <c r="AK822" s="24">
        <v>1.6632</v>
      </c>
      <c r="AL822" s="24" t="s">
        <v>38</v>
      </c>
      <c r="AM822" s="24" t="s">
        <v>38</v>
      </c>
      <c r="AN822" s="24">
        <v>213.67189999999999</v>
      </c>
    </row>
    <row r="823" spans="1:40" x14ac:dyDescent="0.35">
      <c r="A823" s="24" t="s">
        <v>1762</v>
      </c>
      <c r="B823" s="24" t="s">
        <v>1761</v>
      </c>
      <c r="C823" s="24" t="s">
        <v>117</v>
      </c>
      <c r="D823" s="24" t="s">
        <v>38</v>
      </c>
      <c r="E823" s="24" t="s">
        <v>38</v>
      </c>
      <c r="F823" s="24" t="s">
        <v>38</v>
      </c>
      <c r="G823" s="24" t="s">
        <v>38</v>
      </c>
      <c r="H823" s="24">
        <v>1229</v>
      </c>
      <c r="I823" s="24">
        <v>14030930</v>
      </c>
      <c r="J823" s="24">
        <v>4923</v>
      </c>
      <c r="K823" s="24">
        <v>99532894000000</v>
      </c>
      <c r="L823" s="24">
        <v>32804158000000</v>
      </c>
      <c r="M823" s="24">
        <v>74290364000000</v>
      </c>
      <c r="N823" s="24">
        <v>9841160000000</v>
      </c>
      <c r="O823" s="24">
        <v>8567546000000</v>
      </c>
      <c r="P823" s="24">
        <v>2825785000000</v>
      </c>
      <c r="Q823" s="24">
        <v>18539234000000</v>
      </c>
      <c r="R823" s="24">
        <v>11732380000000</v>
      </c>
      <c r="S823" s="24">
        <v>661734000000</v>
      </c>
      <c r="T823" s="24">
        <v>134227000000</v>
      </c>
      <c r="U823" s="24">
        <v>552766000000</v>
      </c>
      <c r="V823" s="24">
        <v>0.1062</v>
      </c>
      <c r="W823" s="24" t="s">
        <v>38</v>
      </c>
      <c r="X823" s="24" t="s">
        <v>38</v>
      </c>
      <c r="Y823" s="24" t="s">
        <v>38</v>
      </c>
      <c r="Z823" s="24" t="s">
        <v>38</v>
      </c>
      <c r="AA823" s="24" t="s">
        <v>38</v>
      </c>
      <c r="AB823" s="24" t="s">
        <v>38</v>
      </c>
      <c r="AC823" s="24">
        <v>0.3473</v>
      </c>
      <c r="AD823" s="24">
        <v>1.1890000000000001</v>
      </c>
      <c r="AE823" s="24">
        <v>0.49020000000000002</v>
      </c>
      <c r="AF823" s="24">
        <v>0.3795</v>
      </c>
      <c r="AG823" s="24">
        <v>0.71189999999999998</v>
      </c>
      <c r="AH823" s="24">
        <v>1.2402</v>
      </c>
      <c r="AI823" s="24">
        <v>3.5112999999999999</v>
      </c>
      <c r="AJ823" s="24">
        <v>0.85860000000000003</v>
      </c>
      <c r="AK823" s="24">
        <v>2.7471999999999999</v>
      </c>
      <c r="AL823" s="24" t="s">
        <v>38</v>
      </c>
      <c r="AM823" s="24" t="s">
        <v>38</v>
      </c>
      <c r="AN823" s="24">
        <v>29.169899999999998</v>
      </c>
    </row>
    <row r="824" spans="1:40" x14ac:dyDescent="0.35">
      <c r="A824" s="24" t="s">
        <v>1764</v>
      </c>
      <c r="B824" s="24" t="s">
        <v>1763</v>
      </c>
      <c r="C824" s="24" t="s">
        <v>194</v>
      </c>
      <c r="D824" s="24" t="s">
        <v>38</v>
      </c>
      <c r="E824" s="24" t="s">
        <v>38</v>
      </c>
      <c r="F824" s="24" t="s">
        <v>38</v>
      </c>
      <c r="G824" s="24" t="s">
        <v>38</v>
      </c>
      <c r="H824" s="24">
        <v>1230</v>
      </c>
      <c r="I824" s="24">
        <v>14020930</v>
      </c>
      <c r="J824" s="24">
        <v>1008</v>
      </c>
      <c r="K824" s="24" t="s">
        <v>38</v>
      </c>
      <c r="L824" s="24" t="s">
        <v>38</v>
      </c>
      <c r="M824" s="24" t="s">
        <v>38</v>
      </c>
      <c r="N824" s="24" t="s">
        <v>38</v>
      </c>
      <c r="O824" s="24" t="s">
        <v>38</v>
      </c>
      <c r="P824" s="24" t="s">
        <v>38</v>
      </c>
      <c r="Q824" s="24" t="s">
        <v>38</v>
      </c>
      <c r="R824" s="24" t="s">
        <v>38</v>
      </c>
      <c r="S824" s="24" t="s">
        <v>38</v>
      </c>
      <c r="T824" s="24" t="s">
        <v>38</v>
      </c>
      <c r="U824" s="24" t="s">
        <v>38</v>
      </c>
      <c r="V824" s="24" t="s">
        <v>38</v>
      </c>
      <c r="W824" s="24" t="s">
        <v>38</v>
      </c>
      <c r="X824" s="24" t="s">
        <v>38</v>
      </c>
      <c r="Y824" s="24" t="s">
        <v>38</v>
      </c>
      <c r="Z824" s="24" t="s">
        <v>38</v>
      </c>
      <c r="AA824" s="24" t="s">
        <v>38</v>
      </c>
      <c r="AB824" s="24" t="s">
        <v>38</v>
      </c>
      <c r="AC824" s="24" t="s">
        <v>38</v>
      </c>
      <c r="AD824" s="24" t="s">
        <v>38</v>
      </c>
      <c r="AE824" s="24" t="s">
        <v>38</v>
      </c>
      <c r="AF824" s="24" t="s">
        <v>38</v>
      </c>
      <c r="AG824" s="24" t="s">
        <v>38</v>
      </c>
      <c r="AH824" s="24" t="s">
        <v>38</v>
      </c>
      <c r="AI824" s="24" t="s">
        <v>38</v>
      </c>
      <c r="AJ824" s="24" t="s">
        <v>38</v>
      </c>
      <c r="AK824" s="24" t="s">
        <v>38</v>
      </c>
      <c r="AL824" s="24" t="s">
        <v>38</v>
      </c>
      <c r="AM824" s="24" t="s">
        <v>38</v>
      </c>
      <c r="AN824" s="24">
        <v>469.17540000000002</v>
      </c>
    </row>
    <row r="825" spans="1:40" x14ac:dyDescent="0.35">
      <c r="A825" s="24" t="s">
        <v>1557</v>
      </c>
      <c r="B825" s="24" t="s">
        <v>1765</v>
      </c>
      <c r="C825" s="24" t="s">
        <v>50</v>
      </c>
      <c r="D825" s="24" t="s">
        <v>38</v>
      </c>
      <c r="E825" s="24" t="s">
        <v>38</v>
      </c>
      <c r="F825" s="24" t="s">
        <v>38</v>
      </c>
      <c r="G825" s="24" t="s">
        <v>38</v>
      </c>
      <c r="H825" s="24">
        <v>631</v>
      </c>
      <c r="I825" s="24">
        <v>14030930</v>
      </c>
      <c r="J825" s="24">
        <v>202</v>
      </c>
      <c r="K825" s="24" t="s">
        <v>38</v>
      </c>
      <c r="L825" s="24" t="s">
        <v>38</v>
      </c>
      <c r="M825" s="24" t="s">
        <v>38</v>
      </c>
      <c r="N825" s="24" t="s">
        <v>38</v>
      </c>
      <c r="O825" s="24" t="s">
        <v>38</v>
      </c>
      <c r="P825" s="24" t="s">
        <v>38</v>
      </c>
      <c r="Q825" s="24" t="s">
        <v>38</v>
      </c>
      <c r="R825" s="24" t="s">
        <v>38</v>
      </c>
      <c r="S825" s="24" t="s">
        <v>38</v>
      </c>
      <c r="T825" s="24" t="s">
        <v>38</v>
      </c>
      <c r="U825" s="24" t="s">
        <v>38</v>
      </c>
      <c r="V825" s="24" t="s">
        <v>38</v>
      </c>
      <c r="W825" s="24" t="s">
        <v>38</v>
      </c>
      <c r="X825" s="24" t="s">
        <v>38</v>
      </c>
      <c r="Y825" s="24" t="s">
        <v>38</v>
      </c>
      <c r="Z825" s="24" t="s">
        <v>38</v>
      </c>
      <c r="AA825" s="24" t="s">
        <v>38</v>
      </c>
      <c r="AB825" s="24" t="s">
        <v>38</v>
      </c>
      <c r="AC825" s="24" t="s">
        <v>38</v>
      </c>
      <c r="AD825" s="24" t="s">
        <v>38</v>
      </c>
      <c r="AE825" s="24" t="s">
        <v>38</v>
      </c>
      <c r="AF825" s="24">
        <v>-1</v>
      </c>
      <c r="AG825" s="24">
        <v>-0.98070000000000002</v>
      </c>
      <c r="AH825" s="24" t="s">
        <v>38</v>
      </c>
      <c r="AI825" s="24" t="s">
        <v>38</v>
      </c>
      <c r="AJ825" s="24">
        <v>-1.008</v>
      </c>
      <c r="AK825" s="24" t="s">
        <v>38</v>
      </c>
      <c r="AL825" s="24" t="s">
        <v>38</v>
      </c>
      <c r="AM825" s="24" t="s">
        <v>38</v>
      </c>
      <c r="AN825" s="24">
        <v>437.59519999999998</v>
      </c>
    </row>
    <row r="826" spans="1:40" x14ac:dyDescent="0.35">
      <c r="A826" s="24" t="s">
        <v>1767</v>
      </c>
      <c r="B826" s="24" t="s">
        <v>1766</v>
      </c>
      <c r="C826" s="24" t="s">
        <v>45</v>
      </c>
      <c r="D826" s="24" t="s">
        <v>38</v>
      </c>
      <c r="E826" s="24" t="s">
        <v>38</v>
      </c>
      <c r="F826" s="24" t="s">
        <v>38</v>
      </c>
      <c r="G826" s="24" t="s">
        <v>38</v>
      </c>
      <c r="H826" s="24">
        <v>1230</v>
      </c>
      <c r="I826" s="24">
        <v>14021229</v>
      </c>
      <c r="J826" s="24">
        <v>1557</v>
      </c>
      <c r="K826" s="24" t="s">
        <v>38</v>
      </c>
      <c r="L826" s="24" t="s">
        <v>38</v>
      </c>
      <c r="M826" s="24" t="s">
        <v>38</v>
      </c>
      <c r="N826" s="24" t="s">
        <v>38</v>
      </c>
      <c r="O826" s="24" t="s">
        <v>38</v>
      </c>
      <c r="P826" s="24" t="s">
        <v>38</v>
      </c>
      <c r="Q826" s="24" t="s">
        <v>38</v>
      </c>
      <c r="R826" s="24" t="s">
        <v>38</v>
      </c>
      <c r="S826" s="24" t="s">
        <v>38</v>
      </c>
      <c r="T826" s="24" t="s">
        <v>38</v>
      </c>
      <c r="U826" s="24" t="s">
        <v>38</v>
      </c>
      <c r="V826" s="24" t="s">
        <v>38</v>
      </c>
      <c r="W826" s="24" t="s">
        <v>38</v>
      </c>
      <c r="X826" s="24" t="s">
        <v>38</v>
      </c>
      <c r="Y826" s="24" t="s">
        <v>38</v>
      </c>
      <c r="Z826" s="24" t="s">
        <v>38</v>
      </c>
      <c r="AA826" s="24" t="s">
        <v>38</v>
      </c>
      <c r="AB826" s="24">
        <v>0.58140000000000003</v>
      </c>
      <c r="AC826" s="24">
        <v>0.2984</v>
      </c>
      <c r="AD826" s="24">
        <v>3.4666999999999999</v>
      </c>
      <c r="AE826" s="24" t="s">
        <v>38</v>
      </c>
      <c r="AF826" s="24">
        <v>-4.7699999999999999E-2</v>
      </c>
      <c r="AG826" s="24" t="s">
        <v>38</v>
      </c>
      <c r="AH826" s="24">
        <v>0.106</v>
      </c>
      <c r="AI826" s="24" t="s">
        <v>38</v>
      </c>
      <c r="AJ826" s="24">
        <v>0.23649999999999999</v>
      </c>
      <c r="AK826" s="24" t="s">
        <v>38</v>
      </c>
      <c r="AL826" s="24" t="s">
        <v>38</v>
      </c>
      <c r="AM826" s="24" t="s">
        <v>38</v>
      </c>
      <c r="AN826" s="24">
        <v>36.722799999999999</v>
      </c>
    </row>
    <row r="827" spans="1:40" x14ac:dyDescent="0.35">
      <c r="A827" s="24" t="s">
        <v>1769</v>
      </c>
      <c r="B827" s="24" t="s">
        <v>1768</v>
      </c>
      <c r="C827" s="24" t="s">
        <v>172</v>
      </c>
      <c r="D827" s="24" t="s">
        <v>38</v>
      </c>
      <c r="E827" s="24" t="s">
        <v>38</v>
      </c>
      <c r="F827" s="24" t="s">
        <v>38</v>
      </c>
      <c r="G827" s="24" t="s">
        <v>38</v>
      </c>
      <c r="H827" s="24">
        <v>631</v>
      </c>
      <c r="I827" s="24">
        <v>14030930</v>
      </c>
      <c r="J827" s="24">
        <v>145</v>
      </c>
      <c r="K827" s="24" t="s">
        <v>38</v>
      </c>
      <c r="L827" s="24" t="s">
        <v>38</v>
      </c>
      <c r="M827" s="24" t="s">
        <v>38</v>
      </c>
      <c r="N827" s="24" t="s">
        <v>38</v>
      </c>
      <c r="O827" s="24" t="s">
        <v>38</v>
      </c>
      <c r="P827" s="24" t="s">
        <v>38</v>
      </c>
      <c r="Q827" s="24" t="s">
        <v>38</v>
      </c>
      <c r="R827" s="24" t="s">
        <v>38</v>
      </c>
      <c r="S827" s="24" t="s">
        <v>38</v>
      </c>
      <c r="T827" s="24" t="s">
        <v>38</v>
      </c>
      <c r="U827" s="24" t="s">
        <v>38</v>
      </c>
      <c r="V827" s="24" t="s">
        <v>38</v>
      </c>
      <c r="W827" s="24" t="s">
        <v>38</v>
      </c>
      <c r="X827" s="24" t="s">
        <v>38</v>
      </c>
      <c r="Y827" s="24" t="s">
        <v>38</v>
      </c>
      <c r="Z827" s="24" t="s">
        <v>38</v>
      </c>
      <c r="AA827" s="24">
        <v>-1.89E-2</v>
      </c>
      <c r="AB827" s="24">
        <v>-6.1400000000000003E-2</v>
      </c>
      <c r="AC827" s="24">
        <v>5.8599999999999999E-2</v>
      </c>
      <c r="AD827" s="24" t="s">
        <v>38</v>
      </c>
      <c r="AE827" s="24" t="s">
        <v>38</v>
      </c>
      <c r="AF827" s="24">
        <v>-0.48870000000000002</v>
      </c>
      <c r="AG827" s="24">
        <v>41.526499999999999</v>
      </c>
      <c r="AH827" s="24" t="s">
        <v>38</v>
      </c>
      <c r="AI827" s="24" t="s">
        <v>38</v>
      </c>
      <c r="AJ827" s="24">
        <v>-0.4587</v>
      </c>
      <c r="AK827" s="24" t="s">
        <v>38</v>
      </c>
      <c r="AL827" s="24" t="s">
        <v>38</v>
      </c>
      <c r="AM827" s="24" t="s">
        <v>38</v>
      </c>
      <c r="AN827" s="24">
        <v>154.3989</v>
      </c>
    </row>
    <row r="828" spans="1:40" x14ac:dyDescent="0.35">
      <c r="A828" s="24" t="s">
        <v>1771</v>
      </c>
      <c r="B828" s="24" t="s">
        <v>1770</v>
      </c>
      <c r="C828" s="24" t="s">
        <v>172</v>
      </c>
      <c r="D828" s="24" t="s">
        <v>38</v>
      </c>
      <c r="E828" s="24" t="s">
        <v>38</v>
      </c>
      <c r="F828" s="24" t="s">
        <v>38</v>
      </c>
      <c r="G828" s="24" t="s">
        <v>38</v>
      </c>
      <c r="H828" s="24">
        <v>631</v>
      </c>
      <c r="I828" s="24">
        <v>14030930</v>
      </c>
      <c r="J828" s="24">
        <v>145</v>
      </c>
      <c r="K828" s="24" t="s">
        <v>38</v>
      </c>
      <c r="L828" s="24" t="s">
        <v>38</v>
      </c>
      <c r="M828" s="24" t="s">
        <v>38</v>
      </c>
      <c r="N828" s="24" t="s">
        <v>38</v>
      </c>
      <c r="O828" s="24" t="s">
        <v>38</v>
      </c>
      <c r="P828" s="24" t="s">
        <v>38</v>
      </c>
      <c r="Q828" s="24" t="s">
        <v>38</v>
      </c>
      <c r="R828" s="24" t="s">
        <v>38</v>
      </c>
      <c r="S828" s="24" t="s">
        <v>38</v>
      </c>
      <c r="T828" s="24" t="s">
        <v>38</v>
      </c>
      <c r="U828" s="24" t="s">
        <v>38</v>
      </c>
      <c r="V828" s="24" t="s">
        <v>38</v>
      </c>
      <c r="W828" s="24" t="s">
        <v>38</v>
      </c>
      <c r="X828" s="24" t="s">
        <v>38</v>
      </c>
      <c r="Y828" s="24" t="s">
        <v>38</v>
      </c>
      <c r="Z828" s="24" t="s">
        <v>38</v>
      </c>
      <c r="AA828" s="24">
        <v>-1.89E-2</v>
      </c>
      <c r="AB828" s="24">
        <v>-6.1400000000000003E-2</v>
      </c>
      <c r="AC828" s="24">
        <v>5.8599999999999999E-2</v>
      </c>
      <c r="AD828" s="24" t="s">
        <v>38</v>
      </c>
      <c r="AE828" s="24" t="s">
        <v>38</v>
      </c>
      <c r="AF828" s="24">
        <v>-0.48870000000000002</v>
      </c>
      <c r="AG828" s="24">
        <v>41.526499999999999</v>
      </c>
      <c r="AH828" s="24" t="s">
        <v>38</v>
      </c>
      <c r="AI828" s="24" t="s">
        <v>38</v>
      </c>
      <c r="AJ828" s="24">
        <v>-0.4587</v>
      </c>
      <c r="AK828" s="24" t="s">
        <v>38</v>
      </c>
      <c r="AL828" s="24" t="s">
        <v>38</v>
      </c>
      <c r="AM828" s="24" t="s">
        <v>38</v>
      </c>
      <c r="AN828" s="24">
        <v>154.3989</v>
      </c>
    </row>
    <row r="829" spans="1:40" x14ac:dyDescent="0.35">
      <c r="A829" s="24" t="s">
        <v>1773</v>
      </c>
      <c r="B829" s="24" t="s">
        <v>1772</v>
      </c>
      <c r="C829" s="24" t="s">
        <v>138</v>
      </c>
      <c r="D829" s="24" t="s">
        <v>38</v>
      </c>
      <c r="E829" s="24" t="s">
        <v>38</v>
      </c>
      <c r="F829" s="24" t="s">
        <v>38</v>
      </c>
      <c r="G829" s="24" t="s">
        <v>38</v>
      </c>
      <c r="H829" s="24">
        <v>1030</v>
      </c>
      <c r="I829" s="24">
        <v>13960131</v>
      </c>
      <c r="J829" s="24">
        <v>-774.72670000000005</v>
      </c>
      <c r="K829" s="24" t="s">
        <v>38</v>
      </c>
      <c r="L829" s="24">
        <v>163147000000</v>
      </c>
      <c r="M829" s="24">
        <v>829471000000</v>
      </c>
      <c r="N829" s="24" t="s">
        <v>38</v>
      </c>
      <c r="O829" s="24">
        <v>-35225000000</v>
      </c>
      <c r="P829" s="24">
        <v>-191247000000</v>
      </c>
      <c r="Q829" s="24">
        <v>-61144000000</v>
      </c>
      <c r="R829" s="24">
        <v>-25919000000</v>
      </c>
      <c r="S829" s="24" t="s">
        <v>38</v>
      </c>
      <c r="T829" s="24">
        <v>43653000000</v>
      </c>
      <c r="U829" s="24">
        <v>174611000000</v>
      </c>
      <c r="V829" s="24" t="s">
        <v>38</v>
      </c>
      <c r="W829" s="24" t="s">
        <v>38</v>
      </c>
      <c r="X829" s="24" t="s">
        <v>38</v>
      </c>
      <c r="Y829" s="24" t="s">
        <v>38</v>
      </c>
      <c r="Z829" s="24" t="s">
        <v>38</v>
      </c>
      <c r="AA829" s="24" t="s">
        <v>38</v>
      </c>
      <c r="AB829" s="24" t="s">
        <v>38</v>
      </c>
      <c r="AC829" s="24" t="s">
        <v>38</v>
      </c>
      <c r="AD829" s="24" t="s">
        <v>38</v>
      </c>
      <c r="AE829" s="24" t="s">
        <v>38</v>
      </c>
      <c r="AF829" s="24" t="s">
        <v>38</v>
      </c>
      <c r="AG829" s="24">
        <v>-0.37409999999999999</v>
      </c>
      <c r="AH829" s="24" t="s">
        <v>38</v>
      </c>
      <c r="AI829" s="24">
        <v>-0.63739999999999997</v>
      </c>
      <c r="AJ829" s="24" t="s">
        <v>38</v>
      </c>
      <c r="AK829" s="24" t="s">
        <v>38</v>
      </c>
      <c r="AL829" s="24" t="s">
        <v>38</v>
      </c>
      <c r="AM829" s="24" t="s">
        <v>38</v>
      </c>
      <c r="AN829" s="24">
        <v>326.76560000000001</v>
      </c>
    </row>
    <row r="830" spans="1:40" x14ac:dyDescent="0.35">
      <c r="A830" s="24" t="s">
        <v>1775</v>
      </c>
      <c r="B830" s="24" t="s">
        <v>1774</v>
      </c>
      <c r="C830" s="24" t="s">
        <v>127</v>
      </c>
      <c r="D830" s="24" t="s">
        <v>38</v>
      </c>
      <c r="E830" s="24" t="s">
        <v>38</v>
      </c>
      <c r="F830" s="24" t="s">
        <v>38</v>
      </c>
      <c r="G830" s="24" t="s">
        <v>38</v>
      </c>
      <c r="H830" s="24" t="s">
        <v>38</v>
      </c>
      <c r="I830" s="24" t="s">
        <v>38</v>
      </c>
      <c r="J830" s="24" t="s">
        <v>38</v>
      </c>
      <c r="K830" s="24" t="s">
        <v>38</v>
      </c>
      <c r="L830" s="24" t="s">
        <v>38</v>
      </c>
      <c r="M830" s="24" t="s">
        <v>38</v>
      </c>
      <c r="N830" s="24" t="s">
        <v>38</v>
      </c>
      <c r="O830" s="24" t="s">
        <v>38</v>
      </c>
      <c r="P830" s="24" t="s">
        <v>38</v>
      </c>
      <c r="Q830" s="24" t="s">
        <v>38</v>
      </c>
      <c r="R830" s="24" t="s">
        <v>38</v>
      </c>
      <c r="S830" s="24" t="s">
        <v>38</v>
      </c>
      <c r="T830" s="24" t="s">
        <v>38</v>
      </c>
      <c r="U830" s="24" t="s">
        <v>38</v>
      </c>
      <c r="V830" s="24" t="s">
        <v>38</v>
      </c>
      <c r="W830" s="24" t="s">
        <v>38</v>
      </c>
      <c r="X830" s="24" t="s">
        <v>38</v>
      </c>
      <c r="Y830" s="24" t="s">
        <v>38</v>
      </c>
      <c r="Z830" s="24" t="s">
        <v>38</v>
      </c>
      <c r="AA830" s="24" t="s">
        <v>38</v>
      </c>
      <c r="AB830" s="24" t="s">
        <v>38</v>
      </c>
      <c r="AC830" s="24" t="s">
        <v>38</v>
      </c>
      <c r="AD830" s="24" t="s">
        <v>38</v>
      </c>
      <c r="AE830" s="24" t="s">
        <v>38</v>
      </c>
      <c r="AF830" s="24" t="s">
        <v>38</v>
      </c>
      <c r="AG830" s="24" t="s">
        <v>38</v>
      </c>
      <c r="AH830" s="24" t="s">
        <v>38</v>
      </c>
      <c r="AI830" s="24" t="s">
        <v>38</v>
      </c>
      <c r="AJ830" s="24" t="s">
        <v>38</v>
      </c>
      <c r="AK830" s="24" t="s">
        <v>38</v>
      </c>
      <c r="AL830" s="24" t="s">
        <v>38</v>
      </c>
      <c r="AM830" s="24" t="s">
        <v>38</v>
      </c>
      <c r="AN830" s="24" t="s">
        <v>38</v>
      </c>
    </row>
    <row r="831" spans="1:40" x14ac:dyDescent="0.35">
      <c r="A831" s="24" t="s">
        <v>1777</v>
      </c>
      <c r="B831" s="24" t="s">
        <v>1776</v>
      </c>
      <c r="C831" s="24" t="s">
        <v>53</v>
      </c>
      <c r="D831" s="24" t="s">
        <v>38</v>
      </c>
      <c r="E831" s="24" t="s">
        <v>38</v>
      </c>
      <c r="F831" s="24" t="s">
        <v>38</v>
      </c>
      <c r="G831" s="24" t="s">
        <v>38</v>
      </c>
      <c r="H831" s="24" t="s">
        <v>38</v>
      </c>
      <c r="I831" s="24" t="s">
        <v>38</v>
      </c>
      <c r="J831" s="24" t="s">
        <v>38</v>
      </c>
      <c r="K831" s="24" t="s">
        <v>38</v>
      </c>
      <c r="L831" s="24" t="s">
        <v>38</v>
      </c>
      <c r="M831" s="24" t="s">
        <v>38</v>
      </c>
      <c r="N831" s="24" t="s">
        <v>38</v>
      </c>
      <c r="O831" s="24" t="s">
        <v>38</v>
      </c>
      <c r="P831" s="24" t="s">
        <v>38</v>
      </c>
      <c r="Q831" s="24" t="s">
        <v>38</v>
      </c>
      <c r="R831" s="24" t="s">
        <v>38</v>
      </c>
      <c r="S831" s="24" t="s">
        <v>38</v>
      </c>
      <c r="T831" s="24" t="s">
        <v>38</v>
      </c>
      <c r="U831" s="24" t="s">
        <v>38</v>
      </c>
      <c r="V831" s="24" t="s">
        <v>38</v>
      </c>
      <c r="W831" s="24" t="s">
        <v>38</v>
      </c>
      <c r="X831" s="24" t="s">
        <v>38</v>
      </c>
      <c r="Y831" s="24" t="s">
        <v>38</v>
      </c>
      <c r="Z831" s="24" t="s">
        <v>38</v>
      </c>
      <c r="AA831" s="24" t="s">
        <v>38</v>
      </c>
      <c r="AB831" s="24" t="s">
        <v>38</v>
      </c>
      <c r="AC831" s="24" t="s">
        <v>38</v>
      </c>
      <c r="AD831" s="24" t="s">
        <v>38</v>
      </c>
      <c r="AE831" s="24" t="s">
        <v>38</v>
      </c>
      <c r="AF831" s="24" t="s">
        <v>38</v>
      </c>
      <c r="AG831" s="24" t="s">
        <v>38</v>
      </c>
      <c r="AH831" s="24" t="s">
        <v>38</v>
      </c>
      <c r="AI831" s="24" t="s">
        <v>38</v>
      </c>
      <c r="AJ831" s="24" t="s">
        <v>38</v>
      </c>
      <c r="AK831" s="24" t="s">
        <v>38</v>
      </c>
      <c r="AL831" s="24" t="s">
        <v>38</v>
      </c>
      <c r="AM831" s="24" t="s">
        <v>38</v>
      </c>
      <c r="AN831" s="24" t="s">
        <v>38</v>
      </c>
    </row>
    <row r="832" spans="1:40" x14ac:dyDescent="0.35">
      <c r="A832" s="24" t="s">
        <v>1779</v>
      </c>
      <c r="B832" s="24" t="s">
        <v>1778</v>
      </c>
      <c r="C832" s="24" t="s">
        <v>89</v>
      </c>
      <c r="D832" s="24" t="s">
        <v>38</v>
      </c>
      <c r="E832" s="24" t="s">
        <v>38</v>
      </c>
      <c r="F832" s="24" t="s">
        <v>38</v>
      </c>
      <c r="G832" s="24" t="s">
        <v>38</v>
      </c>
      <c r="H832" s="24" t="s">
        <v>38</v>
      </c>
      <c r="I832" s="24" t="s">
        <v>38</v>
      </c>
      <c r="J832" s="24" t="s">
        <v>38</v>
      </c>
      <c r="K832" s="24" t="s">
        <v>38</v>
      </c>
      <c r="L832" s="24" t="s">
        <v>38</v>
      </c>
      <c r="M832" s="24" t="s">
        <v>38</v>
      </c>
      <c r="N832" s="24" t="s">
        <v>38</v>
      </c>
      <c r="O832" s="24" t="s">
        <v>38</v>
      </c>
      <c r="P832" s="24" t="s">
        <v>38</v>
      </c>
      <c r="Q832" s="24" t="s">
        <v>38</v>
      </c>
      <c r="R832" s="24" t="s">
        <v>38</v>
      </c>
      <c r="S832" s="24" t="s">
        <v>38</v>
      </c>
      <c r="T832" s="24" t="s">
        <v>38</v>
      </c>
      <c r="U832" s="24" t="s">
        <v>38</v>
      </c>
      <c r="V832" s="24" t="s">
        <v>38</v>
      </c>
      <c r="W832" s="24" t="s">
        <v>38</v>
      </c>
      <c r="X832" s="24" t="s">
        <v>38</v>
      </c>
      <c r="Y832" s="24" t="s">
        <v>38</v>
      </c>
      <c r="Z832" s="24" t="s">
        <v>38</v>
      </c>
      <c r="AA832" s="24" t="s">
        <v>38</v>
      </c>
      <c r="AB832" s="24" t="s">
        <v>38</v>
      </c>
      <c r="AC832" s="24" t="s">
        <v>38</v>
      </c>
      <c r="AD832" s="24" t="s">
        <v>38</v>
      </c>
      <c r="AE832" s="24" t="s">
        <v>38</v>
      </c>
      <c r="AF832" s="24" t="s">
        <v>38</v>
      </c>
      <c r="AG832" s="24" t="s">
        <v>38</v>
      </c>
      <c r="AH832" s="24" t="s">
        <v>38</v>
      </c>
      <c r="AI832" s="24" t="s">
        <v>38</v>
      </c>
      <c r="AJ832" s="24" t="s">
        <v>38</v>
      </c>
      <c r="AK832" s="24" t="s">
        <v>38</v>
      </c>
      <c r="AL832" s="24" t="s">
        <v>38</v>
      </c>
      <c r="AM832" s="24" t="s">
        <v>38</v>
      </c>
      <c r="AN832" s="24" t="s">
        <v>38</v>
      </c>
    </row>
    <row r="833" spans="1:40" x14ac:dyDescent="0.35">
      <c r="A833" s="24" t="s">
        <v>1781</v>
      </c>
      <c r="B833" s="24" t="s">
        <v>1780</v>
      </c>
      <c r="C833" s="24" t="s">
        <v>53</v>
      </c>
      <c r="D833" s="24" t="s">
        <v>38</v>
      </c>
      <c r="E833" s="24" t="s">
        <v>38</v>
      </c>
      <c r="F833" s="24" t="s">
        <v>38</v>
      </c>
      <c r="G833" s="24" t="s">
        <v>38</v>
      </c>
      <c r="H833" s="24" t="s">
        <v>38</v>
      </c>
      <c r="I833" s="24" t="s">
        <v>38</v>
      </c>
      <c r="J833" s="24" t="s">
        <v>38</v>
      </c>
      <c r="K833" s="24" t="s">
        <v>38</v>
      </c>
      <c r="L833" s="24" t="s">
        <v>38</v>
      </c>
      <c r="M833" s="24" t="s">
        <v>38</v>
      </c>
      <c r="N833" s="24" t="s">
        <v>38</v>
      </c>
      <c r="O833" s="24" t="s">
        <v>38</v>
      </c>
      <c r="P833" s="24" t="s">
        <v>38</v>
      </c>
      <c r="Q833" s="24" t="s">
        <v>38</v>
      </c>
      <c r="R833" s="24" t="s">
        <v>38</v>
      </c>
      <c r="S833" s="24" t="s">
        <v>38</v>
      </c>
      <c r="T833" s="24" t="s">
        <v>38</v>
      </c>
      <c r="U833" s="24" t="s">
        <v>38</v>
      </c>
      <c r="V833" s="24" t="s">
        <v>38</v>
      </c>
      <c r="W833" s="24" t="s">
        <v>38</v>
      </c>
      <c r="X833" s="24" t="s">
        <v>38</v>
      </c>
      <c r="Y833" s="24" t="s">
        <v>38</v>
      </c>
      <c r="Z833" s="24" t="s">
        <v>38</v>
      </c>
      <c r="AA833" s="24" t="s">
        <v>38</v>
      </c>
      <c r="AB833" s="24" t="s">
        <v>38</v>
      </c>
      <c r="AC833" s="24" t="s">
        <v>38</v>
      </c>
      <c r="AD833" s="24" t="s">
        <v>38</v>
      </c>
      <c r="AE833" s="24" t="s">
        <v>38</v>
      </c>
      <c r="AF833" s="24" t="s">
        <v>38</v>
      </c>
      <c r="AG833" s="24" t="s">
        <v>38</v>
      </c>
      <c r="AH833" s="24" t="s">
        <v>38</v>
      </c>
      <c r="AI833" s="24" t="s">
        <v>38</v>
      </c>
      <c r="AJ833" s="24" t="s">
        <v>38</v>
      </c>
      <c r="AK833" s="24" t="s">
        <v>38</v>
      </c>
      <c r="AL833" s="24" t="s">
        <v>38</v>
      </c>
      <c r="AM833" s="24" t="s">
        <v>38</v>
      </c>
      <c r="AN833" s="24" t="s">
        <v>38</v>
      </c>
    </row>
    <row r="834" spans="1:40" x14ac:dyDescent="0.35">
      <c r="A834" s="24" t="s">
        <v>1783</v>
      </c>
      <c r="B834" s="24" t="s">
        <v>1782</v>
      </c>
      <c r="C834" s="24" t="s">
        <v>53</v>
      </c>
      <c r="D834" s="24" t="s">
        <v>38</v>
      </c>
      <c r="E834" s="24" t="s">
        <v>38</v>
      </c>
      <c r="F834" s="24" t="s">
        <v>38</v>
      </c>
      <c r="G834" s="24" t="s">
        <v>38</v>
      </c>
      <c r="H834" s="24" t="s">
        <v>38</v>
      </c>
      <c r="I834" s="24" t="s">
        <v>38</v>
      </c>
      <c r="J834" s="24" t="s">
        <v>38</v>
      </c>
      <c r="K834" s="24" t="s">
        <v>38</v>
      </c>
      <c r="L834" s="24" t="s">
        <v>38</v>
      </c>
      <c r="M834" s="24" t="s">
        <v>38</v>
      </c>
      <c r="N834" s="24" t="s">
        <v>38</v>
      </c>
      <c r="O834" s="24" t="s">
        <v>38</v>
      </c>
      <c r="P834" s="24" t="s">
        <v>38</v>
      </c>
      <c r="Q834" s="24" t="s">
        <v>38</v>
      </c>
      <c r="R834" s="24" t="s">
        <v>38</v>
      </c>
      <c r="S834" s="24" t="s">
        <v>38</v>
      </c>
      <c r="T834" s="24" t="s">
        <v>38</v>
      </c>
      <c r="U834" s="24" t="s">
        <v>38</v>
      </c>
      <c r="V834" s="24" t="s">
        <v>38</v>
      </c>
      <c r="W834" s="24" t="s">
        <v>38</v>
      </c>
      <c r="X834" s="24" t="s">
        <v>38</v>
      </c>
      <c r="Y834" s="24" t="s">
        <v>38</v>
      </c>
      <c r="Z834" s="24" t="s">
        <v>38</v>
      </c>
      <c r="AA834" s="24" t="s">
        <v>38</v>
      </c>
      <c r="AB834" s="24" t="s">
        <v>38</v>
      </c>
      <c r="AC834" s="24" t="s">
        <v>38</v>
      </c>
      <c r="AD834" s="24" t="s">
        <v>38</v>
      </c>
      <c r="AE834" s="24" t="s">
        <v>38</v>
      </c>
      <c r="AF834" s="24" t="s">
        <v>38</v>
      </c>
      <c r="AG834" s="24" t="s">
        <v>38</v>
      </c>
      <c r="AH834" s="24" t="s">
        <v>38</v>
      </c>
      <c r="AI834" s="24" t="s">
        <v>38</v>
      </c>
      <c r="AJ834" s="24" t="s">
        <v>38</v>
      </c>
      <c r="AK834" s="24" t="s">
        <v>38</v>
      </c>
      <c r="AL834" s="24" t="s">
        <v>38</v>
      </c>
      <c r="AM834" s="24" t="s">
        <v>38</v>
      </c>
      <c r="AN834" s="24" t="s">
        <v>38</v>
      </c>
    </row>
    <row r="835" spans="1:40" x14ac:dyDescent="0.35">
      <c r="A835" s="24" t="s">
        <v>1785</v>
      </c>
      <c r="B835" s="24" t="s">
        <v>1784</v>
      </c>
      <c r="C835" s="24" t="s">
        <v>241</v>
      </c>
      <c r="D835" s="24" t="s">
        <v>38</v>
      </c>
      <c r="E835" s="24" t="s">
        <v>38</v>
      </c>
      <c r="F835" s="24" t="s">
        <v>38</v>
      </c>
      <c r="G835" s="24" t="s">
        <v>38</v>
      </c>
      <c r="H835" s="24" t="s">
        <v>38</v>
      </c>
      <c r="I835" s="24" t="s">
        <v>38</v>
      </c>
      <c r="J835" s="24" t="s">
        <v>38</v>
      </c>
      <c r="K835" s="24" t="s">
        <v>38</v>
      </c>
      <c r="L835" s="24" t="s">
        <v>38</v>
      </c>
      <c r="M835" s="24" t="s">
        <v>38</v>
      </c>
      <c r="N835" s="24" t="s">
        <v>38</v>
      </c>
      <c r="O835" s="24" t="s">
        <v>38</v>
      </c>
      <c r="P835" s="24" t="s">
        <v>38</v>
      </c>
      <c r="Q835" s="24" t="s">
        <v>38</v>
      </c>
      <c r="R835" s="24" t="s">
        <v>38</v>
      </c>
      <c r="S835" s="24" t="s">
        <v>38</v>
      </c>
      <c r="T835" s="24" t="s">
        <v>38</v>
      </c>
      <c r="U835" s="24" t="s">
        <v>38</v>
      </c>
      <c r="V835" s="24" t="s">
        <v>38</v>
      </c>
      <c r="W835" s="24" t="s">
        <v>38</v>
      </c>
      <c r="X835" s="24" t="s">
        <v>38</v>
      </c>
      <c r="Y835" s="24" t="s">
        <v>38</v>
      </c>
      <c r="Z835" s="24" t="s">
        <v>38</v>
      </c>
      <c r="AA835" s="24" t="s">
        <v>38</v>
      </c>
      <c r="AB835" s="24" t="s">
        <v>38</v>
      </c>
      <c r="AC835" s="24" t="s">
        <v>38</v>
      </c>
      <c r="AD835" s="24" t="s">
        <v>38</v>
      </c>
      <c r="AE835" s="24" t="s">
        <v>38</v>
      </c>
      <c r="AF835" s="24" t="s">
        <v>38</v>
      </c>
      <c r="AG835" s="24" t="s">
        <v>38</v>
      </c>
      <c r="AH835" s="24" t="s">
        <v>38</v>
      </c>
      <c r="AI835" s="24" t="s">
        <v>38</v>
      </c>
      <c r="AJ835" s="24" t="s">
        <v>38</v>
      </c>
      <c r="AK835" s="24" t="s">
        <v>38</v>
      </c>
      <c r="AL835" s="24" t="s">
        <v>38</v>
      </c>
      <c r="AM835" s="24" t="s">
        <v>38</v>
      </c>
      <c r="AN835" s="24" t="s">
        <v>38</v>
      </c>
    </row>
    <row r="836" spans="1:40" x14ac:dyDescent="0.35">
      <c r="A836" s="24" t="s">
        <v>1787</v>
      </c>
      <c r="B836" s="24" t="s">
        <v>1786</v>
      </c>
      <c r="C836" s="24" t="s">
        <v>79</v>
      </c>
      <c r="D836" s="24" t="s">
        <v>38</v>
      </c>
      <c r="E836" s="24" t="s">
        <v>38</v>
      </c>
      <c r="F836" s="24" t="s">
        <v>38</v>
      </c>
      <c r="G836" s="24" t="s">
        <v>38</v>
      </c>
      <c r="H836" s="24" t="s">
        <v>38</v>
      </c>
      <c r="I836" s="24" t="s">
        <v>38</v>
      </c>
      <c r="J836" s="24" t="s">
        <v>38</v>
      </c>
      <c r="K836" s="24" t="s">
        <v>38</v>
      </c>
      <c r="L836" s="24" t="s">
        <v>38</v>
      </c>
      <c r="M836" s="24" t="s">
        <v>38</v>
      </c>
      <c r="N836" s="24" t="s">
        <v>38</v>
      </c>
      <c r="O836" s="24" t="s">
        <v>38</v>
      </c>
      <c r="P836" s="24" t="s">
        <v>38</v>
      </c>
      <c r="Q836" s="24" t="s">
        <v>38</v>
      </c>
      <c r="R836" s="24" t="s">
        <v>38</v>
      </c>
      <c r="S836" s="24" t="s">
        <v>38</v>
      </c>
      <c r="T836" s="24" t="s">
        <v>38</v>
      </c>
      <c r="U836" s="24" t="s">
        <v>38</v>
      </c>
      <c r="V836" s="24" t="s">
        <v>38</v>
      </c>
      <c r="W836" s="24" t="s">
        <v>38</v>
      </c>
      <c r="X836" s="24" t="s">
        <v>38</v>
      </c>
      <c r="Y836" s="24" t="s">
        <v>38</v>
      </c>
      <c r="Z836" s="24" t="s">
        <v>38</v>
      </c>
      <c r="AA836" s="24" t="s">
        <v>38</v>
      </c>
      <c r="AB836" s="24" t="s">
        <v>38</v>
      </c>
      <c r="AC836" s="24" t="s">
        <v>38</v>
      </c>
      <c r="AD836" s="24" t="s">
        <v>38</v>
      </c>
      <c r="AE836" s="24" t="s">
        <v>38</v>
      </c>
      <c r="AF836" s="24" t="s">
        <v>38</v>
      </c>
      <c r="AG836" s="24" t="s">
        <v>38</v>
      </c>
      <c r="AH836" s="24" t="s">
        <v>38</v>
      </c>
      <c r="AI836" s="24" t="s">
        <v>38</v>
      </c>
      <c r="AJ836" s="24" t="s">
        <v>38</v>
      </c>
      <c r="AK836" s="24" t="s">
        <v>38</v>
      </c>
      <c r="AL836" s="24" t="s">
        <v>38</v>
      </c>
      <c r="AM836" s="24" t="s">
        <v>38</v>
      </c>
      <c r="AN836" s="24" t="s">
        <v>38</v>
      </c>
    </row>
    <row r="837" spans="1:40" x14ac:dyDescent="0.35">
      <c r="A837" s="24" t="s">
        <v>1789</v>
      </c>
      <c r="B837" s="24" t="s">
        <v>1788</v>
      </c>
      <c r="C837" s="24" t="s">
        <v>183</v>
      </c>
      <c r="D837" s="24" t="s">
        <v>38</v>
      </c>
      <c r="E837" s="24" t="s">
        <v>38</v>
      </c>
      <c r="F837" s="24" t="s">
        <v>38</v>
      </c>
      <c r="G837" s="24" t="s">
        <v>38</v>
      </c>
      <c r="H837" s="24" t="s">
        <v>38</v>
      </c>
      <c r="I837" s="24" t="s">
        <v>38</v>
      </c>
      <c r="J837" s="24" t="s">
        <v>38</v>
      </c>
      <c r="K837" s="24" t="s">
        <v>38</v>
      </c>
      <c r="L837" s="24" t="s">
        <v>38</v>
      </c>
      <c r="M837" s="24" t="s">
        <v>38</v>
      </c>
      <c r="N837" s="24" t="s">
        <v>38</v>
      </c>
      <c r="O837" s="24" t="s">
        <v>38</v>
      </c>
      <c r="P837" s="24" t="s">
        <v>38</v>
      </c>
      <c r="Q837" s="24" t="s">
        <v>38</v>
      </c>
      <c r="R837" s="24" t="s">
        <v>38</v>
      </c>
      <c r="S837" s="24" t="s">
        <v>38</v>
      </c>
      <c r="T837" s="24" t="s">
        <v>38</v>
      </c>
      <c r="U837" s="24" t="s">
        <v>38</v>
      </c>
      <c r="V837" s="24" t="s">
        <v>38</v>
      </c>
      <c r="W837" s="24" t="s">
        <v>38</v>
      </c>
      <c r="X837" s="24" t="s">
        <v>38</v>
      </c>
      <c r="Y837" s="24" t="s">
        <v>38</v>
      </c>
      <c r="Z837" s="24" t="s">
        <v>38</v>
      </c>
      <c r="AA837" s="24" t="s">
        <v>38</v>
      </c>
      <c r="AB837" s="24" t="s">
        <v>38</v>
      </c>
      <c r="AC837" s="24" t="s">
        <v>38</v>
      </c>
      <c r="AD837" s="24" t="s">
        <v>38</v>
      </c>
      <c r="AE837" s="24" t="s">
        <v>38</v>
      </c>
      <c r="AF837" s="24" t="s">
        <v>38</v>
      </c>
      <c r="AG837" s="24" t="s">
        <v>38</v>
      </c>
      <c r="AH837" s="24" t="s">
        <v>38</v>
      </c>
      <c r="AI837" s="24" t="s">
        <v>38</v>
      </c>
      <c r="AJ837" s="24" t="s">
        <v>38</v>
      </c>
      <c r="AK837" s="24" t="s">
        <v>38</v>
      </c>
      <c r="AL837" s="24" t="s">
        <v>38</v>
      </c>
      <c r="AM837" s="24" t="s">
        <v>38</v>
      </c>
      <c r="AN837" s="24" t="s">
        <v>38</v>
      </c>
    </row>
    <row r="838" spans="1:40" x14ac:dyDescent="0.35">
      <c r="A838" s="24" t="s">
        <v>1791</v>
      </c>
      <c r="B838" s="24" t="s">
        <v>1790</v>
      </c>
      <c r="C838" s="24" t="s">
        <v>312</v>
      </c>
      <c r="D838" s="24" t="s">
        <v>38</v>
      </c>
      <c r="E838" s="24" t="s">
        <v>38</v>
      </c>
      <c r="F838" s="24" t="s">
        <v>38</v>
      </c>
      <c r="G838" s="24" t="s">
        <v>38</v>
      </c>
      <c r="H838" s="24" t="s">
        <v>38</v>
      </c>
      <c r="I838" s="24" t="s">
        <v>38</v>
      </c>
      <c r="J838" s="24" t="s">
        <v>38</v>
      </c>
      <c r="K838" s="24" t="s">
        <v>38</v>
      </c>
      <c r="L838" s="24" t="s">
        <v>38</v>
      </c>
      <c r="M838" s="24" t="s">
        <v>38</v>
      </c>
      <c r="N838" s="24" t="s">
        <v>38</v>
      </c>
      <c r="O838" s="24" t="s">
        <v>38</v>
      </c>
      <c r="P838" s="24" t="s">
        <v>38</v>
      </c>
      <c r="Q838" s="24" t="s">
        <v>38</v>
      </c>
      <c r="R838" s="24" t="s">
        <v>38</v>
      </c>
      <c r="S838" s="24" t="s">
        <v>38</v>
      </c>
      <c r="T838" s="24" t="s">
        <v>38</v>
      </c>
      <c r="U838" s="24" t="s">
        <v>38</v>
      </c>
      <c r="V838" s="24" t="s">
        <v>38</v>
      </c>
      <c r="W838" s="24" t="s">
        <v>38</v>
      </c>
      <c r="X838" s="24" t="s">
        <v>38</v>
      </c>
      <c r="Y838" s="24" t="s">
        <v>38</v>
      </c>
      <c r="Z838" s="24" t="s">
        <v>38</v>
      </c>
      <c r="AA838" s="24" t="s">
        <v>38</v>
      </c>
      <c r="AB838" s="24" t="s">
        <v>38</v>
      </c>
      <c r="AC838" s="24" t="s">
        <v>38</v>
      </c>
      <c r="AD838" s="24" t="s">
        <v>38</v>
      </c>
      <c r="AE838" s="24" t="s">
        <v>38</v>
      </c>
      <c r="AF838" s="24" t="s">
        <v>38</v>
      </c>
      <c r="AG838" s="24" t="s">
        <v>38</v>
      </c>
      <c r="AH838" s="24" t="s">
        <v>38</v>
      </c>
      <c r="AI838" s="24" t="s">
        <v>38</v>
      </c>
      <c r="AJ838" s="24" t="s">
        <v>38</v>
      </c>
      <c r="AK838" s="24" t="s">
        <v>38</v>
      </c>
      <c r="AL838" s="24" t="s">
        <v>38</v>
      </c>
      <c r="AM838" s="24" t="s">
        <v>38</v>
      </c>
      <c r="AN838" s="24" t="s">
        <v>38</v>
      </c>
    </row>
    <row r="839" spans="1:40" x14ac:dyDescent="0.35">
      <c r="A839" s="24" t="s">
        <v>1793</v>
      </c>
      <c r="B839" s="24" t="s">
        <v>1792</v>
      </c>
      <c r="C839" s="24" t="s">
        <v>130</v>
      </c>
      <c r="D839" s="24" t="s">
        <v>38</v>
      </c>
      <c r="E839" s="24" t="s">
        <v>38</v>
      </c>
      <c r="F839" s="24" t="s">
        <v>38</v>
      </c>
      <c r="G839" s="24" t="s">
        <v>38</v>
      </c>
      <c r="H839" s="24" t="s">
        <v>38</v>
      </c>
      <c r="I839" s="24" t="s">
        <v>38</v>
      </c>
      <c r="J839" s="24" t="s">
        <v>38</v>
      </c>
      <c r="K839" s="24" t="s">
        <v>38</v>
      </c>
      <c r="L839" s="24" t="s">
        <v>38</v>
      </c>
      <c r="M839" s="24" t="s">
        <v>38</v>
      </c>
      <c r="N839" s="24" t="s">
        <v>38</v>
      </c>
      <c r="O839" s="24" t="s">
        <v>38</v>
      </c>
      <c r="P839" s="24" t="s">
        <v>38</v>
      </c>
      <c r="Q839" s="24" t="s">
        <v>38</v>
      </c>
      <c r="R839" s="24" t="s">
        <v>38</v>
      </c>
      <c r="S839" s="24" t="s">
        <v>38</v>
      </c>
      <c r="T839" s="24" t="s">
        <v>38</v>
      </c>
      <c r="U839" s="24" t="s">
        <v>38</v>
      </c>
      <c r="V839" s="24" t="s">
        <v>38</v>
      </c>
      <c r="W839" s="24" t="s">
        <v>38</v>
      </c>
      <c r="X839" s="24" t="s">
        <v>38</v>
      </c>
      <c r="Y839" s="24" t="s">
        <v>38</v>
      </c>
      <c r="Z839" s="24" t="s">
        <v>38</v>
      </c>
      <c r="AA839" s="24" t="s">
        <v>38</v>
      </c>
      <c r="AB839" s="24" t="s">
        <v>38</v>
      </c>
      <c r="AC839" s="24" t="s">
        <v>38</v>
      </c>
      <c r="AD839" s="24" t="s">
        <v>38</v>
      </c>
      <c r="AE839" s="24" t="s">
        <v>38</v>
      </c>
      <c r="AF839" s="24" t="s">
        <v>38</v>
      </c>
      <c r="AG839" s="24" t="s">
        <v>38</v>
      </c>
      <c r="AH839" s="24" t="s">
        <v>38</v>
      </c>
      <c r="AI839" s="24" t="s">
        <v>38</v>
      </c>
      <c r="AJ839" s="24" t="s">
        <v>38</v>
      </c>
      <c r="AK839" s="24" t="s">
        <v>38</v>
      </c>
      <c r="AL839" s="24" t="s">
        <v>38</v>
      </c>
      <c r="AM839" s="24" t="s">
        <v>38</v>
      </c>
      <c r="AN839" s="24" t="s">
        <v>38</v>
      </c>
    </row>
    <row r="840" spans="1:40" x14ac:dyDescent="0.35">
      <c r="A840" s="24" t="s">
        <v>1795</v>
      </c>
      <c r="B840" s="24" t="s">
        <v>1794</v>
      </c>
      <c r="C840" s="24" t="s">
        <v>53</v>
      </c>
      <c r="D840" s="24" t="s">
        <v>38</v>
      </c>
      <c r="E840" s="24" t="s">
        <v>38</v>
      </c>
      <c r="F840" s="24" t="s">
        <v>38</v>
      </c>
      <c r="G840" s="24" t="s">
        <v>38</v>
      </c>
      <c r="H840" s="24" t="s">
        <v>38</v>
      </c>
      <c r="I840" s="24" t="s">
        <v>38</v>
      </c>
      <c r="J840" s="24" t="s">
        <v>38</v>
      </c>
      <c r="K840" s="24" t="s">
        <v>38</v>
      </c>
      <c r="L840" s="24" t="s">
        <v>38</v>
      </c>
      <c r="M840" s="24" t="s">
        <v>38</v>
      </c>
      <c r="N840" s="24" t="s">
        <v>38</v>
      </c>
      <c r="O840" s="24" t="s">
        <v>38</v>
      </c>
      <c r="P840" s="24" t="s">
        <v>38</v>
      </c>
      <c r="Q840" s="24" t="s">
        <v>38</v>
      </c>
      <c r="R840" s="24" t="s">
        <v>38</v>
      </c>
      <c r="S840" s="24" t="s">
        <v>38</v>
      </c>
      <c r="T840" s="24" t="s">
        <v>38</v>
      </c>
      <c r="U840" s="24" t="s">
        <v>38</v>
      </c>
      <c r="V840" s="24" t="s">
        <v>38</v>
      </c>
      <c r="W840" s="24" t="s">
        <v>38</v>
      </c>
      <c r="X840" s="24" t="s">
        <v>38</v>
      </c>
      <c r="Y840" s="24" t="s">
        <v>38</v>
      </c>
      <c r="Z840" s="24" t="s">
        <v>38</v>
      </c>
      <c r="AA840" s="24" t="s">
        <v>38</v>
      </c>
      <c r="AB840" s="24" t="s">
        <v>38</v>
      </c>
      <c r="AC840" s="24" t="s">
        <v>38</v>
      </c>
      <c r="AD840" s="24" t="s">
        <v>38</v>
      </c>
      <c r="AE840" s="24" t="s">
        <v>38</v>
      </c>
      <c r="AF840" s="24" t="s">
        <v>38</v>
      </c>
      <c r="AG840" s="24" t="s">
        <v>38</v>
      </c>
      <c r="AH840" s="24" t="s">
        <v>38</v>
      </c>
      <c r="AI840" s="24" t="s">
        <v>38</v>
      </c>
      <c r="AJ840" s="24" t="s">
        <v>38</v>
      </c>
      <c r="AK840" s="24" t="s">
        <v>38</v>
      </c>
      <c r="AL840" s="24" t="s">
        <v>38</v>
      </c>
      <c r="AM840" s="24" t="s">
        <v>38</v>
      </c>
      <c r="AN840" s="24" t="s">
        <v>38</v>
      </c>
    </row>
    <row r="841" spans="1:40" x14ac:dyDescent="0.35">
      <c r="A841" s="24" t="s">
        <v>1797</v>
      </c>
      <c r="B841" s="24" t="s">
        <v>1796</v>
      </c>
      <c r="C841" s="24" t="s">
        <v>117</v>
      </c>
      <c r="D841" s="24" t="s">
        <v>38</v>
      </c>
      <c r="E841" s="24" t="s">
        <v>38</v>
      </c>
      <c r="F841" s="24" t="s">
        <v>38</v>
      </c>
      <c r="G841" s="24" t="s">
        <v>38</v>
      </c>
      <c r="H841" s="24" t="s">
        <v>38</v>
      </c>
      <c r="I841" s="24" t="s">
        <v>38</v>
      </c>
      <c r="J841" s="24" t="s">
        <v>38</v>
      </c>
      <c r="K841" s="24" t="s">
        <v>38</v>
      </c>
      <c r="L841" s="24" t="s">
        <v>38</v>
      </c>
      <c r="M841" s="24" t="s">
        <v>38</v>
      </c>
      <c r="N841" s="24" t="s">
        <v>38</v>
      </c>
      <c r="O841" s="24" t="s">
        <v>38</v>
      </c>
      <c r="P841" s="24" t="s">
        <v>38</v>
      </c>
      <c r="Q841" s="24" t="s">
        <v>38</v>
      </c>
      <c r="R841" s="24" t="s">
        <v>38</v>
      </c>
      <c r="S841" s="24" t="s">
        <v>38</v>
      </c>
      <c r="T841" s="24" t="s">
        <v>38</v>
      </c>
      <c r="U841" s="24" t="s">
        <v>38</v>
      </c>
      <c r="V841" s="24" t="s">
        <v>38</v>
      </c>
      <c r="W841" s="24" t="s">
        <v>38</v>
      </c>
      <c r="X841" s="24" t="s">
        <v>38</v>
      </c>
      <c r="Y841" s="24" t="s">
        <v>38</v>
      </c>
      <c r="Z841" s="24" t="s">
        <v>38</v>
      </c>
      <c r="AA841" s="24" t="s">
        <v>38</v>
      </c>
      <c r="AB841" s="24" t="s">
        <v>38</v>
      </c>
      <c r="AC841" s="24" t="s">
        <v>38</v>
      </c>
      <c r="AD841" s="24" t="s">
        <v>38</v>
      </c>
      <c r="AE841" s="24" t="s">
        <v>38</v>
      </c>
      <c r="AF841" s="24" t="s">
        <v>38</v>
      </c>
      <c r="AG841" s="24" t="s">
        <v>38</v>
      </c>
      <c r="AH841" s="24" t="s">
        <v>38</v>
      </c>
      <c r="AI841" s="24" t="s">
        <v>38</v>
      </c>
      <c r="AJ841" s="24" t="s">
        <v>38</v>
      </c>
      <c r="AK841" s="24" t="s">
        <v>38</v>
      </c>
      <c r="AL841" s="24" t="s">
        <v>38</v>
      </c>
      <c r="AM841" s="24" t="s">
        <v>38</v>
      </c>
      <c r="AN841" s="24" t="s">
        <v>38</v>
      </c>
    </row>
    <row r="842" spans="1:40" x14ac:dyDescent="0.35">
      <c r="A842" s="24" t="s">
        <v>1799</v>
      </c>
      <c r="B842" s="24" t="s">
        <v>1798</v>
      </c>
      <c r="C842" s="24" t="s">
        <v>1800</v>
      </c>
      <c r="D842" s="24" t="s">
        <v>38</v>
      </c>
      <c r="E842" s="24" t="s">
        <v>38</v>
      </c>
      <c r="F842" s="24" t="s">
        <v>38</v>
      </c>
      <c r="G842" s="24" t="s">
        <v>38</v>
      </c>
      <c r="H842" s="24" t="s">
        <v>38</v>
      </c>
      <c r="I842" s="24" t="s">
        <v>38</v>
      </c>
      <c r="J842" s="24" t="s">
        <v>38</v>
      </c>
      <c r="K842" s="24" t="s">
        <v>38</v>
      </c>
      <c r="L842" s="24" t="s">
        <v>38</v>
      </c>
      <c r="M842" s="24" t="s">
        <v>38</v>
      </c>
      <c r="N842" s="24" t="s">
        <v>38</v>
      </c>
      <c r="O842" s="24" t="s">
        <v>38</v>
      </c>
      <c r="P842" s="24" t="s">
        <v>38</v>
      </c>
      <c r="Q842" s="24" t="s">
        <v>38</v>
      </c>
      <c r="R842" s="24" t="s">
        <v>38</v>
      </c>
      <c r="S842" s="24" t="s">
        <v>38</v>
      </c>
      <c r="T842" s="24" t="s">
        <v>38</v>
      </c>
      <c r="U842" s="24" t="s">
        <v>38</v>
      </c>
      <c r="V842" s="24" t="s">
        <v>38</v>
      </c>
      <c r="W842" s="24" t="s">
        <v>38</v>
      </c>
      <c r="X842" s="24" t="s">
        <v>38</v>
      </c>
      <c r="Y842" s="24" t="s">
        <v>38</v>
      </c>
      <c r="Z842" s="24" t="s">
        <v>38</v>
      </c>
      <c r="AA842" s="24" t="s">
        <v>38</v>
      </c>
      <c r="AB842" s="24" t="s">
        <v>38</v>
      </c>
      <c r="AC842" s="24" t="s">
        <v>38</v>
      </c>
      <c r="AD842" s="24" t="s">
        <v>38</v>
      </c>
      <c r="AE842" s="24" t="s">
        <v>38</v>
      </c>
      <c r="AF842" s="24" t="s">
        <v>38</v>
      </c>
      <c r="AG842" s="24" t="s">
        <v>38</v>
      </c>
      <c r="AH842" s="24" t="s">
        <v>38</v>
      </c>
      <c r="AI842" s="24" t="s">
        <v>38</v>
      </c>
      <c r="AJ842" s="24" t="s">
        <v>38</v>
      </c>
      <c r="AK842" s="24" t="s">
        <v>38</v>
      </c>
      <c r="AL842" s="24" t="s">
        <v>38</v>
      </c>
      <c r="AM842" s="24" t="s">
        <v>38</v>
      </c>
      <c r="AN842" s="24" t="s">
        <v>38</v>
      </c>
    </row>
    <row r="843" spans="1:40" x14ac:dyDescent="0.35">
      <c r="A843" s="24" t="s">
        <v>1802</v>
      </c>
      <c r="B843" s="24" t="s">
        <v>1801</v>
      </c>
      <c r="C843" s="24" t="s">
        <v>38</v>
      </c>
      <c r="D843" s="24" t="s">
        <v>38</v>
      </c>
      <c r="E843" s="24" t="s">
        <v>38</v>
      </c>
      <c r="F843" s="24" t="s">
        <v>38</v>
      </c>
      <c r="G843" s="24" t="s">
        <v>38</v>
      </c>
      <c r="H843" s="24" t="s">
        <v>38</v>
      </c>
      <c r="I843" s="24" t="s">
        <v>38</v>
      </c>
      <c r="J843" s="24" t="s">
        <v>38</v>
      </c>
      <c r="K843" s="24" t="s">
        <v>38</v>
      </c>
      <c r="L843" s="24" t="s">
        <v>38</v>
      </c>
      <c r="M843" s="24" t="s">
        <v>38</v>
      </c>
      <c r="N843" s="24" t="s">
        <v>38</v>
      </c>
      <c r="O843" s="24" t="s">
        <v>38</v>
      </c>
      <c r="P843" s="24" t="s">
        <v>38</v>
      </c>
      <c r="Q843" s="24" t="s">
        <v>38</v>
      </c>
      <c r="R843" s="24" t="s">
        <v>38</v>
      </c>
      <c r="S843" s="24" t="s">
        <v>38</v>
      </c>
      <c r="T843" s="24" t="s">
        <v>38</v>
      </c>
      <c r="U843" s="24" t="s">
        <v>38</v>
      </c>
      <c r="V843" s="24" t="s">
        <v>38</v>
      </c>
      <c r="W843" s="24" t="s">
        <v>38</v>
      </c>
      <c r="X843" s="24" t="s">
        <v>38</v>
      </c>
      <c r="Y843" s="24" t="s">
        <v>38</v>
      </c>
      <c r="Z843" s="24" t="s">
        <v>38</v>
      </c>
      <c r="AA843" s="24" t="s">
        <v>38</v>
      </c>
      <c r="AB843" s="24" t="s">
        <v>38</v>
      </c>
      <c r="AC843" s="24" t="s">
        <v>38</v>
      </c>
      <c r="AD843" s="24" t="s">
        <v>38</v>
      </c>
      <c r="AE843" s="24" t="s">
        <v>38</v>
      </c>
      <c r="AF843" s="24" t="s">
        <v>38</v>
      </c>
      <c r="AG843" s="24" t="s">
        <v>38</v>
      </c>
      <c r="AH843" s="24" t="s">
        <v>38</v>
      </c>
      <c r="AI843" s="24" t="s">
        <v>38</v>
      </c>
      <c r="AJ843" s="24" t="s">
        <v>38</v>
      </c>
      <c r="AK843" s="24" t="s">
        <v>38</v>
      </c>
      <c r="AL843" s="24" t="s">
        <v>38</v>
      </c>
      <c r="AM843" s="24" t="s">
        <v>38</v>
      </c>
      <c r="AN843" s="24" t="s">
        <v>38</v>
      </c>
    </row>
    <row r="844" spans="1:40" x14ac:dyDescent="0.35">
      <c r="A844" s="24" t="s">
        <v>1804</v>
      </c>
      <c r="B844" s="24" t="s">
        <v>1803</v>
      </c>
      <c r="C844" s="24" t="s">
        <v>263</v>
      </c>
      <c r="D844" s="24" t="s">
        <v>38</v>
      </c>
      <c r="E844" s="24" t="s">
        <v>38</v>
      </c>
      <c r="F844" s="24" t="s">
        <v>38</v>
      </c>
      <c r="G844" s="24" t="s">
        <v>38</v>
      </c>
      <c r="H844" s="24" t="s">
        <v>38</v>
      </c>
      <c r="I844" s="24" t="s">
        <v>38</v>
      </c>
      <c r="J844" s="24" t="s">
        <v>38</v>
      </c>
      <c r="K844" s="24" t="s">
        <v>38</v>
      </c>
      <c r="L844" s="24" t="s">
        <v>38</v>
      </c>
      <c r="M844" s="24" t="s">
        <v>38</v>
      </c>
      <c r="N844" s="24" t="s">
        <v>38</v>
      </c>
      <c r="O844" s="24" t="s">
        <v>38</v>
      </c>
      <c r="P844" s="24" t="s">
        <v>38</v>
      </c>
      <c r="Q844" s="24" t="s">
        <v>38</v>
      </c>
      <c r="R844" s="24" t="s">
        <v>38</v>
      </c>
      <c r="S844" s="24" t="s">
        <v>38</v>
      </c>
      <c r="T844" s="24" t="s">
        <v>38</v>
      </c>
      <c r="U844" s="24" t="s">
        <v>38</v>
      </c>
      <c r="V844" s="24" t="s">
        <v>38</v>
      </c>
      <c r="W844" s="24" t="s">
        <v>38</v>
      </c>
      <c r="X844" s="24" t="s">
        <v>38</v>
      </c>
      <c r="Y844" s="24" t="s">
        <v>38</v>
      </c>
      <c r="Z844" s="24" t="s">
        <v>38</v>
      </c>
      <c r="AA844" s="24" t="s">
        <v>38</v>
      </c>
      <c r="AB844" s="24" t="s">
        <v>38</v>
      </c>
      <c r="AC844" s="24" t="s">
        <v>38</v>
      </c>
      <c r="AD844" s="24" t="s">
        <v>38</v>
      </c>
      <c r="AE844" s="24" t="s">
        <v>38</v>
      </c>
      <c r="AF844" s="24" t="s">
        <v>38</v>
      </c>
      <c r="AG844" s="24" t="s">
        <v>38</v>
      </c>
      <c r="AH844" s="24" t="s">
        <v>38</v>
      </c>
      <c r="AI844" s="24" t="s">
        <v>38</v>
      </c>
      <c r="AJ844" s="24" t="s">
        <v>38</v>
      </c>
      <c r="AK844" s="24" t="s">
        <v>38</v>
      </c>
      <c r="AL844" s="24" t="s">
        <v>38</v>
      </c>
      <c r="AM844" s="24" t="s">
        <v>38</v>
      </c>
      <c r="AN844" s="24" t="s">
        <v>38</v>
      </c>
    </row>
    <row r="845" spans="1:40" x14ac:dyDescent="0.35">
      <c r="A845" s="24" t="s">
        <v>1806</v>
      </c>
      <c r="B845" s="24" t="s">
        <v>1805</v>
      </c>
      <c r="C845" s="24" t="s">
        <v>38</v>
      </c>
      <c r="D845" s="24" t="s">
        <v>38</v>
      </c>
      <c r="E845" s="24" t="s">
        <v>38</v>
      </c>
      <c r="F845" s="24" t="s">
        <v>38</v>
      </c>
      <c r="G845" s="24" t="s">
        <v>38</v>
      </c>
      <c r="H845" s="24">
        <v>631</v>
      </c>
      <c r="I845" s="24" t="s">
        <v>38</v>
      </c>
      <c r="J845" s="24" t="s">
        <v>38</v>
      </c>
      <c r="K845" s="24" t="s">
        <v>38</v>
      </c>
      <c r="L845" s="24" t="s">
        <v>38</v>
      </c>
      <c r="M845" s="24" t="s">
        <v>38</v>
      </c>
      <c r="N845" s="24" t="s">
        <v>38</v>
      </c>
      <c r="O845" s="24" t="s">
        <v>38</v>
      </c>
      <c r="P845" s="24" t="s">
        <v>38</v>
      </c>
      <c r="Q845" s="24" t="s">
        <v>38</v>
      </c>
      <c r="R845" s="24" t="s">
        <v>38</v>
      </c>
      <c r="S845" s="24" t="s">
        <v>38</v>
      </c>
      <c r="T845" s="24" t="s">
        <v>38</v>
      </c>
      <c r="U845" s="24" t="s">
        <v>38</v>
      </c>
      <c r="V845" s="24" t="s">
        <v>38</v>
      </c>
      <c r="W845" s="24" t="s">
        <v>38</v>
      </c>
      <c r="X845" s="24" t="s">
        <v>38</v>
      </c>
      <c r="Y845" s="24" t="s">
        <v>38</v>
      </c>
      <c r="Z845" s="24" t="s">
        <v>38</v>
      </c>
      <c r="AA845" s="24" t="s">
        <v>38</v>
      </c>
      <c r="AB845" s="24" t="s">
        <v>38</v>
      </c>
      <c r="AC845" s="24" t="s">
        <v>38</v>
      </c>
      <c r="AD845" s="24" t="s">
        <v>38</v>
      </c>
      <c r="AE845" s="24" t="s">
        <v>38</v>
      </c>
      <c r="AF845" s="24" t="s">
        <v>38</v>
      </c>
      <c r="AG845" s="24" t="s">
        <v>38</v>
      </c>
      <c r="AH845" s="24" t="s">
        <v>38</v>
      </c>
      <c r="AI845" s="24" t="s">
        <v>38</v>
      </c>
      <c r="AJ845" s="24" t="s">
        <v>38</v>
      </c>
      <c r="AK845" s="24" t="s">
        <v>38</v>
      </c>
      <c r="AL845" s="24" t="s">
        <v>38</v>
      </c>
      <c r="AM845" s="24" t="s">
        <v>38</v>
      </c>
      <c r="AN845" s="24" t="s">
        <v>38</v>
      </c>
    </row>
    <row r="846" spans="1:40" x14ac:dyDescent="0.35">
      <c r="A846" s="24" t="s">
        <v>1808</v>
      </c>
      <c r="B846" s="24" t="s">
        <v>1807</v>
      </c>
      <c r="C846" s="24" t="s">
        <v>79</v>
      </c>
      <c r="D846" s="24" t="s">
        <v>38</v>
      </c>
      <c r="E846" s="24" t="s">
        <v>38</v>
      </c>
      <c r="F846" s="24" t="s">
        <v>38</v>
      </c>
      <c r="G846" s="24" t="s">
        <v>38</v>
      </c>
      <c r="H846" s="24" t="s">
        <v>38</v>
      </c>
      <c r="I846" s="24" t="s">
        <v>38</v>
      </c>
      <c r="J846" s="24" t="s">
        <v>38</v>
      </c>
      <c r="K846" s="24" t="s">
        <v>38</v>
      </c>
      <c r="L846" s="24" t="s">
        <v>38</v>
      </c>
      <c r="M846" s="24" t="s">
        <v>38</v>
      </c>
      <c r="N846" s="24" t="s">
        <v>38</v>
      </c>
      <c r="O846" s="24" t="s">
        <v>38</v>
      </c>
      <c r="P846" s="24" t="s">
        <v>38</v>
      </c>
      <c r="Q846" s="24" t="s">
        <v>38</v>
      </c>
      <c r="R846" s="24" t="s">
        <v>38</v>
      </c>
      <c r="S846" s="24" t="s">
        <v>38</v>
      </c>
      <c r="T846" s="24" t="s">
        <v>38</v>
      </c>
      <c r="U846" s="24" t="s">
        <v>38</v>
      </c>
      <c r="V846" s="24" t="s">
        <v>38</v>
      </c>
      <c r="W846" s="24" t="s">
        <v>38</v>
      </c>
      <c r="X846" s="24" t="s">
        <v>38</v>
      </c>
      <c r="Y846" s="24" t="s">
        <v>38</v>
      </c>
      <c r="Z846" s="24" t="s">
        <v>38</v>
      </c>
      <c r="AA846" s="24" t="s">
        <v>38</v>
      </c>
      <c r="AB846" s="24" t="s">
        <v>38</v>
      </c>
      <c r="AC846" s="24" t="s">
        <v>38</v>
      </c>
      <c r="AD846" s="24" t="s">
        <v>38</v>
      </c>
      <c r="AE846" s="24" t="s">
        <v>38</v>
      </c>
      <c r="AF846" s="24" t="s">
        <v>38</v>
      </c>
      <c r="AG846" s="24" t="s">
        <v>38</v>
      </c>
      <c r="AH846" s="24" t="s">
        <v>38</v>
      </c>
      <c r="AI846" s="24" t="s">
        <v>38</v>
      </c>
      <c r="AJ846" s="24" t="s">
        <v>38</v>
      </c>
      <c r="AK846" s="24" t="s">
        <v>38</v>
      </c>
      <c r="AL846" s="24" t="s">
        <v>38</v>
      </c>
      <c r="AM846" s="24" t="s">
        <v>38</v>
      </c>
      <c r="AN846" s="24" t="s">
        <v>38</v>
      </c>
    </row>
    <row r="847" spans="1:40" x14ac:dyDescent="0.35">
      <c r="A847" s="24" t="s">
        <v>1810</v>
      </c>
      <c r="B847" s="24" t="s">
        <v>1809</v>
      </c>
      <c r="C847" s="24" t="s">
        <v>38</v>
      </c>
      <c r="D847" s="24" t="s">
        <v>38</v>
      </c>
      <c r="E847" s="24" t="s">
        <v>38</v>
      </c>
      <c r="F847" s="24" t="s">
        <v>38</v>
      </c>
      <c r="G847" s="24" t="s">
        <v>38</v>
      </c>
      <c r="H847" s="24" t="s">
        <v>38</v>
      </c>
      <c r="I847" s="24" t="s">
        <v>38</v>
      </c>
      <c r="J847" s="24" t="s">
        <v>38</v>
      </c>
      <c r="K847" s="24" t="s">
        <v>38</v>
      </c>
      <c r="L847" s="24" t="s">
        <v>38</v>
      </c>
      <c r="M847" s="24" t="s">
        <v>38</v>
      </c>
      <c r="N847" s="24" t="s">
        <v>38</v>
      </c>
      <c r="O847" s="24" t="s">
        <v>38</v>
      </c>
      <c r="P847" s="24" t="s">
        <v>38</v>
      </c>
      <c r="Q847" s="24" t="s">
        <v>38</v>
      </c>
      <c r="R847" s="24" t="s">
        <v>38</v>
      </c>
      <c r="S847" s="24" t="s">
        <v>38</v>
      </c>
      <c r="T847" s="24" t="s">
        <v>38</v>
      </c>
      <c r="U847" s="24" t="s">
        <v>38</v>
      </c>
      <c r="V847" s="24" t="s">
        <v>38</v>
      </c>
      <c r="W847" s="24" t="s">
        <v>38</v>
      </c>
      <c r="X847" s="24" t="s">
        <v>38</v>
      </c>
      <c r="Y847" s="24" t="s">
        <v>38</v>
      </c>
      <c r="Z847" s="24" t="s">
        <v>38</v>
      </c>
      <c r="AA847" s="24" t="s">
        <v>38</v>
      </c>
      <c r="AB847" s="24" t="s">
        <v>38</v>
      </c>
      <c r="AC847" s="24" t="s">
        <v>38</v>
      </c>
      <c r="AD847" s="24" t="s">
        <v>38</v>
      </c>
      <c r="AE847" s="24" t="s">
        <v>38</v>
      </c>
      <c r="AF847" s="24" t="s">
        <v>38</v>
      </c>
      <c r="AG847" s="24" t="s">
        <v>38</v>
      </c>
      <c r="AH847" s="24" t="s">
        <v>38</v>
      </c>
      <c r="AI847" s="24" t="s">
        <v>38</v>
      </c>
      <c r="AJ847" s="24" t="s">
        <v>38</v>
      </c>
      <c r="AK847" s="24" t="s">
        <v>38</v>
      </c>
      <c r="AL847" s="24" t="s">
        <v>38</v>
      </c>
      <c r="AM847" s="24" t="s">
        <v>38</v>
      </c>
      <c r="AN847" s="24" t="s">
        <v>38</v>
      </c>
    </row>
    <row r="848" spans="1:40" x14ac:dyDescent="0.35">
      <c r="A848" s="24" t="s">
        <v>1812</v>
      </c>
      <c r="B848" s="24" t="s">
        <v>1811</v>
      </c>
      <c r="C848" s="24" t="s">
        <v>74</v>
      </c>
      <c r="D848" s="24" t="s">
        <v>38</v>
      </c>
      <c r="E848" s="24" t="s">
        <v>38</v>
      </c>
      <c r="F848" s="24" t="s">
        <v>38</v>
      </c>
      <c r="G848" s="24" t="s">
        <v>38</v>
      </c>
      <c r="H848" s="24" t="s">
        <v>38</v>
      </c>
      <c r="I848" s="24" t="s">
        <v>38</v>
      </c>
      <c r="J848" s="24" t="s">
        <v>38</v>
      </c>
      <c r="K848" s="24" t="s">
        <v>38</v>
      </c>
      <c r="L848" s="24" t="s">
        <v>38</v>
      </c>
      <c r="M848" s="24" t="s">
        <v>38</v>
      </c>
      <c r="N848" s="24" t="s">
        <v>38</v>
      </c>
      <c r="O848" s="24" t="s">
        <v>38</v>
      </c>
      <c r="P848" s="24" t="s">
        <v>38</v>
      </c>
      <c r="Q848" s="24" t="s">
        <v>38</v>
      </c>
      <c r="R848" s="24" t="s">
        <v>38</v>
      </c>
      <c r="S848" s="24" t="s">
        <v>38</v>
      </c>
      <c r="T848" s="24" t="s">
        <v>38</v>
      </c>
      <c r="U848" s="24" t="s">
        <v>38</v>
      </c>
      <c r="V848" s="24" t="s">
        <v>38</v>
      </c>
      <c r="W848" s="24" t="s">
        <v>38</v>
      </c>
      <c r="X848" s="24" t="s">
        <v>38</v>
      </c>
      <c r="Y848" s="24" t="s">
        <v>38</v>
      </c>
      <c r="Z848" s="24" t="s">
        <v>38</v>
      </c>
      <c r="AA848" s="24" t="s">
        <v>38</v>
      </c>
      <c r="AB848" s="24" t="s">
        <v>38</v>
      </c>
      <c r="AC848" s="24" t="s">
        <v>38</v>
      </c>
      <c r="AD848" s="24" t="s">
        <v>38</v>
      </c>
      <c r="AE848" s="24" t="s">
        <v>38</v>
      </c>
      <c r="AF848" s="24" t="s">
        <v>38</v>
      </c>
      <c r="AG848" s="24" t="s">
        <v>38</v>
      </c>
      <c r="AH848" s="24" t="s">
        <v>38</v>
      </c>
      <c r="AI848" s="24" t="s">
        <v>38</v>
      </c>
      <c r="AJ848" s="24" t="s">
        <v>38</v>
      </c>
      <c r="AK848" s="24" t="s">
        <v>38</v>
      </c>
      <c r="AL848" s="24" t="s">
        <v>38</v>
      </c>
      <c r="AM848" s="24" t="s">
        <v>38</v>
      </c>
      <c r="AN848" s="24" t="s">
        <v>38</v>
      </c>
    </row>
    <row r="849" spans="1:40" x14ac:dyDescent="0.35">
      <c r="A849" s="24" t="s">
        <v>1814</v>
      </c>
      <c r="B849" s="24" t="s">
        <v>1813</v>
      </c>
      <c r="C849" s="24" t="s">
        <v>172</v>
      </c>
      <c r="D849" s="24" t="s">
        <v>38</v>
      </c>
      <c r="E849" s="24" t="s">
        <v>38</v>
      </c>
      <c r="F849" s="24" t="s">
        <v>38</v>
      </c>
      <c r="G849" s="24" t="s">
        <v>38</v>
      </c>
      <c r="H849" s="24" t="s">
        <v>38</v>
      </c>
      <c r="I849" s="24" t="s">
        <v>38</v>
      </c>
      <c r="J849" s="24" t="s">
        <v>38</v>
      </c>
      <c r="K849" s="24" t="s">
        <v>38</v>
      </c>
      <c r="L849" s="24" t="s">
        <v>38</v>
      </c>
      <c r="M849" s="24" t="s">
        <v>38</v>
      </c>
      <c r="N849" s="24" t="s">
        <v>38</v>
      </c>
      <c r="O849" s="24" t="s">
        <v>38</v>
      </c>
      <c r="P849" s="24" t="s">
        <v>38</v>
      </c>
      <c r="Q849" s="24" t="s">
        <v>38</v>
      </c>
      <c r="R849" s="24" t="s">
        <v>38</v>
      </c>
      <c r="S849" s="24" t="s">
        <v>38</v>
      </c>
      <c r="T849" s="24" t="s">
        <v>38</v>
      </c>
      <c r="U849" s="24" t="s">
        <v>38</v>
      </c>
      <c r="V849" s="24" t="s">
        <v>38</v>
      </c>
      <c r="W849" s="24" t="s">
        <v>38</v>
      </c>
      <c r="X849" s="24" t="s">
        <v>38</v>
      </c>
      <c r="Y849" s="24" t="s">
        <v>38</v>
      </c>
      <c r="Z849" s="24" t="s">
        <v>38</v>
      </c>
      <c r="AA849" s="24" t="s">
        <v>38</v>
      </c>
      <c r="AB849" s="24" t="s">
        <v>38</v>
      </c>
      <c r="AC849" s="24" t="s">
        <v>38</v>
      </c>
      <c r="AD849" s="24" t="s">
        <v>38</v>
      </c>
      <c r="AE849" s="24" t="s">
        <v>38</v>
      </c>
      <c r="AF849" s="24" t="s">
        <v>38</v>
      </c>
      <c r="AG849" s="24" t="s">
        <v>38</v>
      </c>
      <c r="AH849" s="24" t="s">
        <v>38</v>
      </c>
      <c r="AI849" s="24" t="s">
        <v>38</v>
      </c>
      <c r="AJ849" s="24" t="s">
        <v>38</v>
      </c>
      <c r="AK849" s="24" t="s">
        <v>38</v>
      </c>
      <c r="AL849" s="24" t="s">
        <v>38</v>
      </c>
      <c r="AM849" s="24" t="s">
        <v>38</v>
      </c>
      <c r="AN849" s="24" t="s">
        <v>38</v>
      </c>
    </row>
    <row r="850" spans="1:40" x14ac:dyDescent="0.35">
      <c r="A850" s="24" t="s">
        <v>1815</v>
      </c>
      <c r="B850" s="24" t="s">
        <v>1815</v>
      </c>
      <c r="C850" s="24" t="s">
        <v>225</v>
      </c>
      <c r="D850" s="24" t="s">
        <v>38</v>
      </c>
      <c r="E850" s="24" t="s">
        <v>38</v>
      </c>
      <c r="F850" s="24" t="s">
        <v>38</v>
      </c>
      <c r="G850" s="24" t="s">
        <v>38</v>
      </c>
      <c r="H850" s="24">
        <v>1229</v>
      </c>
      <c r="I850" s="24" t="s">
        <v>38</v>
      </c>
      <c r="J850" s="24" t="s">
        <v>38</v>
      </c>
      <c r="K850" s="24" t="s">
        <v>38</v>
      </c>
      <c r="L850" s="24" t="s">
        <v>38</v>
      </c>
      <c r="M850" s="24" t="s">
        <v>38</v>
      </c>
      <c r="N850" s="24" t="s">
        <v>38</v>
      </c>
      <c r="O850" s="24" t="s">
        <v>38</v>
      </c>
      <c r="P850" s="24" t="s">
        <v>38</v>
      </c>
      <c r="Q850" s="24" t="s">
        <v>38</v>
      </c>
      <c r="R850" s="24" t="s">
        <v>38</v>
      </c>
      <c r="S850" s="24" t="s">
        <v>38</v>
      </c>
      <c r="T850" s="24" t="s">
        <v>38</v>
      </c>
      <c r="U850" s="24" t="s">
        <v>38</v>
      </c>
      <c r="V850" s="24" t="s">
        <v>38</v>
      </c>
      <c r="W850" s="24" t="s">
        <v>38</v>
      </c>
      <c r="X850" s="24" t="s">
        <v>38</v>
      </c>
      <c r="Y850" s="24" t="s">
        <v>38</v>
      </c>
      <c r="Z850" s="24" t="s">
        <v>38</v>
      </c>
      <c r="AA850" s="24" t="s">
        <v>38</v>
      </c>
      <c r="AB850" s="24" t="s">
        <v>38</v>
      </c>
      <c r="AC850" s="24" t="s">
        <v>38</v>
      </c>
      <c r="AD850" s="24" t="s">
        <v>38</v>
      </c>
      <c r="AE850" s="24" t="s">
        <v>38</v>
      </c>
      <c r="AF850" s="24" t="s">
        <v>38</v>
      </c>
      <c r="AG850" s="24" t="s">
        <v>38</v>
      </c>
      <c r="AH850" s="24" t="s">
        <v>38</v>
      </c>
      <c r="AI850" s="24" t="s">
        <v>38</v>
      </c>
      <c r="AJ850" s="24" t="s">
        <v>38</v>
      </c>
      <c r="AK850" s="24" t="s">
        <v>38</v>
      </c>
      <c r="AL850" s="24" t="s">
        <v>38</v>
      </c>
      <c r="AM850" s="24" t="s">
        <v>38</v>
      </c>
      <c r="AN850" s="24" t="s">
        <v>38</v>
      </c>
    </row>
    <row r="851" spans="1:40" x14ac:dyDescent="0.35">
      <c r="A851" s="24" t="s">
        <v>1816</v>
      </c>
      <c r="B851" s="24" t="s">
        <v>1816</v>
      </c>
      <c r="C851" s="24" t="s">
        <v>183</v>
      </c>
      <c r="D851" s="24" t="s">
        <v>38</v>
      </c>
      <c r="E851" s="24" t="s">
        <v>38</v>
      </c>
      <c r="F851" s="24" t="s">
        <v>38</v>
      </c>
      <c r="G851" s="24" t="s">
        <v>38</v>
      </c>
      <c r="H851" s="24" t="s">
        <v>38</v>
      </c>
      <c r="I851" s="24" t="s">
        <v>38</v>
      </c>
      <c r="J851" s="24" t="s">
        <v>38</v>
      </c>
      <c r="K851" s="24" t="s">
        <v>38</v>
      </c>
      <c r="L851" s="24" t="s">
        <v>38</v>
      </c>
      <c r="M851" s="24" t="s">
        <v>38</v>
      </c>
      <c r="N851" s="24" t="s">
        <v>38</v>
      </c>
      <c r="O851" s="24" t="s">
        <v>38</v>
      </c>
      <c r="P851" s="24" t="s">
        <v>38</v>
      </c>
      <c r="Q851" s="24" t="s">
        <v>38</v>
      </c>
      <c r="R851" s="24" t="s">
        <v>38</v>
      </c>
      <c r="S851" s="24" t="s">
        <v>38</v>
      </c>
      <c r="T851" s="24" t="s">
        <v>38</v>
      </c>
      <c r="U851" s="24" t="s">
        <v>38</v>
      </c>
      <c r="V851" s="24" t="s">
        <v>38</v>
      </c>
      <c r="W851" s="24" t="s">
        <v>38</v>
      </c>
      <c r="X851" s="24" t="s">
        <v>38</v>
      </c>
      <c r="Y851" s="24" t="s">
        <v>38</v>
      </c>
      <c r="Z851" s="24" t="s">
        <v>38</v>
      </c>
      <c r="AA851" s="24" t="s">
        <v>38</v>
      </c>
      <c r="AB851" s="24" t="s">
        <v>38</v>
      </c>
      <c r="AC851" s="24" t="s">
        <v>38</v>
      </c>
      <c r="AD851" s="24" t="s">
        <v>38</v>
      </c>
      <c r="AE851" s="24" t="s">
        <v>38</v>
      </c>
      <c r="AF851" s="24" t="s">
        <v>38</v>
      </c>
      <c r="AG851" s="24" t="s">
        <v>38</v>
      </c>
      <c r="AH851" s="24" t="s">
        <v>38</v>
      </c>
      <c r="AI851" s="24" t="s">
        <v>38</v>
      </c>
      <c r="AJ851" s="24" t="s">
        <v>38</v>
      </c>
      <c r="AK851" s="24" t="s">
        <v>38</v>
      </c>
      <c r="AL851" s="24" t="s">
        <v>38</v>
      </c>
      <c r="AM851" s="24" t="s">
        <v>38</v>
      </c>
      <c r="AN851" s="24" t="s">
        <v>38</v>
      </c>
    </row>
    <row r="852" spans="1:40" x14ac:dyDescent="0.35">
      <c r="A852" s="24" t="s">
        <v>1818</v>
      </c>
      <c r="B852" s="24" t="s">
        <v>1817</v>
      </c>
      <c r="C852" s="24" t="s">
        <v>172</v>
      </c>
      <c r="D852" s="24" t="s">
        <v>38</v>
      </c>
      <c r="E852" s="24" t="s">
        <v>38</v>
      </c>
      <c r="F852" s="24" t="s">
        <v>38</v>
      </c>
      <c r="G852" s="24" t="s">
        <v>38</v>
      </c>
      <c r="H852" s="24">
        <v>1229</v>
      </c>
      <c r="I852" s="24" t="s">
        <v>38</v>
      </c>
      <c r="J852" s="24" t="s">
        <v>38</v>
      </c>
      <c r="K852" s="24" t="s">
        <v>38</v>
      </c>
      <c r="L852" s="24" t="s">
        <v>38</v>
      </c>
      <c r="M852" s="24" t="s">
        <v>38</v>
      </c>
      <c r="N852" s="24" t="s">
        <v>38</v>
      </c>
      <c r="O852" s="24" t="s">
        <v>38</v>
      </c>
      <c r="P852" s="24" t="s">
        <v>38</v>
      </c>
      <c r="Q852" s="24" t="s">
        <v>38</v>
      </c>
      <c r="R852" s="24" t="s">
        <v>38</v>
      </c>
      <c r="S852" s="24" t="s">
        <v>38</v>
      </c>
      <c r="T852" s="24" t="s">
        <v>38</v>
      </c>
      <c r="U852" s="24" t="s">
        <v>38</v>
      </c>
      <c r="V852" s="24" t="s">
        <v>38</v>
      </c>
      <c r="W852" s="24" t="s">
        <v>38</v>
      </c>
      <c r="X852" s="24" t="s">
        <v>38</v>
      </c>
      <c r="Y852" s="24" t="s">
        <v>38</v>
      </c>
      <c r="Z852" s="24" t="s">
        <v>38</v>
      </c>
      <c r="AA852" s="24" t="s">
        <v>38</v>
      </c>
      <c r="AB852" s="24" t="s">
        <v>38</v>
      </c>
      <c r="AC852" s="24" t="s">
        <v>38</v>
      </c>
      <c r="AD852" s="24" t="s">
        <v>38</v>
      </c>
      <c r="AE852" s="24" t="s">
        <v>38</v>
      </c>
      <c r="AF852" s="24" t="s">
        <v>38</v>
      </c>
      <c r="AG852" s="24" t="s">
        <v>38</v>
      </c>
      <c r="AH852" s="24" t="s">
        <v>38</v>
      </c>
      <c r="AI852" s="24" t="s">
        <v>38</v>
      </c>
      <c r="AJ852" s="24" t="s">
        <v>38</v>
      </c>
      <c r="AK852" s="24" t="s">
        <v>38</v>
      </c>
      <c r="AL852" s="24" t="s">
        <v>38</v>
      </c>
      <c r="AM852" s="24" t="s">
        <v>38</v>
      </c>
      <c r="AN852" s="24" t="s">
        <v>38</v>
      </c>
    </row>
    <row r="853" spans="1:40" x14ac:dyDescent="0.35">
      <c r="A853" s="24" t="s">
        <v>1820</v>
      </c>
      <c r="B853" s="24" t="s">
        <v>1819</v>
      </c>
      <c r="C853" s="24" t="s">
        <v>53</v>
      </c>
      <c r="D853" s="24" t="s">
        <v>38</v>
      </c>
      <c r="E853" s="24" t="s">
        <v>38</v>
      </c>
      <c r="F853" s="24" t="s">
        <v>38</v>
      </c>
      <c r="G853" s="24" t="s">
        <v>38</v>
      </c>
      <c r="H853" s="24" t="s">
        <v>38</v>
      </c>
      <c r="I853" s="24" t="s">
        <v>38</v>
      </c>
      <c r="J853" s="24" t="s">
        <v>38</v>
      </c>
      <c r="K853" s="24" t="s">
        <v>38</v>
      </c>
      <c r="L853" s="24" t="s">
        <v>38</v>
      </c>
      <c r="M853" s="24" t="s">
        <v>38</v>
      </c>
      <c r="N853" s="24" t="s">
        <v>38</v>
      </c>
      <c r="O853" s="24" t="s">
        <v>38</v>
      </c>
      <c r="P853" s="24" t="s">
        <v>38</v>
      </c>
      <c r="Q853" s="24" t="s">
        <v>38</v>
      </c>
      <c r="R853" s="24" t="s">
        <v>38</v>
      </c>
      <c r="S853" s="24" t="s">
        <v>38</v>
      </c>
      <c r="T853" s="24" t="s">
        <v>38</v>
      </c>
      <c r="U853" s="24" t="s">
        <v>38</v>
      </c>
      <c r="V853" s="24" t="s">
        <v>38</v>
      </c>
      <c r="W853" s="24" t="s">
        <v>38</v>
      </c>
      <c r="X853" s="24" t="s">
        <v>38</v>
      </c>
      <c r="Y853" s="24" t="s">
        <v>38</v>
      </c>
      <c r="Z853" s="24" t="s">
        <v>38</v>
      </c>
      <c r="AA853" s="24" t="s">
        <v>38</v>
      </c>
      <c r="AB853" s="24" t="s">
        <v>38</v>
      </c>
      <c r="AC853" s="24" t="s">
        <v>38</v>
      </c>
      <c r="AD853" s="24" t="s">
        <v>38</v>
      </c>
      <c r="AE853" s="24" t="s">
        <v>38</v>
      </c>
      <c r="AF853" s="24" t="s">
        <v>38</v>
      </c>
      <c r="AG853" s="24" t="s">
        <v>38</v>
      </c>
      <c r="AH853" s="24" t="s">
        <v>38</v>
      </c>
      <c r="AI853" s="24" t="s">
        <v>38</v>
      </c>
      <c r="AJ853" s="24" t="s">
        <v>38</v>
      </c>
      <c r="AK853" s="24" t="s">
        <v>38</v>
      </c>
      <c r="AL853" s="24" t="s">
        <v>38</v>
      </c>
      <c r="AM853" s="24" t="s">
        <v>38</v>
      </c>
      <c r="AN853" s="24" t="s">
        <v>38</v>
      </c>
    </row>
    <row r="854" spans="1:40" x14ac:dyDescent="0.35">
      <c r="A854" s="24" t="s">
        <v>1822</v>
      </c>
      <c r="B854" s="24" t="s">
        <v>1821</v>
      </c>
      <c r="C854" s="24" t="s">
        <v>148</v>
      </c>
      <c r="D854" s="24" t="s">
        <v>38</v>
      </c>
      <c r="E854" s="24" t="s">
        <v>38</v>
      </c>
      <c r="F854" s="24" t="s">
        <v>38</v>
      </c>
      <c r="G854" s="24" t="s">
        <v>38</v>
      </c>
      <c r="H854" s="24" t="s">
        <v>38</v>
      </c>
      <c r="I854" s="24" t="s">
        <v>38</v>
      </c>
      <c r="J854" s="24" t="s">
        <v>38</v>
      </c>
      <c r="K854" s="24" t="s">
        <v>38</v>
      </c>
      <c r="L854" s="24" t="s">
        <v>38</v>
      </c>
      <c r="M854" s="24" t="s">
        <v>38</v>
      </c>
      <c r="N854" s="24" t="s">
        <v>38</v>
      </c>
      <c r="O854" s="24" t="s">
        <v>38</v>
      </c>
      <c r="P854" s="24" t="s">
        <v>38</v>
      </c>
      <c r="Q854" s="24" t="s">
        <v>38</v>
      </c>
      <c r="R854" s="24" t="s">
        <v>38</v>
      </c>
      <c r="S854" s="24" t="s">
        <v>38</v>
      </c>
      <c r="T854" s="24" t="s">
        <v>38</v>
      </c>
      <c r="U854" s="24" t="s">
        <v>38</v>
      </c>
      <c r="V854" s="24" t="s">
        <v>38</v>
      </c>
      <c r="W854" s="24" t="s">
        <v>38</v>
      </c>
      <c r="X854" s="24" t="s">
        <v>38</v>
      </c>
      <c r="Y854" s="24" t="s">
        <v>38</v>
      </c>
      <c r="Z854" s="24" t="s">
        <v>38</v>
      </c>
      <c r="AA854" s="24" t="s">
        <v>38</v>
      </c>
      <c r="AB854" s="24" t="s">
        <v>38</v>
      </c>
      <c r="AC854" s="24" t="s">
        <v>38</v>
      </c>
      <c r="AD854" s="24" t="s">
        <v>38</v>
      </c>
      <c r="AE854" s="24" t="s">
        <v>38</v>
      </c>
      <c r="AF854" s="24" t="s">
        <v>38</v>
      </c>
      <c r="AG854" s="24" t="s">
        <v>38</v>
      </c>
      <c r="AH854" s="24" t="s">
        <v>38</v>
      </c>
      <c r="AI854" s="24" t="s">
        <v>38</v>
      </c>
      <c r="AJ854" s="24" t="s">
        <v>38</v>
      </c>
      <c r="AK854" s="24" t="s">
        <v>38</v>
      </c>
      <c r="AL854" s="24" t="s">
        <v>38</v>
      </c>
      <c r="AM854" s="24" t="s">
        <v>38</v>
      </c>
      <c r="AN854" s="24" t="s">
        <v>38</v>
      </c>
    </row>
    <row r="855" spans="1:40" x14ac:dyDescent="0.35">
      <c r="A855" s="24" t="s">
        <v>1824</v>
      </c>
      <c r="B855" s="24" t="s">
        <v>1823</v>
      </c>
      <c r="C855" s="24" t="s">
        <v>365</v>
      </c>
      <c r="D855" s="24" t="s">
        <v>38</v>
      </c>
      <c r="E855" s="24" t="s">
        <v>38</v>
      </c>
      <c r="F855" s="24" t="s">
        <v>38</v>
      </c>
      <c r="G855" s="24" t="s">
        <v>38</v>
      </c>
      <c r="H855" s="24" t="s">
        <v>38</v>
      </c>
      <c r="I855" s="24" t="s">
        <v>38</v>
      </c>
      <c r="J855" s="24" t="s">
        <v>38</v>
      </c>
      <c r="K855" s="24" t="s">
        <v>38</v>
      </c>
      <c r="L855" s="24" t="s">
        <v>38</v>
      </c>
      <c r="M855" s="24" t="s">
        <v>38</v>
      </c>
      <c r="N855" s="24" t="s">
        <v>38</v>
      </c>
      <c r="O855" s="24" t="s">
        <v>38</v>
      </c>
      <c r="P855" s="24" t="s">
        <v>38</v>
      </c>
      <c r="Q855" s="24" t="s">
        <v>38</v>
      </c>
      <c r="R855" s="24" t="s">
        <v>38</v>
      </c>
      <c r="S855" s="24" t="s">
        <v>38</v>
      </c>
      <c r="T855" s="24" t="s">
        <v>38</v>
      </c>
      <c r="U855" s="24" t="s">
        <v>38</v>
      </c>
      <c r="V855" s="24" t="s">
        <v>38</v>
      </c>
      <c r="W855" s="24" t="s">
        <v>38</v>
      </c>
      <c r="X855" s="24" t="s">
        <v>38</v>
      </c>
      <c r="Y855" s="24" t="s">
        <v>38</v>
      </c>
      <c r="Z855" s="24" t="s">
        <v>38</v>
      </c>
      <c r="AA855" s="24" t="s">
        <v>38</v>
      </c>
      <c r="AB855" s="24" t="s">
        <v>38</v>
      </c>
      <c r="AC855" s="24" t="s">
        <v>38</v>
      </c>
      <c r="AD855" s="24" t="s">
        <v>38</v>
      </c>
      <c r="AE855" s="24" t="s">
        <v>38</v>
      </c>
      <c r="AF855" s="24" t="s">
        <v>38</v>
      </c>
      <c r="AG855" s="24" t="s">
        <v>38</v>
      </c>
      <c r="AH855" s="24" t="s">
        <v>38</v>
      </c>
      <c r="AI855" s="24" t="s">
        <v>38</v>
      </c>
      <c r="AJ855" s="24" t="s">
        <v>38</v>
      </c>
      <c r="AK855" s="24" t="s">
        <v>38</v>
      </c>
      <c r="AL855" s="24" t="s">
        <v>38</v>
      </c>
      <c r="AM855" s="24" t="s">
        <v>38</v>
      </c>
      <c r="AN855" s="24" t="s">
        <v>38</v>
      </c>
    </row>
    <row r="856" spans="1:40" x14ac:dyDescent="0.35">
      <c r="A856" s="24" t="s">
        <v>1825</v>
      </c>
      <c r="B856" s="24" t="s">
        <v>1825</v>
      </c>
      <c r="C856" s="24" t="s">
        <v>497</v>
      </c>
      <c r="D856" s="24" t="s">
        <v>38</v>
      </c>
      <c r="E856" s="24" t="s">
        <v>38</v>
      </c>
      <c r="F856" s="24" t="s">
        <v>38</v>
      </c>
      <c r="G856" s="24" t="s">
        <v>38</v>
      </c>
      <c r="H856" s="24" t="s">
        <v>38</v>
      </c>
      <c r="I856" s="24" t="s">
        <v>38</v>
      </c>
      <c r="J856" s="24" t="s">
        <v>38</v>
      </c>
      <c r="K856" s="24" t="s">
        <v>38</v>
      </c>
      <c r="L856" s="24" t="s">
        <v>38</v>
      </c>
      <c r="M856" s="24" t="s">
        <v>38</v>
      </c>
      <c r="N856" s="24" t="s">
        <v>38</v>
      </c>
      <c r="O856" s="24" t="s">
        <v>38</v>
      </c>
      <c r="P856" s="24" t="s">
        <v>38</v>
      </c>
      <c r="Q856" s="24" t="s">
        <v>38</v>
      </c>
      <c r="R856" s="24" t="s">
        <v>38</v>
      </c>
      <c r="S856" s="24" t="s">
        <v>38</v>
      </c>
      <c r="T856" s="24" t="s">
        <v>38</v>
      </c>
      <c r="U856" s="24" t="s">
        <v>38</v>
      </c>
      <c r="V856" s="24" t="s">
        <v>38</v>
      </c>
      <c r="W856" s="24" t="s">
        <v>38</v>
      </c>
      <c r="X856" s="24" t="s">
        <v>38</v>
      </c>
      <c r="Y856" s="24" t="s">
        <v>38</v>
      </c>
      <c r="Z856" s="24" t="s">
        <v>38</v>
      </c>
      <c r="AA856" s="24" t="s">
        <v>38</v>
      </c>
      <c r="AB856" s="24" t="s">
        <v>38</v>
      </c>
      <c r="AC856" s="24" t="s">
        <v>38</v>
      </c>
      <c r="AD856" s="24" t="s">
        <v>38</v>
      </c>
      <c r="AE856" s="24" t="s">
        <v>38</v>
      </c>
      <c r="AF856" s="24" t="s">
        <v>38</v>
      </c>
      <c r="AG856" s="24" t="s">
        <v>38</v>
      </c>
      <c r="AH856" s="24" t="s">
        <v>38</v>
      </c>
      <c r="AI856" s="24" t="s">
        <v>38</v>
      </c>
      <c r="AJ856" s="24" t="s">
        <v>38</v>
      </c>
      <c r="AK856" s="24" t="s">
        <v>38</v>
      </c>
      <c r="AL856" s="24" t="s">
        <v>38</v>
      </c>
      <c r="AM856" s="24" t="s">
        <v>38</v>
      </c>
      <c r="AN856" s="24" t="s">
        <v>38</v>
      </c>
    </row>
    <row r="857" spans="1:40" x14ac:dyDescent="0.35">
      <c r="A857" s="24" t="s">
        <v>1827</v>
      </c>
      <c r="B857" s="24" t="s">
        <v>1826</v>
      </c>
      <c r="C857" s="24" t="s">
        <v>183</v>
      </c>
      <c r="D857" s="24" t="s">
        <v>38</v>
      </c>
      <c r="E857" s="24" t="s">
        <v>38</v>
      </c>
      <c r="F857" s="24" t="s">
        <v>38</v>
      </c>
      <c r="G857" s="24" t="s">
        <v>38</v>
      </c>
      <c r="H857" s="24" t="s">
        <v>38</v>
      </c>
      <c r="I857" s="24" t="s">
        <v>38</v>
      </c>
      <c r="J857" s="24" t="s">
        <v>38</v>
      </c>
      <c r="K857" s="24" t="s">
        <v>38</v>
      </c>
      <c r="L857" s="24" t="s">
        <v>38</v>
      </c>
      <c r="M857" s="24" t="s">
        <v>38</v>
      </c>
      <c r="N857" s="24" t="s">
        <v>38</v>
      </c>
      <c r="O857" s="24" t="s">
        <v>38</v>
      </c>
      <c r="P857" s="24" t="s">
        <v>38</v>
      </c>
      <c r="Q857" s="24" t="s">
        <v>38</v>
      </c>
      <c r="R857" s="24" t="s">
        <v>38</v>
      </c>
      <c r="S857" s="24" t="s">
        <v>38</v>
      </c>
      <c r="T857" s="24" t="s">
        <v>38</v>
      </c>
      <c r="U857" s="24" t="s">
        <v>38</v>
      </c>
      <c r="V857" s="24" t="s">
        <v>38</v>
      </c>
      <c r="W857" s="24" t="s">
        <v>38</v>
      </c>
      <c r="X857" s="24" t="s">
        <v>38</v>
      </c>
      <c r="Y857" s="24" t="s">
        <v>38</v>
      </c>
      <c r="Z857" s="24" t="s">
        <v>38</v>
      </c>
      <c r="AA857" s="24" t="s">
        <v>38</v>
      </c>
      <c r="AB857" s="24" t="s">
        <v>38</v>
      </c>
      <c r="AC857" s="24" t="s">
        <v>38</v>
      </c>
      <c r="AD857" s="24" t="s">
        <v>38</v>
      </c>
      <c r="AE857" s="24" t="s">
        <v>38</v>
      </c>
      <c r="AF857" s="24" t="s">
        <v>38</v>
      </c>
      <c r="AG857" s="24" t="s">
        <v>38</v>
      </c>
      <c r="AH857" s="24" t="s">
        <v>38</v>
      </c>
      <c r="AI857" s="24" t="s">
        <v>38</v>
      </c>
      <c r="AJ857" s="24" t="s">
        <v>38</v>
      </c>
      <c r="AK857" s="24" t="s">
        <v>38</v>
      </c>
      <c r="AL857" s="24" t="s">
        <v>38</v>
      </c>
      <c r="AM857" s="24" t="s">
        <v>38</v>
      </c>
      <c r="AN857" s="24" t="s">
        <v>38</v>
      </c>
    </row>
    <row r="858" spans="1:40" x14ac:dyDescent="0.35">
      <c r="A858" s="24" t="s">
        <v>1829</v>
      </c>
      <c r="B858" s="24" t="s">
        <v>1828</v>
      </c>
      <c r="C858" s="24" t="s">
        <v>497</v>
      </c>
      <c r="D858" s="24" t="s">
        <v>38</v>
      </c>
      <c r="E858" s="24" t="s">
        <v>38</v>
      </c>
      <c r="F858" s="24" t="s">
        <v>38</v>
      </c>
      <c r="G858" s="24" t="s">
        <v>38</v>
      </c>
      <c r="H858" s="24" t="s">
        <v>38</v>
      </c>
      <c r="I858" s="24" t="s">
        <v>38</v>
      </c>
      <c r="J858" s="24" t="s">
        <v>38</v>
      </c>
      <c r="K858" s="24" t="s">
        <v>38</v>
      </c>
      <c r="L858" s="24" t="s">
        <v>38</v>
      </c>
      <c r="M858" s="24" t="s">
        <v>38</v>
      </c>
      <c r="N858" s="24" t="s">
        <v>38</v>
      </c>
      <c r="O858" s="24" t="s">
        <v>38</v>
      </c>
      <c r="P858" s="24" t="s">
        <v>38</v>
      </c>
      <c r="Q858" s="24" t="s">
        <v>38</v>
      </c>
      <c r="R858" s="24" t="s">
        <v>38</v>
      </c>
      <c r="S858" s="24" t="s">
        <v>38</v>
      </c>
      <c r="T858" s="24" t="s">
        <v>38</v>
      </c>
      <c r="U858" s="24" t="s">
        <v>38</v>
      </c>
      <c r="V858" s="24" t="s">
        <v>38</v>
      </c>
      <c r="W858" s="24" t="s">
        <v>38</v>
      </c>
      <c r="X858" s="24" t="s">
        <v>38</v>
      </c>
      <c r="Y858" s="24" t="s">
        <v>38</v>
      </c>
      <c r="Z858" s="24" t="s">
        <v>38</v>
      </c>
      <c r="AA858" s="24" t="s">
        <v>38</v>
      </c>
      <c r="AB858" s="24" t="s">
        <v>38</v>
      </c>
      <c r="AC858" s="24" t="s">
        <v>38</v>
      </c>
      <c r="AD858" s="24" t="s">
        <v>38</v>
      </c>
      <c r="AE858" s="24" t="s">
        <v>38</v>
      </c>
      <c r="AF858" s="24" t="s">
        <v>38</v>
      </c>
      <c r="AG858" s="24" t="s">
        <v>38</v>
      </c>
      <c r="AH858" s="24" t="s">
        <v>38</v>
      </c>
      <c r="AI858" s="24" t="s">
        <v>38</v>
      </c>
      <c r="AJ858" s="24" t="s">
        <v>38</v>
      </c>
      <c r="AK858" s="24" t="s">
        <v>38</v>
      </c>
      <c r="AL858" s="24" t="s">
        <v>38</v>
      </c>
      <c r="AM858" s="24" t="s">
        <v>38</v>
      </c>
      <c r="AN858" s="24" t="s">
        <v>38</v>
      </c>
    </row>
    <row r="859" spans="1:40" x14ac:dyDescent="0.35">
      <c r="A859" s="24" t="s">
        <v>1831</v>
      </c>
      <c r="B859" s="24" t="s">
        <v>1830</v>
      </c>
      <c r="C859" s="24" t="s">
        <v>79</v>
      </c>
      <c r="D859" s="24" t="s">
        <v>38</v>
      </c>
      <c r="E859" s="24" t="s">
        <v>38</v>
      </c>
      <c r="F859" s="24" t="s">
        <v>38</v>
      </c>
      <c r="G859" s="24" t="s">
        <v>38</v>
      </c>
      <c r="H859" s="24" t="s">
        <v>38</v>
      </c>
      <c r="I859" s="24" t="s">
        <v>38</v>
      </c>
      <c r="J859" s="24" t="s">
        <v>38</v>
      </c>
      <c r="K859" s="24" t="s">
        <v>38</v>
      </c>
      <c r="L859" s="24" t="s">
        <v>38</v>
      </c>
      <c r="M859" s="24" t="s">
        <v>38</v>
      </c>
      <c r="N859" s="24" t="s">
        <v>38</v>
      </c>
      <c r="O859" s="24" t="s">
        <v>38</v>
      </c>
      <c r="P859" s="24" t="s">
        <v>38</v>
      </c>
      <c r="Q859" s="24" t="s">
        <v>38</v>
      </c>
      <c r="R859" s="24" t="s">
        <v>38</v>
      </c>
      <c r="S859" s="24" t="s">
        <v>38</v>
      </c>
      <c r="T859" s="24" t="s">
        <v>38</v>
      </c>
      <c r="U859" s="24" t="s">
        <v>38</v>
      </c>
      <c r="V859" s="24" t="s">
        <v>38</v>
      </c>
      <c r="W859" s="24" t="s">
        <v>38</v>
      </c>
      <c r="X859" s="24" t="s">
        <v>38</v>
      </c>
      <c r="Y859" s="24" t="s">
        <v>38</v>
      </c>
      <c r="Z859" s="24" t="s">
        <v>38</v>
      </c>
      <c r="AA859" s="24" t="s">
        <v>38</v>
      </c>
      <c r="AB859" s="24" t="s">
        <v>38</v>
      </c>
      <c r="AC859" s="24" t="s">
        <v>38</v>
      </c>
      <c r="AD859" s="24" t="s">
        <v>38</v>
      </c>
      <c r="AE859" s="24" t="s">
        <v>38</v>
      </c>
      <c r="AF859" s="24" t="s">
        <v>38</v>
      </c>
      <c r="AG859" s="24" t="s">
        <v>38</v>
      </c>
      <c r="AH859" s="24" t="s">
        <v>38</v>
      </c>
      <c r="AI859" s="24" t="s">
        <v>38</v>
      </c>
      <c r="AJ859" s="24" t="s">
        <v>38</v>
      </c>
      <c r="AK859" s="24" t="s">
        <v>38</v>
      </c>
      <c r="AL859" s="24" t="s">
        <v>38</v>
      </c>
      <c r="AM859" s="24" t="s">
        <v>38</v>
      </c>
      <c r="AN859" s="24" t="s">
        <v>38</v>
      </c>
    </row>
    <row r="860" spans="1:40" x14ac:dyDescent="0.35">
      <c r="A860" s="24" t="s">
        <v>1833</v>
      </c>
      <c r="B860" s="24" t="s">
        <v>1832</v>
      </c>
      <c r="C860" s="24" t="s">
        <v>172</v>
      </c>
      <c r="D860" s="24" t="s">
        <v>38</v>
      </c>
      <c r="E860" s="24" t="s">
        <v>38</v>
      </c>
      <c r="F860" s="24" t="s">
        <v>38</v>
      </c>
      <c r="G860" s="24" t="s">
        <v>38</v>
      </c>
      <c r="H860" s="24" t="s">
        <v>38</v>
      </c>
      <c r="I860" s="24" t="s">
        <v>38</v>
      </c>
      <c r="J860" s="24" t="s">
        <v>38</v>
      </c>
      <c r="K860" s="24" t="s">
        <v>38</v>
      </c>
      <c r="L860" s="24" t="s">
        <v>38</v>
      </c>
      <c r="M860" s="24" t="s">
        <v>38</v>
      </c>
      <c r="N860" s="24" t="s">
        <v>38</v>
      </c>
      <c r="O860" s="24" t="s">
        <v>38</v>
      </c>
      <c r="P860" s="24" t="s">
        <v>38</v>
      </c>
      <c r="Q860" s="24" t="s">
        <v>38</v>
      </c>
      <c r="R860" s="24" t="s">
        <v>38</v>
      </c>
      <c r="S860" s="24" t="s">
        <v>38</v>
      </c>
      <c r="T860" s="24" t="s">
        <v>38</v>
      </c>
      <c r="U860" s="24" t="s">
        <v>38</v>
      </c>
      <c r="V860" s="24" t="s">
        <v>38</v>
      </c>
      <c r="W860" s="24" t="s">
        <v>38</v>
      </c>
      <c r="X860" s="24" t="s">
        <v>38</v>
      </c>
      <c r="Y860" s="24" t="s">
        <v>38</v>
      </c>
      <c r="Z860" s="24" t="s">
        <v>38</v>
      </c>
      <c r="AA860" s="24" t="s">
        <v>38</v>
      </c>
      <c r="AB860" s="24" t="s">
        <v>38</v>
      </c>
      <c r="AC860" s="24" t="s">
        <v>38</v>
      </c>
      <c r="AD860" s="24" t="s">
        <v>38</v>
      </c>
      <c r="AE860" s="24" t="s">
        <v>38</v>
      </c>
      <c r="AF860" s="24" t="s">
        <v>38</v>
      </c>
      <c r="AG860" s="24" t="s">
        <v>38</v>
      </c>
      <c r="AH860" s="24" t="s">
        <v>38</v>
      </c>
      <c r="AI860" s="24" t="s">
        <v>38</v>
      </c>
      <c r="AJ860" s="24" t="s">
        <v>38</v>
      </c>
      <c r="AK860" s="24" t="s">
        <v>38</v>
      </c>
      <c r="AL860" s="24" t="s">
        <v>38</v>
      </c>
      <c r="AM860" s="24" t="s">
        <v>38</v>
      </c>
      <c r="AN860" s="24" t="s">
        <v>38</v>
      </c>
    </row>
    <row r="861" spans="1:40" x14ac:dyDescent="0.35">
      <c r="A861" s="24" t="s">
        <v>1835</v>
      </c>
      <c r="B861" s="24" t="s">
        <v>1834</v>
      </c>
      <c r="C861" s="24" t="s">
        <v>65</v>
      </c>
      <c r="D861" s="24" t="s">
        <v>38</v>
      </c>
      <c r="E861" s="24" t="s">
        <v>38</v>
      </c>
      <c r="F861" s="24" t="s">
        <v>38</v>
      </c>
      <c r="G861" s="24" t="s">
        <v>38</v>
      </c>
      <c r="H861" s="24" t="s">
        <v>38</v>
      </c>
      <c r="I861" s="24" t="s">
        <v>38</v>
      </c>
      <c r="J861" s="24" t="s">
        <v>38</v>
      </c>
      <c r="K861" s="24" t="s">
        <v>38</v>
      </c>
      <c r="L861" s="24" t="s">
        <v>38</v>
      </c>
      <c r="M861" s="24" t="s">
        <v>38</v>
      </c>
      <c r="N861" s="24" t="s">
        <v>38</v>
      </c>
      <c r="O861" s="24" t="s">
        <v>38</v>
      </c>
      <c r="P861" s="24" t="s">
        <v>38</v>
      </c>
      <c r="Q861" s="24" t="s">
        <v>38</v>
      </c>
      <c r="R861" s="24" t="s">
        <v>38</v>
      </c>
      <c r="S861" s="24" t="s">
        <v>38</v>
      </c>
      <c r="T861" s="24" t="s">
        <v>38</v>
      </c>
      <c r="U861" s="24" t="s">
        <v>38</v>
      </c>
      <c r="V861" s="24" t="s">
        <v>38</v>
      </c>
      <c r="W861" s="24" t="s">
        <v>38</v>
      </c>
      <c r="X861" s="24" t="s">
        <v>38</v>
      </c>
      <c r="Y861" s="24" t="s">
        <v>38</v>
      </c>
      <c r="Z861" s="24" t="s">
        <v>38</v>
      </c>
      <c r="AA861" s="24" t="s">
        <v>38</v>
      </c>
      <c r="AB861" s="24" t="s">
        <v>38</v>
      </c>
      <c r="AC861" s="24" t="s">
        <v>38</v>
      </c>
      <c r="AD861" s="24" t="s">
        <v>38</v>
      </c>
      <c r="AE861" s="24" t="s">
        <v>38</v>
      </c>
      <c r="AF861" s="24" t="s">
        <v>38</v>
      </c>
      <c r="AG861" s="24" t="s">
        <v>38</v>
      </c>
      <c r="AH861" s="24" t="s">
        <v>38</v>
      </c>
      <c r="AI861" s="24" t="s">
        <v>38</v>
      </c>
      <c r="AJ861" s="24" t="s">
        <v>38</v>
      </c>
      <c r="AK861" s="24" t="s">
        <v>38</v>
      </c>
      <c r="AL861" s="24" t="s">
        <v>38</v>
      </c>
      <c r="AM861" s="24" t="s">
        <v>38</v>
      </c>
      <c r="AN861" s="24" t="s">
        <v>38</v>
      </c>
    </row>
    <row r="862" spans="1:40" x14ac:dyDescent="0.35">
      <c r="A862" s="24" t="s">
        <v>1837</v>
      </c>
      <c r="B862" s="24" t="s">
        <v>1836</v>
      </c>
      <c r="C862" s="24" t="s">
        <v>365</v>
      </c>
      <c r="D862" s="24" t="s">
        <v>38</v>
      </c>
      <c r="E862" s="24" t="s">
        <v>38</v>
      </c>
      <c r="F862" s="24" t="s">
        <v>38</v>
      </c>
      <c r="G862" s="24" t="s">
        <v>38</v>
      </c>
      <c r="H862" s="24" t="s">
        <v>38</v>
      </c>
      <c r="I862" s="24" t="s">
        <v>38</v>
      </c>
      <c r="J862" s="24" t="s">
        <v>38</v>
      </c>
      <c r="K862" s="24" t="s">
        <v>38</v>
      </c>
      <c r="L862" s="24" t="s">
        <v>38</v>
      </c>
      <c r="M862" s="24" t="s">
        <v>38</v>
      </c>
      <c r="N862" s="24" t="s">
        <v>38</v>
      </c>
      <c r="O862" s="24" t="s">
        <v>38</v>
      </c>
      <c r="P862" s="24" t="s">
        <v>38</v>
      </c>
      <c r="Q862" s="24" t="s">
        <v>38</v>
      </c>
      <c r="R862" s="24" t="s">
        <v>38</v>
      </c>
      <c r="S862" s="24" t="s">
        <v>38</v>
      </c>
      <c r="T862" s="24" t="s">
        <v>38</v>
      </c>
      <c r="U862" s="24" t="s">
        <v>38</v>
      </c>
      <c r="V862" s="24" t="s">
        <v>38</v>
      </c>
      <c r="W862" s="24" t="s">
        <v>38</v>
      </c>
      <c r="X862" s="24" t="s">
        <v>38</v>
      </c>
      <c r="Y862" s="24" t="s">
        <v>38</v>
      </c>
      <c r="Z862" s="24" t="s">
        <v>38</v>
      </c>
      <c r="AA862" s="24" t="s">
        <v>38</v>
      </c>
      <c r="AB862" s="24" t="s">
        <v>38</v>
      </c>
      <c r="AC862" s="24" t="s">
        <v>38</v>
      </c>
      <c r="AD862" s="24" t="s">
        <v>38</v>
      </c>
      <c r="AE862" s="24" t="s">
        <v>38</v>
      </c>
      <c r="AF862" s="24" t="s">
        <v>38</v>
      </c>
      <c r="AG862" s="24" t="s">
        <v>38</v>
      </c>
      <c r="AH862" s="24" t="s">
        <v>38</v>
      </c>
      <c r="AI862" s="24" t="s">
        <v>38</v>
      </c>
      <c r="AJ862" s="24" t="s">
        <v>38</v>
      </c>
      <c r="AK862" s="24" t="s">
        <v>38</v>
      </c>
      <c r="AL862" s="24" t="s">
        <v>38</v>
      </c>
      <c r="AM862" s="24" t="s">
        <v>38</v>
      </c>
      <c r="AN862" s="24" t="s">
        <v>38</v>
      </c>
    </row>
    <row r="863" spans="1:40" x14ac:dyDescent="0.35">
      <c r="A863" s="24" t="s">
        <v>1839</v>
      </c>
      <c r="B863" s="24" t="s">
        <v>1838</v>
      </c>
      <c r="C863" s="24" t="s">
        <v>1840</v>
      </c>
      <c r="D863" s="24" t="s">
        <v>38</v>
      </c>
      <c r="E863" s="24" t="s">
        <v>38</v>
      </c>
      <c r="F863" s="24" t="s">
        <v>38</v>
      </c>
      <c r="G863" s="24" t="s">
        <v>38</v>
      </c>
      <c r="H863" s="24">
        <v>1229</v>
      </c>
      <c r="I863" s="24">
        <v>13940930</v>
      </c>
      <c r="J863" s="24">
        <v>289.49299999999999</v>
      </c>
      <c r="K863" s="24" t="s">
        <v>38</v>
      </c>
      <c r="L863" s="24">
        <v>2585036000000</v>
      </c>
      <c r="M863" s="24">
        <v>13979782000000</v>
      </c>
      <c r="N863" s="24" t="s">
        <v>38</v>
      </c>
      <c r="O863" s="24">
        <v>37834000000</v>
      </c>
      <c r="P863" s="24">
        <v>252942000000</v>
      </c>
      <c r="Q863" s="24">
        <v>420312000000</v>
      </c>
      <c r="R863" s="24">
        <v>291654000000</v>
      </c>
      <c r="S863" s="24" t="s">
        <v>38</v>
      </c>
      <c r="T863" s="24">
        <v>28340000000</v>
      </c>
      <c r="U863" s="24">
        <v>324161000000</v>
      </c>
      <c r="V863" s="24">
        <v>0.13739999999999999</v>
      </c>
      <c r="W863" s="24" t="s">
        <v>38</v>
      </c>
      <c r="X863" s="24" t="s">
        <v>38</v>
      </c>
      <c r="Y863" s="24" t="s">
        <v>38</v>
      </c>
      <c r="Z863" s="24" t="s">
        <v>38</v>
      </c>
      <c r="AA863" s="24">
        <v>-0.26029999999999998</v>
      </c>
      <c r="AB863" s="24">
        <v>-0.21060000000000001</v>
      </c>
      <c r="AC863" s="24">
        <v>-0.44169999999999998</v>
      </c>
      <c r="AD863" s="24">
        <v>-0.55930000000000002</v>
      </c>
      <c r="AE863" s="24" t="s">
        <v>38</v>
      </c>
      <c r="AF863" s="24">
        <v>-0.13900000000000001</v>
      </c>
      <c r="AG863" s="24">
        <v>-0.20230000000000001</v>
      </c>
      <c r="AH863" s="24">
        <v>-0.55500000000000005</v>
      </c>
      <c r="AI863" s="24">
        <v>-0.45140000000000002</v>
      </c>
      <c r="AJ863" s="24">
        <v>-0.51929999999999998</v>
      </c>
      <c r="AK863" s="24">
        <v>-0.64849999999999997</v>
      </c>
      <c r="AL863" s="24" t="s">
        <v>38</v>
      </c>
      <c r="AM863" s="24" t="s">
        <v>38</v>
      </c>
      <c r="AN863" s="24">
        <v>117.9919</v>
      </c>
    </row>
    <row r="864" spans="1:40" x14ac:dyDescent="0.35">
      <c r="A864" s="24" t="s">
        <v>1842</v>
      </c>
      <c r="B864" s="24" t="s">
        <v>1841</v>
      </c>
      <c r="C864" s="24" t="s">
        <v>164</v>
      </c>
      <c r="D864" s="24" t="s">
        <v>38</v>
      </c>
      <c r="E864" s="24" t="s">
        <v>38</v>
      </c>
      <c r="F864" s="24" t="s">
        <v>38</v>
      </c>
      <c r="G864" s="24" t="s">
        <v>38</v>
      </c>
      <c r="H864" s="24">
        <v>930</v>
      </c>
      <c r="I864" s="24" t="s">
        <v>38</v>
      </c>
      <c r="J864" s="24" t="s">
        <v>38</v>
      </c>
      <c r="K864" s="24" t="s">
        <v>38</v>
      </c>
      <c r="L864" s="24" t="s">
        <v>38</v>
      </c>
      <c r="M864" s="24" t="s">
        <v>38</v>
      </c>
      <c r="N864" s="24" t="s">
        <v>38</v>
      </c>
      <c r="O864" s="24" t="s">
        <v>38</v>
      </c>
      <c r="P864" s="24" t="s">
        <v>38</v>
      </c>
      <c r="Q864" s="24" t="s">
        <v>38</v>
      </c>
      <c r="R864" s="24" t="s">
        <v>38</v>
      </c>
      <c r="S864" s="24" t="s">
        <v>38</v>
      </c>
      <c r="T864" s="24" t="s">
        <v>38</v>
      </c>
      <c r="U864" s="24" t="s">
        <v>38</v>
      </c>
      <c r="V864" s="24" t="s">
        <v>38</v>
      </c>
      <c r="W864" s="24" t="s">
        <v>38</v>
      </c>
      <c r="X864" s="24" t="s">
        <v>38</v>
      </c>
      <c r="Y864" s="24" t="s">
        <v>38</v>
      </c>
      <c r="Z864" s="24" t="s">
        <v>38</v>
      </c>
      <c r="AA864" s="24" t="s">
        <v>38</v>
      </c>
      <c r="AB864" s="24" t="s">
        <v>38</v>
      </c>
      <c r="AC864" s="24" t="s">
        <v>38</v>
      </c>
      <c r="AD864" s="24" t="s">
        <v>38</v>
      </c>
      <c r="AE864" s="24" t="s">
        <v>38</v>
      </c>
      <c r="AF864" s="24" t="s">
        <v>38</v>
      </c>
      <c r="AG864" s="24" t="s">
        <v>38</v>
      </c>
      <c r="AH864" s="24" t="s">
        <v>38</v>
      </c>
      <c r="AI864" s="24" t="s">
        <v>38</v>
      </c>
      <c r="AJ864" s="24" t="s">
        <v>38</v>
      </c>
      <c r="AK864" s="24" t="s">
        <v>38</v>
      </c>
      <c r="AL864" s="24" t="s">
        <v>38</v>
      </c>
      <c r="AM864" s="24" t="s">
        <v>38</v>
      </c>
      <c r="AN864" s="24" t="s">
        <v>38</v>
      </c>
    </row>
    <row r="865" spans="1:40" x14ac:dyDescent="0.35">
      <c r="A865" s="24" t="s">
        <v>1844</v>
      </c>
      <c r="B865" s="24" t="s">
        <v>1843</v>
      </c>
      <c r="C865" s="24" t="s">
        <v>148</v>
      </c>
      <c r="D865" s="24" t="s">
        <v>38</v>
      </c>
      <c r="E865" s="24" t="s">
        <v>38</v>
      </c>
      <c r="F865" s="24" t="s">
        <v>38</v>
      </c>
      <c r="G865" s="24" t="s">
        <v>38</v>
      </c>
      <c r="H865" s="24" t="s">
        <v>38</v>
      </c>
      <c r="I865" s="24" t="s">
        <v>38</v>
      </c>
      <c r="J865" s="24" t="s">
        <v>38</v>
      </c>
      <c r="K865" s="24" t="s">
        <v>38</v>
      </c>
      <c r="L865" s="24" t="s">
        <v>38</v>
      </c>
      <c r="M865" s="24" t="s">
        <v>38</v>
      </c>
      <c r="N865" s="24" t="s">
        <v>38</v>
      </c>
      <c r="O865" s="24" t="s">
        <v>38</v>
      </c>
      <c r="P865" s="24" t="s">
        <v>38</v>
      </c>
      <c r="Q865" s="24" t="s">
        <v>38</v>
      </c>
      <c r="R865" s="24" t="s">
        <v>38</v>
      </c>
      <c r="S865" s="24" t="s">
        <v>38</v>
      </c>
      <c r="T865" s="24" t="s">
        <v>38</v>
      </c>
      <c r="U865" s="24" t="s">
        <v>38</v>
      </c>
      <c r="V865" s="24" t="s">
        <v>38</v>
      </c>
      <c r="W865" s="24" t="s">
        <v>38</v>
      </c>
      <c r="X865" s="24" t="s">
        <v>38</v>
      </c>
      <c r="Y865" s="24" t="s">
        <v>38</v>
      </c>
      <c r="Z865" s="24" t="s">
        <v>38</v>
      </c>
      <c r="AA865" s="24" t="s">
        <v>38</v>
      </c>
      <c r="AB865" s="24" t="s">
        <v>38</v>
      </c>
      <c r="AC865" s="24" t="s">
        <v>38</v>
      </c>
      <c r="AD865" s="24" t="s">
        <v>38</v>
      </c>
      <c r="AE865" s="24" t="s">
        <v>38</v>
      </c>
      <c r="AF865" s="24" t="s">
        <v>38</v>
      </c>
      <c r="AG865" s="24" t="s">
        <v>38</v>
      </c>
      <c r="AH865" s="24" t="s">
        <v>38</v>
      </c>
      <c r="AI865" s="24" t="s">
        <v>38</v>
      </c>
      <c r="AJ865" s="24" t="s">
        <v>38</v>
      </c>
      <c r="AK865" s="24" t="s">
        <v>38</v>
      </c>
      <c r="AL865" s="24" t="s">
        <v>38</v>
      </c>
      <c r="AM865" s="24" t="s">
        <v>38</v>
      </c>
      <c r="AN865" s="24" t="s">
        <v>38</v>
      </c>
    </row>
    <row r="866" spans="1:40" x14ac:dyDescent="0.35">
      <c r="A866" s="24" t="s">
        <v>1846</v>
      </c>
      <c r="B866" s="24" t="s">
        <v>1845</v>
      </c>
      <c r="C866" s="24" t="s">
        <v>194</v>
      </c>
      <c r="D866" s="24" t="s">
        <v>38</v>
      </c>
      <c r="E866" s="24" t="s">
        <v>38</v>
      </c>
      <c r="F866" s="24" t="s">
        <v>38</v>
      </c>
      <c r="G866" s="24" t="s">
        <v>38</v>
      </c>
      <c r="H866" s="24" t="s">
        <v>38</v>
      </c>
      <c r="I866" s="24" t="s">
        <v>38</v>
      </c>
      <c r="J866" s="24" t="s">
        <v>38</v>
      </c>
      <c r="K866" s="24" t="s">
        <v>38</v>
      </c>
      <c r="L866" s="24" t="s">
        <v>38</v>
      </c>
      <c r="M866" s="24" t="s">
        <v>38</v>
      </c>
      <c r="N866" s="24" t="s">
        <v>38</v>
      </c>
      <c r="O866" s="24" t="s">
        <v>38</v>
      </c>
      <c r="P866" s="24" t="s">
        <v>38</v>
      </c>
      <c r="Q866" s="24" t="s">
        <v>38</v>
      </c>
      <c r="R866" s="24" t="s">
        <v>38</v>
      </c>
      <c r="S866" s="24" t="s">
        <v>38</v>
      </c>
      <c r="T866" s="24" t="s">
        <v>38</v>
      </c>
      <c r="U866" s="24" t="s">
        <v>38</v>
      </c>
      <c r="V866" s="24" t="s">
        <v>38</v>
      </c>
      <c r="W866" s="24" t="s">
        <v>38</v>
      </c>
      <c r="X866" s="24" t="s">
        <v>38</v>
      </c>
      <c r="Y866" s="24" t="s">
        <v>38</v>
      </c>
      <c r="Z866" s="24" t="s">
        <v>38</v>
      </c>
      <c r="AA866" s="24" t="s">
        <v>38</v>
      </c>
      <c r="AB866" s="24" t="s">
        <v>38</v>
      </c>
      <c r="AC866" s="24" t="s">
        <v>38</v>
      </c>
      <c r="AD866" s="24" t="s">
        <v>38</v>
      </c>
      <c r="AE866" s="24" t="s">
        <v>38</v>
      </c>
      <c r="AF866" s="24" t="s">
        <v>38</v>
      </c>
      <c r="AG866" s="24" t="s">
        <v>38</v>
      </c>
      <c r="AH866" s="24" t="s">
        <v>38</v>
      </c>
      <c r="AI866" s="24" t="s">
        <v>38</v>
      </c>
      <c r="AJ866" s="24" t="s">
        <v>38</v>
      </c>
      <c r="AK866" s="24" t="s">
        <v>38</v>
      </c>
      <c r="AL866" s="24" t="s">
        <v>38</v>
      </c>
      <c r="AM866" s="24" t="s">
        <v>38</v>
      </c>
      <c r="AN866" s="24" t="s">
        <v>38</v>
      </c>
    </row>
    <row r="867" spans="1:40" x14ac:dyDescent="0.35">
      <c r="A867" s="24" t="s">
        <v>1848</v>
      </c>
      <c r="B867" s="24" t="s">
        <v>1847</v>
      </c>
      <c r="C867" s="24" t="s">
        <v>172</v>
      </c>
      <c r="D867" s="24" t="s">
        <v>38</v>
      </c>
      <c r="E867" s="24" t="s">
        <v>38</v>
      </c>
      <c r="F867" s="24" t="s">
        <v>38</v>
      </c>
      <c r="G867" s="24" t="s">
        <v>38</v>
      </c>
      <c r="H867" s="24" t="s">
        <v>38</v>
      </c>
      <c r="I867" s="24" t="s">
        <v>38</v>
      </c>
      <c r="J867" s="24" t="s">
        <v>38</v>
      </c>
      <c r="K867" s="24" t="s">
        <v>38</v>
      </c>
      <c r="L867" s="24" t="s">
        <v>38</v>
      </c>
      <c r="M867" s="24" t="s">
        <v>38</v>
      </c>
      <c r="N867" s="24" t="s">
        <v>38</v>
      </c>
      <c r="O867" s="24" t="s">
        <v>38</v>
      </c>
      <c r="P867" s="24" t="s">
        <v>38</v>
      </c>
      <c r="Q867" s="24" t="s">
        <v>38</v>
      </c>
      <c r="R867" s="24" t="s">
        <v>38</v>
      </c>
      <c r="S867" s="24" t="s">
        <v>38</v>
      </c>
      <c r="T867" s="24" t="s">
        <v>38</v>
      </c>
      <c r="U867" s="24" t="s">
        <v>38</v>
      </c>
      <c r="V867" s="24" t="s">
        <v>38</v>
      </c>
      <c r="W867" s="24" t="s">
        <v>38</v>
      </c>
      <c r="X867" s="24" t="s">
        <v>38</v>
      </c>
      <c r="Y867" s="24" t="s">
        <v>38</v>
      </c>
      <c r="Z867" s="24" t="s">
        <v>38</v>
      </c>
      <c r="AA867" s="24" t="s">
        <v>38</v>
      </c>
      <c r="AB867" s="24" t="s">
        <v>38</v>
      </c>
      <c r="AC867" s="24" t="s">
        <v>38</v>
      </c>
      <c r="AD867" s="24" t="s">
        <v>38</v>
      </c>
      <c r="AE867" s="24" t="s">
        <v>38</v>
      </c>
      <c r="AF867" s="24" t="s">
        <v>38</v>
      </c>
      <c r="AG867" s="24" t="s">
        <v>38</v>
      </c>
      <c r="AH867" s="24" t="s">
        <v>38</v>
      </c>
      <c r="AI867" s="24" t="s">
        <v>38</v>
      </c>
      <c r="AJ867" s="24" t="s">
        <v>38</v>
      </c>
      <c r="AK867" s="24" t="s">
        <v>38</v>
      </c>
      <c r="AL867" s="24" t="s">
        <v>38</v>
      </c>
      <c r="AM867" s="24" t="s">
        <v>38</v>
      </c>
      <c r="AN867" s="24" t="s">
        <v>38</v>
      </c>
    </row>
    <row r="868" spans="1:40" x14ac:dyDescent="0.35">
      <c r="A868" s="24" t="s">
        <v>1849</v>
      </c>
      <c r="B868" s="24" t="s">
        <v>1849</v>
      </c>
      <c r="C868" s="24" t="s">
        <v>1431</v>
      </c>
      <c r="D868" s="24" t="s">
        <v>38</v>
      </c>
      <c r="E868" s="24" t="s">
        <v>38</v>
      </c>
      <c r="F868" s="24" t="s">
        <v>38</v>
      </c>
      <c r="G868" s="24" t="s">
        <v>38</v>
      </c>
      <c r="H868" s="24" t="s">
        <v>38</v>
      </c>
      <c r="I868" s="24" t="s">
        <v>38</v>
      </c>
      <c r="J868" s="24" t="s">
        <v>38</v>
      </c>
      <c r="K868" s="24" t="s">
        <v>38</v>
      </c>
      <c r="L868" s="24" t="s">
        <v>38</v>
      </c>
      <c r="M868" s="24" t="s">
        <v>38</v>
      </c>
      <c r="N868" s="24" t="s">
        <v>38</v>
      </c>
      <c r="O868" s="24" t="s">
        <v>38</v>
      </c>
      <c r="P868" s="24" t="s">
        <v>38</v>
      </c>
      <c r="Q868" s="24" t="s">
        <v>38</v>
      </c>
      <c r="R868" s="24" t="s">
        <v>38</v>
      </c>
      <c r="S868" s="24" t="s">
        <v>38</v>
      </c>
      <c r="T868" s="24" t="s">
        <v>38</v>
      </c>
      <c r="U868" s="24" t="s">
        <v>38</v>
      </c>
      <c r="V868" s="24" t="s">
        <v>38</v>
      </c>
      <c r="W868" s="24" t="s">
        <v>38</v>
      </c>
      <c r="X868" s="24" t="s">
        <v>38</v>
      </c>
      <c r="Y868" s="24" t="s">
        <v>38</v>
      </c>
      <c r="Z868" s="24" t="s">
        <v>38</v>
      </c>
      <c r="AA868" s="24" t="s">
        <v>38</v>
      </c>
      <c r="AB868" s="24" t="s">
        <v>38</v>
      </c>
      <c r="AC868" s="24" t="s">
        <v>38</v>
      </c>
      <c r="AD868" s="24" t="s">
        <v>38</v>
      </c>
      <c r="AE868" s="24" t="s">
        <v>38</v>
      </c>
      <c r="AF868" s="24" t="s">
        <v>38</v>
      </c>
      <c r="AG868" s="24" t="s">
        <v>38</v>
      </c>
      <c r="AH868" s="24" t="s">
        <v>38</v>
      </c>
      <c r="AI868" s="24" t="s">
        <v>38</v>
      </c>
      <c r="AJ868" s="24" t="s">
        <v>38</v>
      </c>
      <c r="AK868" s="24" t="s">
        <v>38</v>
      </c>
      <c r="AL868" s="24" t="s">
        <v>38</v>
      </c>
      <c r="AM868" s="24" t="s">
        <v>38</v>
      </c>
      <c r="AN868" s="24" t="s">
        <v>38</v>
      </c>
    </row>
    <row r="869" spans="1:40" x14ac:dyDescent="0.35">
      <c r="A869" s="24" t="s">
        <v>1850</v>
      </c>
      <c r="B869" s="24" t="s">
        <v>1850</v>
      </c>
      <c r="C869" s="24" t="s">
        <v>309</v>
      </c>
      <c r="D869" s="24" t="s">
        <v>38</v>
      </c>
      <c r="E869" s="24" t="s">
        <v>38</v>
      </c>
      <c r="F869" s="24" t="s">
        <v>38</v>
      </c>
      <c r="G869" s="24" t="s">
        <v>38</v>
      </c>
      <c r="H869" s="24" t="s">
        <v>38</v>
      </c>
      <c r="I869" s="24" t="s">
        <v>38</v>
      </c>
      <c r="J869" s="24" t="s">
        <v>38</v>
      </c>
      <c r="K869" s="24" t="s">
        <v>38</v>
      </c>
      <c r="L869" s="24" t="s">
        <v>38</v>
      </c>
      <c r="M869" s="24" t="s">
        <v>38</v>
      </c>
      <c r="N869" s="24" t="s">
        <v>38</v>
      </c>
      <c r="O869" s="24" t="s">
        <v>38</v>
      </c>
      <c r="P869" s="24" t="s">
        <v>38</v>
      </c>
      <c r="Q869" s="24" t="s">
        <v>38</v>
      </c>
      <c r="R869" s="24" t="s">
        <v>38</v>
      </c>
      <c r="S869" s="24" t="s">
        <v>38</v>
      </c>
      <c r="T869" s="24" t="s">
        <v>38</v>
      </c>
      <c r="U869" s="24" t="s">
        <v>38</v>
      </c>
      <c r="V869" s="24" t="s">
        <v>38</v>
      </c>
      <c r="W869" s="24" t="s">
        <v>38</v>
      </c>
      <c r="X869" s="24" t="s">
        <v>38</v>
      </c>
      <c r="Y869" s="24" t="s">
        <v>38</v>
      </c>
      <c r="Z869" s="24" t="s">
        <v>38</v>
      </c>
      <c r="AA869" s="24" t="s">
        <v>38</v>
      </c>
      <c r="AB869" s="24" t="s">
        <v>38</v>
      </c>
      <c r="AC869" s="24" t="s">
        <v>38</v>
      </c>
      <c r="AD869" s="24" t="s">
        <v>38</v>
      </c>
      <c r="AE869" s="24" t="s">
        <v>38</v>
      </c>
      <c r="AF869" s="24" t="s">
        <v>38</v>
      </c>
      <c r="AG869" s="24" t="s">
        <v>38</v>
      </c>
      <c r="AH869" s="24" t="s">
        <v>38</v>
      </c>
      <c r="AI869" s="24" t="s">
        <v>38</v>
      </c>
      <c r="AJ869" s="24" t="s">
        <v>38</v>
      </c>
      <c r="AK869" s="24" t="s">
        <v>38</v>
      </c>
      <c r="AL869" s="24" t="s">
        <v>38</v>
      </c>
      <c r="AM869" s="24" t="s">
        <v>38</v>
      </c>
      <c r="AN869" s="24" t="s">
        <v>38</v>
      </c>
    </row>
    <row r="870" spans="1:40" x14ac:dyDescent="0.35">
      <c r="A870" s="24" t="s">
        <v>1851</v>
      </c>
      <c r="B870" s="24" t="s">
        <v>1851</v>
      </c>
      <c r="C870" s="24" t="s">
        <v>117</v>
      </c>
      <c r="D870" s="24" t="s">
        <v>38</v>
      </c>
      <c r="E870" s="24" t="s">
        <v>38</v>
      </c>
      <c r="F870" s="24" t="s">
        <v>38</v>
      </c>
      <c r="G870" s="24" t="s">
        <v>38</v>
      </c>
      <c r="H870" s="24" t="s">
        <v>38</v>
      </c>
      <c r="I870" s="24" t="s">
        <v>38</v>
      </c>
      <c r="J870" s="24" t="s">
        <v>38</v>
      </c>
      <c r="K870" s="24" t="s">
        <v>38</v>
      </c>
      <c r="L870" s="24" t="s">
        <v>38</v>
      </c>
      <c r="M870" s="24" t="s">
        <v>38</v>
      </c>
      <c r="N870" s="24" t="s">
        <v>38</v>
      </c>
      <c r="O870" s="24" t="s">
        <v>38</v>
      </c>
      <c r="P870" s="24" t="s">
        <v>38</v>
      </c>
      <c r="Q870" s="24" t="s">
        <v>38</v>
      </c>
      <c r="R870" s="24" t="s">
        <v>38</v>
      </c>
      <c r="S870" s="24" t="s">
        <v>38</v>
      </c>
      <c r="T870" s="24" t="s">
        <v>38</v>
      </c>
      <c r="U870" s="24" t="s">
        <v>38</v>
      </c>
      <c r="V870" s="24" t="s">
        <v>38</v>
      </c>
      <c r="W870" s="24" t="s">
        <v>38</v>
      </c>
      <c r="X870" s="24" t="s">
        <v>38</v>
      </c>
      <c r="Y870" s="24" t="s">
        <v>38</v>
      </c>
      <c r="Z870" s="24" t="s">
        <v>38</v>
      </c>
      <c r="AA870" s="24" t="s">
        <v>38</v>
      </c>
      <c r="AB870" s="24" t="s">
        <v>38</v>
      </c>
      <c r="AC870" s="24" t="s">
        <v>38</v>
      </c>
      <c r="AD870" s="24" t="s">
        <v>38</v>
      </c>
      <c r="AE870" s="24" t="s">
        <v>38</v>
      </c>
      <c r="AF870" s="24" t="s">
        <v>38</v>
      </c>
      <c r="AG870" s="24" t="s">
        <v>38</v>
      </c>
      <c r="AH870" s="24" t="s">
        <v>38</v>
      </c>
      <c r="AI870" s="24" t="s">
        <v>38</v>
      </c>
      <c r="AJ870" s="24" t="s">
        <v>38</v>
      </c>
      <c r="AK870" s="24" t="s">
        <v>38</v>
      </c>
      <c r="AL870" s="24" t="s">
        <v>38</v>
      </c>
      <c r="AM870" s="24" t="s">
        <v>38</v>
      </c>
      <c r="AN870" s="24" t="s">
        <v>38</v>
      </c>
    </row>
    <row r="871" spans="1:40" x14ac:dyDescent="0.35">
      <c r="A871" s="24" t="s">
        <v>1853</v>
      </c>
      <c r="B871" s="24" t="s">
        <v>1852</v>
      </c>
      <c r="C871" s="24" t="s">
        <v>1854</v>
      </c>
      <c r="D871" s="24" t="s">
        <v>38</v>
      </c>
      <c r="E871" s="24" t="s">
        <v>38</v>
      </c>
      <c r="F871" s="24" t="s">
        <v>38</v>
      </c>
      <c r="G871" s="24" t="s">
        <v>38</v>
      </c>
      <c r="H871" s="24">
        <v>1229</v>
      </c>
      <c r="I871" s="24">
        <v>13961229</v>
      </c>
      <c r="J871" s="24">
        <v>100.1615</v>
      </c>
      <c r="K871" s="24" t="s">
        <v>38</v>
      </c>
      <c r="L871" s="24" t="s">
        <v>38</v>
      </c>
      <c r="M871" s="24">
        <v>767047000000</v>
      </c>
      <c r="N871" s="24" t="s">
        <v>38</v>
      </c>
      <c r="O871" s="24" t="s">
        <v>38</v>
      </c>
      <c r="P871" s="24">
        <v>13021000000</v>
      </c>
      <c r="Q871" s="24">
        <v>17207000000</v>
      </c>
      <c r="R871" s="24">
        <v>17207000000</v>
      </c>
      <c r="S871" s="24" t="s">
        <v>38</v>
      </c>
      <c r="T871" s="24" t="s">
        <v>38</v>
      </c>
      <c r="U871" s="24">
        <v>63754000000</v>
      </c>
      <c r="V871" s="24">
        <v>0.1198</v>
      </c>
      <c r="W871" s="24" t="s">
        <v>38</v>
      </c>
      <c r="X871" s="24" t="s">
        <v>38</v>
      </c>
      <c r="Y871" s="24" t="s">
        <v>38</v>
      </c>
      <c r="Z871" s="24" t="s">
        <v>38</v>
      </c>
      <c r="AA871" s="24" t="s">
        <v>38</v>
      </c>
      <c r="AB871" s="24" t="s">
        <v>38</v>
      </c>
      <c r="AC871" s="24" t="s">
        <v>38</v>
      </c>
      <c r="AD871" s="24" t="s">
        <v>38</v>
      </c>
      <c r="AE871" s="24" t="s">
        <v>38</v>
      </c>
      <c r="AF871" s="24" t="s">
        <v>38</v>
      </c>
      <c r="AG871" s="24" t="s">
        <v>38</v>
      </c>
      <c r="AH871" s="24" t="s">
        <v>38</v>
      </c>
      <c r="AI871" s="24" t="s">
        <v>38</v>
      </c>
      <c r="AJ871" s="24" t="s">
        <v>38</v>
      </c>
      <c r="AK871" s="24" t="s">
        <v>38</v>
      </c>
      <c r="AL871" s="24" t="s">
        <v>38</v>
      </c>
      <c r="AM871" s="24" t="s">
        <v>38</v>
      </c>
      <c r="AN871" s="24">
        <v>26.3081</v>
      </c>
    </row>
    <row r="872" spans="1:40" x14ac:dyDescent="0.35">
      <c r="A872" s="24" t="s">
        <v>1856</v>
      </c>
      <c r="B872" s="24" t="s">
        <v>1855</v>
      </c>
      <c r="C872" s="24" t="s">
        <v>312</v>
      </c>
      <c r="D872" s="24" t="s">
        <v>38</v>
      </c>
      <c r="E872" s="24" t="s">
        <v>38</v>
      </c>
      <c r="F872" s="24" t="s">
        <v>38</v>
      </c>
      <c r="G872" s="24" t="s">
        <v>38</v>
      </c>
      <c r="H872" s="24">
        <v>1229</v>
      </c>
      <c r="I872" s="24">
        <v>14000930</v>
      </c>
      <c r="J872" s="24">
        <v>970</v>
      </c>
      <c r="K872" s="24">
        <v>4956189000000</v>
      </c>
      <c r="L872" s="24">
        <v>1192378000000</v>
      </c>
      <c r="M872" s="24">
        <v>4355128000000</v>
      </c>
      <c r="N872" s="24">
        <v>1260398000000</v>
      </c>
      <c r="O872" s="24">
        <v>325034000000</v>
      </c>
      <c r="P872" s="24">
        <v>3524842000000</v>
      </c>
      <c r="Q872" s="24">
        <v>1399008000000</v>
      </c>
      <c r="R872" s="24">
        <v>3617595000000</v>
      </c>
      <c r="S872" s="24">
        <v>152019000000</v>
      </c>
      <c r="T872" s="24">
        <v>28753000000</v>
      </c>
      <c r="U872" s="24">
        <v>259087000000</v>
      </c>
      <c r="V872" s="24">
        <v>0.92369999999999997</v>
      </c>
      <c r="W872" s="24" t="s">
        <v>38</v>
      </c>
      <c r="X872" s="24" t="s">
        <v>38</v>
      </c>
      <c r="Y872" s="24" t="s">
        <v>38</v>
      </c>
      <c r="Z872" s="24" t="s">
        <v>38</v>
      </c>
      <c r="AA872" s="24">
        <v>0.46710000000000002</v>
      </c>
      <c r="AB872" s="24">
        <v>0.44929999999999998</v>
      </c>
      <c r="AC872" s="24">
        <v>-0.36149999999999999</v>
      </c>
      <c r="AD872" s="24">
        <v>-0.69910000000000005</v>
      </c>
      <c r="AE872" s="24" t="s">
        <v>38</v>
      </c>
      <c r="AF872" s="24">
        <v>-4.0599999999999997E-2</v>
      </c>
      <c r="AG872" s="24">
        <v>-9.9199999999999997E-2</v>
      </c>
      <c r="AH872" s="24">
        <v>-0.15129999999999999</v>
      </c>
      <c r="AI872" s="24">
        <v>-0.46379999999999999</v>
      </c>
      <c r="AJ872" s="24">
        <v>-0.38740000000000002</v>
      </c>
      <c r="AK872" s="24">
        <v>-0.72889999999999999</v>
      </c>
      <c r="AL872" s="24" t="s">
        <v>38</v>
      </c>
      <c r="AM872" s="24" t="s">
        <v>38</v>
      </c>
      <c r="AN872" s="24">
        <v>482.61860000000001</v>
      </c>
    </row>
    <row r="873" spans="1:40" x14ac:dyDescent="0.35">
      <c r="A873" s="24" t="s">
        <v>1858</v>
      </c>
      <c r="B873" s="24" t="s">
        <v>1857</v>
      </c>
      <c r="C873" s="24" t="s">
        <v>65</v>
      </c>
      <c r="D873" s="24" t="s">
        <v>38</v>
      </c>
      <c r="E873" s="24" t="s">
        <v>38</v>
      </c>
      <c r="F873" s="24" t="s">
        <v>38</v>
      </c>
      <c r="G873" s="24" t="s">
        <v>38</v>
      </c>
      <c r="H873" s="24">
        <v>1229</v>
      </c>
      <c r="I873" s="24">
        <v>13921229</v>
      </c>
      <c r="J873" s="24" t="s">
        <v>38</v>
      </c>
      <c r="K873" s="24" t="s">
        <v>38</v>
      </c>
      <c r="L873" s="24">
        <v>7564515000000</v>
      </c>
      <c r="M873" s="24">
        <v>25501492000000</v>
      </c>
      <c r="N873" s="24" t="s">
        <v>38</v>
      </c>
      <c r="O873" s="24">
        <v>382835000000</v>
      </c>
      <c r="P873" s="24">
        <v>859555000000</v>
      </c>
      <c r="Q873" s="24">
        <v>2481954000000</v>
      </c>
      <c r="R873" s="24">
        <v>2481954000000</v>
      </c>
      <c r="S873" s="24" t="s">
        <v>38</v>
      </c>
      <c r="T873" s="24" t="s">
        <v>38</v>
      </c>
      <c r="U873" s="24" t="s">
        <v>38</v>
      </c>
      <c r="V873" s="24">
        <v>0.9415</v>
      </c>
      <c r="W873" s="24" t="s">
        <v>38</v>
      </c>
      <c r="X873" s="24" t="s">
        <v>38</v>
      </c>
      <c r="Y873" s="24" t="s">
        <v>38</v>
      </c>
      <c r="Z873" s="24" t="s">
        <v>38</v>
      </c>
      <c r="AA873" s="24" t="s">
        <v>38</v>
      </c>
      <c r="AB873" s="24" t="s">
        <v>38</v>
      </c>
      <c r="AC873" s="24" t="s">
        <v>38</v>
      </c>
      <c r="AD873" s="24" t="s">
        <v>38</v>
      </c>
      <c r="AE873" s="24" t="s">
        <v>38</v>
      </c>
      <c r="AF873" s="24" t="s">
        <v>38</v>
      </c>
      <c r="AG873" s="24" t="s">
        <v>38</v>
      </c>
      <c r="AH873" s="24" t="s">
        <v>38</v>
      </c>
      <c r="AI873" s="24" t="s">
        <v>38</v>
      </c>
      <c r="AJ873" s="24" t="s">
        <v>38</v>
      </c>
      <c r="AK873" s="24" t="s">
        <v>38</v>
      </c>
      <c r="AL873" s="24" t="s">
        <v>38</v>
      </c>
      <c r="AM873" s="24" t="s">
        <v>38</v>
      </c>
      <c r="AN873" s="24">
        <v>3.8285</v>
      </c>
    </row>
    <row r="874" spans="1:40" x14ac:dyDescent="0.35">
      <c r="A874" s="24" t="s">
        <v>1860</v>
      </c>
      <c r="B874" s="24" t="s">
        <v>1859</v>
      </c>
      <c r="C874" s="24" t="s">
        <v>365</v>
      </c>
      <c r="D874" s="24" t="s">
        <v>38</v>
      </c>
      <c r="E874" s="24" t="s">
        <v>38</v>
      </c>
      <c r="F874" s="24" t="s">
        <v>38</v>
      </c>
      <c r="G874" s="24" t="s">
        <v>38</v>
      </c>
      <c r="H874" s="24">
        <v>1229</v>
      </c>
      <c r="I874" s="24">
        <v>13970930</v>
      </c>
      <c r="J874" s="24">
        <v>703.35149999999999</v>
      </c>
      <c r="K874" s="24" t="s">
        <v>38</v>
      </c>
      <c r="L874" s="24">
        <v>591288000000</v>
      </c>
      <c r="M874" s="24">
        <v>3653748000000</v>
      </c>
      <c r="N874" s="24" t="s">
        <v>38</v>
      </c>
      <c r="O874" s="24">
        <v>425226000000</v>
      </c>
      <c r="P874" s="24">
        <v>252771000000</v>
      </c>
      <c r="Q874" s="24">
        <v>810625000000</v>
      </c>
      <c r="R874" s="24">
        <v>241349000000</v>
      </c>
      <c r="S874" s="24" t="s">
        <v>38</v>
      </c>
      <c r="T874" s="24">
        <v>246783000000</v>
      </c>
      <c r="U874" s="24">
        <v>1181378000000</v>
      </c>
      <c r="V874" s="24" t="s">
        <v>38</v>
      </c>
      <c r="W874" s="24" t="s">
        <v>38</v>
      </c>
      <c r="X874" s="24" t="s">
        <v>38</v>
      </c>
      <c r="Y874" s="24" t="s">
        <v>38</v>
      </c>
      <c r="Z874" s="24" t="s">
        <v>38</v>
      </c>
      <c r="AA874" s="24" t="s">
        <v>38</v>
      </c>
      <c r="AB874" s="24" t="s">
        <v>38</v>
      </c>
      <c r="AC874" s="24" t="s">
        <v>38</v>
      </c>
      <c r="AD874" s="24" t="s">
        <v>38</v>
      </c>
      <c r="AE874" s="24" t="s">
        <v>38</v>
      </c>
      <c r="AF874" s="24">
        <v>-0.59360000000000002</v>
      </c>
      <c r="AG874" s="24">
        <v>-0.2059</v>
      </c>
      <c r="AH874" s="24">
        <v>-0.62139999999999995</v>
      </c>
      <c r="AI874" s="24">
        <v>1.4200000000000001E-2</v>
      </c>
      <c r="AJ874" s="24" t="s">
        <v>38</v>
      </c>
      <c r="AK874" s="24" t="s">
        <v>38</v>
      </c>
      <c r="AL874" s="24" t="s">
        <v>38</v>
      </c>
      <c r="AM874" s="24" t="s">
        <v>38</v>
      </c>
      <c r="AN874" s="24">
        <v>565.77710000000002</v>
      </c>
    </row>
    <row r="875" spans="1:40" x14ac:dyDescent="0.35">
      <c r="A875" s="24" t="s">
        <v>1862</v>
      </c>
      <c r="B875" s="24" t="s">
        <v>1861</v>
      </c>
      <c r="C875" s="24" t="s">
        <v>50</v>
      </c>
      <c r="D875" s="24" t="s">
        <v>38</v>
      </c>
      <c r="E875" s="24" t="s">
        <v>38</v>
      </c>
      <c r="F875" s="24" t="s">
        <v>38</v>
      </c>
      <c r="G875" s="24" t="s">
        <v>38</v>
      </c>
      <c r="H875" s="24">
        <v>1230</v>
      </c>
      <c r="I875" s="24">
        <v>14030631</v>
      </c>
      <c r="J875" s="24">
        <v>280</v>
      </c>
      <c r="K875" s="24">
        <v>17933793000000</v>
      </c>
      <c r="L875" s="24">
        <v>3985947000000</v>
      </c>
      <c r="M875" s="24">
        <v>14556094000000</v>
      </c>
      <c r="N875" s="24">
        <v>2085620000000</v>
      </c>
      <c r="O875" s="24">
        <v>1025935000000</v>
      </c>
      <c r="P875" s="24">
        <v>2940332000000</v>
      </c>
      <c r="Q875" s="24">
        <v>1977051000000</v>
      </c>
      <c r="R875" s="24">
        <v>2729843000000</v>
      </c>
      <c r="S875" s="24">
        <v>13424532000000</v>
      </c>
      <c r="T875" s="24">
        <v>1526593000000</v>
      </c>
      <c r="U875" s="24">
        <v>9296239000000</v>
      </c>
      <c r="V875" s="24" t="s">
        <v>38</v>
      </c>
      <c r="W875" s="24" t="s">
        <v>38</v>
      </c>
      <c r="X875" s="24" t="s">
        <v>38</v>
      </c>
      <c r="Y875" s="24" t="s">
        <v>38</v>
      </c>
      <c r="Z875" s="24" t="s">
        <v>38</v>
      </c>
      <c r="AA875" s="24" t="s">
        <v>38</v>
      </c>
      <c r="AB875" s="24" t="s">
        <v>38</v>
      </c>
      <c r="AC875" s="24" t="s">
        <v>38</v>
      </c>
      <c r="AD875" s="24" t="s">
        <v>38</v>
      </c>
      <c r="AE875" s="24" t="s">
        <v>38</v>
      </c>
      <c r="AF875" s="24" t="s">
        <v>38</v>
      </c>
      <c r="AG875" s="24" t="s">
        <v>38</v>
      </c>
      <c r="AH875" s="24" t="s">
        <v>38</v>
      </c>
      <c r="AI875" s="24" t="s">
        <v>38</v>
      </c>
      <c r="AJ875" s="24" t="s">
        <v>38</v>
      </c>
      <c r="AK875" s="24" t="s">
        <v>38</v>
      </c>
      <c r="AL875" s="24" t="s">
        <v>38</v>
      </c>
      <c r="AM875" s="24" t="s">
        <v>38</v>
      </c>
      <c r="AN875" s="24">
        <v>157.66909999999999</v>
      </c>
    </row>
    <row r="876" spans="1:40" x14ac:dyDescent="0.35">
      <c r="A876" s="24" t="s">
        <v>1864</v>
      </c>
      <c r="B876" s="24" t="s">
        <v>1863</v>
      </c>
      <c r="C876" s="24" t="s">
        <v>281</v>
      </c>
      <c r="D876" s="24" t="s">
        <v>38</v>
      </c>
      <c r="E876" s="24" t="s">
        <v>38</v>
      </c>
      <c r="F876" s="24" t="s">
        <v>38</v>
      </c>
      <c r="G876" s="24" t="s">
        <v>38</v>
      </c>
      <c r="H876" s="24">
        <v>1229</v>
      </c>
      <c r="I876" s="24" t="s">
        <v>38</v>
      </c>
      <c r="J876" s="24" t="s">
        <v>38</v>
      </c>
      <c r="K876" s="24" t="s">
        <v>38</v>
      </c>
      <c r="L876" s="24" t="s">
        <v>38</v>
      </c>
      <c r="M876" s="24" t="s">
        <v>38</v>
      </c>
      <c r="N876" s="24" t="s">
        <v>38</v>
      </c>
      <c r="O876" s="24" t="s">
        <v>38</v>
      </c>
      <c r="P876" s="24" t="s">
        <v>38</v>
      </c>
      <c r="Q876" s="24" t="s">
        <v>38</v>
      </c>
      <c r="R876" s="24" t="s">
        <v>38</v>
      </c>
      <c r="S876" s="24" t="s">
        <v>38</v>
      </c>
      <c r="T876" s="24" t="s">
        <v>38</v>
      </c>
      <c r="U876" s="24" t="s">
        <v>38</v>
      </c>
      <c r="V876" s="24" t="s">
        <v>38</v>
      </c>
      <c r="W876" s="24" t="s">
        <v>38</v>
      </c>
      <c r="X876" s="24" t="s">
        <v>38</v>
      </c>
      <c r="Y876" s="24" t="s">
        <v>38</v>
      </c>
      <c r="Z876" s="24" t="s">
        <v>38</v>
      </c>
      <c r="AA876" s="24" t="s">
        <v>38</v>
      </c>
      <c r="AB876" s="24" t="s">
        <v>38</v>
      </c>
      <c r="AC876" s="24" t="s">
        <v>38</v>
      </c>
      <c r="AD876" s="24" t="s">
        <v>38</v>
      </c>
      <c r="AE876" s="24" t="s">
        <v>38</v>
      </c>
      <c r="AF876" s="24" t="s">
        <v>38</v>
      </c>
      <c r="AG876" s="24" t="s">
        <v>38</v>
      </c>
      <c r="AH876" s="24" t="s">
        <v>38</v>
      </c>
      <c r="AI876" s="24" t="s">
        <v>38</v>
      </c>
      <c r="AJ876" s="24" t="s">
        <v>38</v>
      </c>
      <c r="AK876" s="24" t="s">
        <v>38</v>
      </c>
      <c r="AL876" s="24" t="s">
        <v>38</v>
      </c>
      <c r="AM876" s="24" t="s">
        <v>38</v>
      </c>
      <c r="AN876" s="24" t="s">
        <v>38</v>
      </c>
    </row>
    <row r="877" spans="1:40" x14ac:dyDescent="0.35">
      <c r="A877" s="24" t="s">
        <v>1866</v>
      </c>
      <c r="B877" s="24" t="s">
        <v>1865</v>
      </c>
      <c r="C877" s="24" t="s">
        <v>225</v>
      </c>
      <c r="D877" s="24" t="s">
        <v>38</v>
      </c>
      <c r="E877" s="24" t="s">
        <v>38</v>
      </c>
      <c r="F877" s="24" t="s">
        <v>38</v>
      </c>
      <c r="G877" s="24" t="s">
        <v>38</v>
      </c>
      <c r="H877" s="24">
        <v>1229</v>
      </c>
      <c r="I877" s="24">
        <v>13980631</v>
      </c>
      <c r="J877" s="24" t="s">
        <v>38</v>
      </c>
      <c r="K877" s="24" t="s">
        <v>38</v>
      </c>
      <c r="L877" s="24">
        <v>107920000000</v>
      </c>
      <c r="M877" s="24">
        <v>305211000000</v>
      </c>
      <c r="N877" s="24" t="s">
        <v>38</v>
      </c>
      <c r="O877" s="24">
        <v>5633000000</v>
      </c>
      <c r="P877" s="24">
        <v>-2106000000</v>
      </c>
      <c r="Q877" s="24">
        <v>-6837000000</v>
      </c>
      <c r="R877" s="24">
        <v>-12704000000</v>
      </c>
      <c r="S877" s="24" t="s">
        <v>38</v>
      </c>
      <c r="T877" s="24">
        <v>2329000000</v>
      </c>
      <c r="U877" s="24">
        <v>10389000000</v>
      </c>
      <c r="V877" s="24">
        <v>9.5100000000000004E-2</v>
      </c>
      <c r="W877" s="24" t="s">
        <v>38</v>
      </c>
      <c r="X877" s="24" t="s">
        <v>38</v>
      </c>
      <c r="Y877" s="24" t="s">
        <v>38</v>
      </c>
      <c r="Z877" s="24" t="s">
        <v>38</v>
      </c>
      <c r="AA877" s="24" t="s">
        <v>38</v>
      </c>
      <c r="AB877" s="24" t="s">
        <v>38</v>
      </c>
      <c r="AC877" s="24">
        <v>2.8367</v>
      </c>
      <c r="AD877" s="24" t="s">
        <v>38</v>
      </c>
      <c r="AE877" s="24" t="s">
        <v>38</v>
      </c>
      <c r="AF877" s="24">
        <v>0.36199999999999999</v>
      </c>
      <c r="AG877" s="24">
        <v>0.28799999999999998</v>
      </c>
      <c r="AH877" s="24">
        <v>0.72829999999999995</v>
      </c>
      <c r="AI877" s="24">
        <v>-1.1999999999999999E-3</v>
      </c>
      <c r="AJ877" s="24">
        <v>4.2253999999999996</v>
      </c>
      <c r="AK877" s="24">
        <v>-0.32140000000000002</v>
      </c>
      <c r="AL877" s="24" t="s">
        <v>38</v>
      </c>
      <c r="AM877" s="24" t="s">
        <v>38</v>
      </c>
      <c r="AN877" s="24">
        <v>17.1557</v>
      </c>
    </row>
    <row r="878" spans="1:40" x14ac:dyDescent="0.35">
      <c r="A878" s="24" t="s">
        <v>1868</v>
      </c>
      <c r="B878" s="24" t="s">
        <v>1867</v>
      </c>
      <c r="C878" s="24" t="s">
        <v>260</v>
      </c>
      <c r="D878" s="24" t="s">
        <v>38</v>
      </c>
      <c r="E878" s="24" t="s">
        <v>38</v>
      </c>
      <c r="F878" s="24" t="s">
        <v>38</v>
      </c>
      <c r="G878" s="24" t="s">
        <v>38</v>
      </c>
      <c r="H878" s="24">
        <v>1229</v>
      </c>
      <c r="I878" s="24" t="s">
        <v>38</v>
      </c>
      <c r="J878" s="24" t="s">
        <v>38</v>
      </c>
      <c r="K878" s="24" t="s">
        <v>38</v>
      </c>
      <c r="L878" s="24" t="s">
        <v>38</v>
      </c>
      <c r="M878" s="24" t="s">
        <v>38</v>
      </c>
      <c r="N878" s="24" t="s">
        <v>38</v>
      </c>
      <c r="O878" s="24" t="s">
        <v>38</v>
      </c>
      <c r="P878" s="24" t="s">
        <v>38</v>
      </c>
      <c r="Q878" s="24" t="s">
        <v>38</v>
      </c>
      <c r="R878" s="24" t="s">
        <v>38</v>
      </c>
      <c r="S878" s="24" t="s">
        <v>38</v>
      </c>
      <c r="T878" s="24" t="s">
        <v>38</v>
      </c>
      <c r="U878" s="24" t="s">
        <v>38</v>
      </c>
      <c r="V878" s="24" t="s">
        <v>38</v>
      </c>
      <c r="W878" s="24" t="s">
        <v>38</v>
      </c>
      <c r="X878" s="24" t="s">
        <v>38</v>
      </c>
      <c r="Y878" s="24" t="s">
        <v>38</v>
      </c>
      <c r="Z878" s="24" t="s">
        <v>38</v>
      </c>
      <c r="AA878" s="24" t="s">
        <v>38</v>
      </c>
      <c r="AB878" s="24" t="s">
        <v>38</v>
      </c>
      <c r="AC878" s="24" t="s">
        <v>38</v>
      </c>
      <c r="AD878" s="24" t="s">
        <v>38</v>
      </c>
      <c r="AE878" s="24" t="s">
        <v>38</v>
      </c>
      <c r="AF878" s="24" t="s">
        <v>38</v>
      </c>
      <c r="AG878" s="24" t="s">
        <v>38</v>
      </c>
      <c r="AH878" s="24" t="s">
        <v>38</v>
      </c>
      <c r="AI878" s="24" t="s">
        <v>38</v>
      </c>
      <c r="AJ878" s="24" t="s">
        <v>38</v>
      </c>
      <c r="AK878" s="24" t="s">
        <v>38</v>
      </c>
      <c r="AL878" s="24" t="s">
        <v>38</v>
      </c>
      <c r="AM878" s="24" t="s">
        <v>38</v>
      </c>
      <c r="AN878" s="24" t="s">
        <v>38</v>
      </c>
    </row>
    <row r="879" spans="1:40" x14ac:dyDescent="0.35">
      <c r="A879" s="24" t="s">
        <v>1870</v>
      </c>
      <c r="B879" s="24" t="s">
        <v>1869</v>
      </c>
      <c r="C879" s="24" t="s">
        <v>394</v>
      </c>
      <c r="D879" s="24" t="s">
        <v>38</v>
      </c>
      <c r="E879" s="24" t="s">
        <v>38</v>
      </c>
      <c r="F879" s="24" t="s">
        <v>38</v>
      </c>
      <c r="G879" s="24" t="s">
        <v>38</v>
      </c>
      <c r="H879" s="24">
        <v>1230</v>
      </c>
      <c r="I879" s="24">
        <v>13961229</v>
      </c>
      <c r="J879" s="24">
        <v>754.53830000000005</v>
      </c>
      <c r="K879" s="24" t="s">
        <v>38</v>
      </c>
      <c r="L879" s="24">
        <v>678448000000</v>
      </c>
      <c r="M879" s="24">
        <v>2287703000000</v>
      </c>
      <c r="N879" s="24" t="s">
        <v>38</v>
      </c>
      <c r="O879" s="24">
        <v>239759000000</v>
      </c>
      <c r="P879" s="24">
        <v>452723000000</v>
      </c>
      <c r="Q879" s="24">
        <v>551988000000</v>
      </c>
      <c r="R879" s="24">
        <v>551988000000</v>
      </c>
      <c r="S879" s="24" t="s">
        <v>38</v>
      </c>
      <c r="T879" s="24">
        <v>1495000000</v>
      </c>
      <c r="U879" s="24">
        <v>6192000000</v>
      </c>
      <c r="V879" s="24">
        <v>0.64119999999999999</v>
      </c>
      <c r="W879" s="24" t="s">
        <v>38</v>
      </c>
      <c r="X879" s="24" t="s">
        <v>38</v>
      </c>
      <c r="Y879" s="24" t="s">
        <v>38</v>
      </c>
      <c r="Z879" s="24" t="s">
        <v>38</v>
      </c>
      <c r="AA879" s="24">
        <v>0.58499999999999996</v>
      </c>
      <c r="AB879" s="24">
        <v>0.77</v>
      </c>
      <c r="AC879" s="24">
        <v>1.8988</v>
      </c>
      <c r="AD879" s="24">
        <v>-3.3300000000000003E-2</v>
      </c>
      <c r="AE879" s="24" t="s">
        <v>38</v>
      </c>
      <c r="AF879" s="24">
        <v>0.1032</v>
      </c>
      <c r="AG879" s="24">
        <v>0.4244</v>
      </c>
      <c r="AH879" s="24">
        <v>0.26579999999999998</v>
      </c>
      <c r="AI879" s="24">
        <v>0.45229999999999998</v>
      </c>
      <c r="AJ879" s="24">
        <v>2.1979000000000002</v>
      </c>
      <c r="AK879" s="24">
        <v>0.37690000000000001</v>
      </c>
      <c r="AL879" s="24" t="s">
        <v>38</v>
      </c>
      <c r="AM879" s="24" t="s">
        <v>38</v>
      </c>
      <c r="AN879" s="24">
        <v>209.72450000000001</v>
      </c>
    </row>
    <row r="880" spans="1:40" x14ac:dyDescent="0.35">
      <c r="A880" s="24" t="s">
        <v>1872</v>
      </c>
      <c r="B880" s="24" t="s">
        <v>1871</v>
      </c>
      <c r="C880" s="24" t="s">
        <v>1136</v>
      </c>
      <c r="D880" s="24" t="s">
        <v>38</v>
      </c>
      <c r="E880" s="24" t="s">
        <v>38</v>
      </c>
      <c r="F880" s="24" t="s">
        <v>38</v>
      </c>
      <c r="G880" s="24" t="s">
        <v>38</v>
      </c>
      <c r="H880" s="24">
        <v>631</v>
      </c>
      <c r="I880" s="24">
        <v>13961229</v>
      </c>
      <c r="J880" s="24" t="s">
        <v>38</v>
      </c>
      <c r="K880" s="24" t="s">
        <v>38</v>
      </c>
      <c r="L880" s="24">
        <v>12583000000</v>
      </c>
      <c r="M880" s="24">
        <v>69776000000</v>
      </c>
      <c r="N880" s="24" t="s">
        <v>38</v>
      </c>
      <c r="O880" s="24">
        <v>-3417000000</v>
      </c>
      <c r="P880" s="24">
        <v>-3815000000</v>
      </c>
      <c r="Q880" s="24">
        <v>-40000000000</v>
      </c>
      <c r="R880" s="24">
        <v>-34172000000</v>
      </c>
      <c r="S880" s="24" t="s">
        <v>38</v>
      </c>
      <c r="T880" s="24">
        <v>822000000</v>
      </c>
      <c r="U880" s="24">
        <v>1009000000</v>
      </c>
      <c r="V880" s="24" t="s">
        <v>38</v>
      </c>
      <c r="W880" s="24" t="s">
        <v>38</v>
      </c>
      <c r="X880" s="24" t="s">
        <v>38</v>
      </c>
      <c r="Y880" s="24" t="s">
        <v>38</v>
      </c>
      <c r="Z880" s="24" t="s">
        <v>38</v>
      </c>
      <c r="AA880" s="24" t="s">
        <v>38</v>
      </c>
      <c r="AB880" s="24" t="s">
        <v>38</v>
      </c>
      <c r="AC880" s="24" t="s">
        <v>38</v>
      </c>
      <c r="AD880" s="24" t="s">
        <v>38</v>
      </c>
      <c r="AE880" s="24" t="s">
        <v>38</v>
      </c>
      <c r="AF880" s="24">
        <v>6.88E-2</v>
      </c>
      <c r="AG880" s="24">
        <v>4.8500000000000001E-2</v>
      </c>
      <c r="AH880" s="24">
        <v>2.3400000000000001E-2</v>
      </c>
      <c r="AI880" s="24">
        <v>-0.17519999999999999</v>
      </c>
      <c r="AJ880" s="24" t="s">
        <v>38</v>
      </c>
      <c r="AK880" s="24" t="s">
        <v>38</v>
      </c>
      <c r="AL880" s="24" t="s">
        <v>38</v>
      </c>
      <c r="AM880" s="24" t="s">
        <v>38</v>
      </c>
      <c r="AN880" s="24">
        <v>115.1644</v>
      </c>
    </row>
    <row r="881" spans="1:40" x14ac:dyDescent="0.35">
      <c r="A881" s="24" t="s">
        <v>1874</v>
      </c>
      <c r="B881" s="24" t="s">
        <v>1873</v>
      </c>
      <c r="C881" s="24" t="s">
        <v>1875</v>
      </c>
      <c r="D881" s="24" t="s">
        <v>38</v>
      </c>
      <c r="E881" s="24" t="s">
        <v>38</v>
      </c>
      <c r="F881" s="24" t="s">
        <v>38</v>
      </c>
      <c r="G881" s="24" t="s">
        <v>38</v>
      </c>
      <c r="H881" s="24">
        <v>1230</v>
      </c>
      <c r="I881" s="24">
        <v>13970631</v>
      </c>
      <c r="J881" s="24" t="s">
        <v>38</v>
      </c>
      <c r="K881" s="24" t="s">
        <v>38</v>
      </c>
      <c r="L881" s="24">
        <v>78467000000</v>
      </c>
      <c r="M881" s="24">
        <v>353392000000</v>
      </c>
      <c r="N881" s="24" t="s">
        <v>38</v>
      </c>
      <c r="O881" s="24">
        <v>8130000000</v>
      </c>
      <c r="P881" s="24">
        <v>37443000000</v>
      </c>
      <c r="Q881" s="24">
        <v>19536000000</v>
      </c>
      <c r="R881" s="24">
        <v>35625000000</v>
      </c>
      <c r="S881" s="24" t="s">
        <v>38</v>
      </c>
      <c r="T881" s="24">
        <v>1075000000</v>
      </c>
      <c r="U881" s="24">
        <v>6350000000</v>
      </c>
      <c r="V881" s="24" t="s">
        <v>38</v>
      </c>
      <c r="W881" s="24" t="s">
        <v>38</v>
      </c>
      <c r="X881" s="24" t="s">
        <v>38</v>
      </c>
      <c r="Y881" s="24" t="s">
        <v>38</v>
      </c>
      <c r="Z881" s="24" t="s">
        <v>38</v>
      </c>
      <c r="AA881" s="24">
        <v>11.870200000000001</v>
      </c>
      <c r="AB881" s="24">
        <v>13.424099999999999</v>
      </c>
      <c r="AC881" s="24">
        <v>35.7622</v>
      </c>
      <c r="AD881" s="24">
        <v>-0.40870000000000001</v>
      </c>
      <c r="AE881" s="24" t="s">
        <v>38</v>
      </c>
      <c r="AF881" s="24">
        <v>0.1226</v>
      </c>
      <c r="AG881" s="24">
        <v>-0.2205</v>
      </c>
      <c r="AH881" s="24">
        <v>0.6079</v>
      </c>
      <c r="AI881" s="24">
        <v>-0.5383</v>
      </c>
      <c r="AJ881" s="24">
        <v>40.268999999999998</v>
      </c>
      <c r="AK881" s="24">
        <v>-0.53910000000000002</v>
      </c>
      <c r="AL881" s="24" t="s">
        <v>38</v>
      </c>
      <c r="AM881" s="24" t="s">
        <v>38</v>
      </c>
      <c r="AN881" s="24">
        <v>90.295599999999993</v>
      </c>
    </row>
    <row r="882" spans="1:40" x14ac:dyDescent="0.35">
      <c r="A882" s="24" t="s">
        <v>1877</v>
      </c>
      <c r="B882" s="24" t="s">
        <v>1876</v>
      </c>
      <c r="C882" s="24" t="s">
        <v>130</v>
      </c>
      <c r="D882" s="24" t="s">
        <v>38</v>
      </c>
      <c r="E882" s="24" t="s">
        <v>38</v>
      </c>
      <c r="F882" s="24" t="s">
        <v>38</v>
      </c>
      <c r="G882" s="24" t="s">
        <v>38</v>
      </c>
      <c r="H882" s="24" t="s">
        <v>1744</v>
      </c>
      <c r="I882" s="24" t="s">
        <v>38</v>
      </c>
      <c r="J882" s="24" t="s">
        <v>38</v>
      </c>
      <c r="K882" s="24" t="s">
        <v>38</v>
      </c>
      <c r="L882" s="24" t="s">
        <v>38</v>
      </c>
      <c r="M882" s="24" t="s">
        <v>38</v>
      </c>
      <c r="N882" s="24" t="s">
        <v>38</v>
      </c>
      <c r="O882" s="24" t="s">
        <v>38</v>
      </c>
      <c r="P882" s="24" t="s">
        <v>38</v>
      </c>
      <c r="Q882" s="24" t="s">
        <v>38</v>
      </c>
      <c r="R882" s="24" t="s">
        <v>38</v>
      </c>
      <c r="S882" s="24" t="s">
        <v>38</v>
      </c>
      <c r="T882" s="24" t="s">
        <v>38</v>
      </c>
      <c r="U882" s="24" t="s">
        <v>38</v>
      </c>
      <c r="V882" s="24" t="s">
        <v>38</v>
      </c>
      <c r="W882" s="24" t="s">
        <v>38</v>
      </c>
      <c r="X882" s="24" t="s">
        <v>38</v>
      </c>
      <c r="Y882" s="24" t="s">
        <v>38</v>
      </c>
      <c r="Z882" s="24" t="s">
        <v>38</v>
      </c>
      <c r="AA882" s="24" t="s">
        <v>38</v>
      </c>
      <c r="AB882" s="24" t="s">
        <v>38</v>
      </c>
      <c r="AC882" s="24" t="s">
        <v>38</v>
      </c>
      <c r="AD882" s="24" t="s">
        <v>38</v>
      </c>
      <c r="AE882" s="24" t="s">
        <v>38</v>
      </c>
      <c r="AF882" s="24" t="s">
        <v>38</v>
      </c>
      <c r="AG882" s="24" t="s">
        <v>38</v>
      </c>
      <c r="AH882" s="24" t="s">
        <v>38</v>
      </c>
      <c r="AI882" s="24" t="s">
        <v>38</v>
      </c>
      <c r="AJ882" s="24" t="s">
        <v>38</v>
      </c>
      <c r="AK882" s="24" t="s">
        <v>38</v>
      </c>
      <c r="AL882" s="24" t="s">
        <v>38</v>
      </c>
      <c r="AM882" s="24" t="s">
        <v>38</v>
      </c>
      <c r="AN882" s="24" t="s">
        <v>38</v>
      </c>
    </row>
    <row r="883" spans="1:40" x14ac:dyDescent="0.35">
      <c r="A883" s="24" t="s">
        <v>1879</v>
      </c>
      <c r="B883" s="24" t="s">
        <v>1878</v>
      </c>
      <c r="C883" s="24" t="s">
        <v>172</v>
      </c>
      <c r="D883" s="24" t="s">
        <v>38</v>
      </c>
      <c r="E883" s="24" t="s">
        <v>38</v>
      </c>
      <c r="F883" s="24" t="s">
        <v>38</v>
      </c>
      <c r="G883" s="24" t="s">
        <v>38</v>
      </c>
      <c r="H883" s="24">
        <v>1229</v>
      </c>
      <c r="I883" s="24">
        <v>13970331</v>
      </c>
      <c r="J883" s="24">
        <v>1185.8751</v>
      </c>
      <c r="K883" s="24" t="s">
        <v>38</v>
      </c>
      <c r="L883" s="24">
        <v>153898000000</v>
      </c>
      <c r="M883" s="24">
        <v>329970000000</v>
      </c>
      <c r="N883" s="24" t="s">
        <v>38</v>
      </c>
      <c r="O883" s="24">
        <v>26938000000</v>
      </c>
      <c r="P883" s="24">
        <v>98289000000</v>
      </c>
      <c r="Q883" s="24">
        <v>36026000000</v>
      </c>
      <c r="R883" s="24">
        <v>108232000000</v>
      </c>
      <c r="S883" s="24" t="s">
        <v>38</v>
      </c>
      <c r="T883" s="24">
        <v>745000000</v>
      </c>
      <c r="U883" s="24">
        <v>4212000000</v>
      </c>
      <c r="V883" s="24" t="s">
        <v>38</v>
      </c>
      <c r="W883" s="24" t="s">
        <v>38</v>
      </c>
      <c r="X883" s="24" t="s">
        <v>38</v>
      </c>
      <c r="Y883" s="24" t="s">
        <v>38</v>
      </c>
      <c r="Z883" s="24" t="s">
        <v>38</v>
      </c>
      <c r="AA883" s="24" t="s">
        <v>38</v>
      </c>
      <c r="AB883" s="24" t="s">
        <v>38</v>
      </c>
      <c r="AC883" s="24" t="s">
        <v>38</v>
      </c>
      <c r="AD883" s="24" t="s">
        <v>38</v>
      </c>
      <c r="AE883" s="24" t="s">
        <v>38</v>
      </c>
      <c r="AF883" s="24">
        <v>0.83709999999999996</v>
      </c>
      <c r="AG883" s="24" t="s">
        <v>38</v>
      </c>
      <c r="AH883" s="24" t="s">
        <v>38</v>
      </c>
      <c r="AI883" s="24" t="s">
        <v>38</v>
      </c>
      <c r="AJ883" s="24" t="s">
        <v>38</v>
      </c>
      <c r="AK883" s="24" t="s">
        <v>38</v>
      </c>
      <c r="AL883" s="24" t="s">
        <v>38</v>
      </c>
      <c r="AM883" s="24" t="s">
        <v>38</v>
      </c>
      <c r="AN883" s="24">
        <v>186.34899999999999</v>
      </c>
    </row>
    <row r="884" spans="1:40" x14ac:dyDescent="0.35">
      <c r="A884" s="24" t="s">
        <v>1881</v>
      </c>
      <c r="B884" s="24" t="s">
        <v>1880</v>
      </c>
      <c r="C884" s="24" t="s">
        <v>260</v>
      </c>
      <c r="D884" s="24" t="s">
        <v>38</v>
      </c>
      <c r="E884" s="24" t="s">
        <v>38</v>
      </c>
      <c r="F884" s="24" t="s">
        <v>38</v>
      </c>
      <c r="G884" s="24" t="s">
        <v>38</v>
      </c>
      <c r="H884" s="24">
        <v>1229</v>
      </c>
      <c r="I884" s="24">
        <v>14030930</v>
      </c>
      <c r="J884" s="24">
        <v>418</v>
      </c>
      <c r="K884" s="24">
        <v>36885238000000</v>
      </c>
      <c r="L884" s="24">
        <v>11045542000000</v>
      </c>
      <c r="M884" s="24">
        <v>34364189000000</v>
      </c>
      <c r="N884" s="24">
        <v>2922690000000</v>
      </c>
      <c r="O884" s="24">
        <v>755080000000</v>
      </c>
      <c r="P884" s="24">
        <v>3412472000000</v>
      </c>
      <c r="Q884" s="24">
        <v>1647338000000</v>
      </c>
      <c r="R884" s="24">
        <v>3541983000000</v>
      </c>
      <c r="S884" s="24">
        <v>468001000000</v>
      </c>
      <c r="T884" s="24">
        <v>33256000000</v>
      </c>
      <c r="U884" s="24">
        <v>332336000000</v>
      </c>
      <c r="V884" s="24">
        <v>0.95240000000000002</v>
      </c>
      <c r="W884" s="24" t="s">
        <v>38</v>
      </c>
      <c r="X884" s="24" t="s">
        <v>38</v>
      </c>
      <c r="Y884" s="24" t="s">
        <v>38</v>
      </c>
      <c r="Z884" s="24" t="s">
        <v>38</v>
      </c>
      <c r="AA884" s="24">
        <v>4.7999999999999996E-3</v>
      </c>
      <c r="AB884" s="24">
        <v>0.2298</v>
      </c>
      <c r="AC884" s="24">
        <v>0.30919999999999997</v>
      </c>
      <c r="AD884" s="24">
        <v>0.66039999999999999</v>
      </c>
      <c r="AE884" s="24" t="s">
        <v>38</v>
      </c>
      <c r="AF884" s="24">
        <v>0.34499999999999997</v>
      </c>
      <c r="AG884" s="24">
        <v>0.2424</v>
      </c>
      <c r="AH884" s="24">
        <v>0.46189999999999998</v>
      </c>
      <c r="AI884" s="24">
        <v>1.8409</v>
      </c>
      <c r="AJ884" s="24">
        <v>0.76090000000000002</v>
      </c>
      <c r="AK884" s="24">
        <v>1.0629</v>
      </c>
      <c r="AL884" s="24" t="s">
        <v>38</v>
      </c>
      <c r="AM884" s="24" t="s">
        <v>38</v>
      </c>
      <c r="AN884" s="24">
        <v>152.82640000000001</v>
      </c>
    </row>
    <row r="885" spans="1:40" x14ac:dyDescent="0.35">
      <c r="A885" s="24" t="s">
        <v>1883</v>
      </c>
      <c r="B885" s="24" t="s">
        <v>1882</v>
      </c>
      <c r="C885" s="24" t="s">
        <v>45</v>
      </c>
      <c r="D885" s="24" t="s">
        <v>38</v>
      </c>
      <c r="E885" s="24" t="s">
        <v>38</v>
      </c>
      <c r="F885" s="24" t="s">
        <v>38</v>
      </c>
      <c r="G885" s="24" t="s">
        <v>38</v>
      </c>
      <c r="H885" s="24" t="s">
        <v>38</v>
      </c>
      <c r="I885" s="24" t="s">
        <v>38</v>
      </c>
      <c r="J885" s="24" t="s">
        <v>38</v>
      </c>
      <c r="K885" s="24" t="s">
        <v>38</v>
      </c>
      <c r="L885" s="24" t="s">
        <v>38</v>
      </c>
      <c r="M885" s="24" t="s">
        <v>38</v>
      </c>
      <c r="N885" s="24" t="s">
        <v>38</v>
      </c>
      <c r="O885" s="24" t="s">
        <v>38</v>
      </c>
      <c r="P885" s="24" t="s">
        <v>38</v>
      </c>
      <c r="Q885" s="24" t="s">
        <v>38</v>
      </c>
      <c r="R885" s="24" t="s">
        <v>38</v>
      </c>
      <c r="S885" s="24" t="s">
        <v>38</v>
      </c>
      <c r="T885" s="24" t="s">
        <v>38</v>
      </c>
      <c r="U885" s="24" t="s">
        <v>38</v>
      </c>
      <c r="V885" s="24" t="s">
        <v>38</v>
      </c>
      <c r="W885" s="24" t="s">
        <v>38</v>
      </c>
      <c r="X885" s="24" t="s">
        <v>38</v>
      </c>
      <c r="Y885" s="24" t="s">
        <v>38</v>
      </c>
      <c r="Z885" s="24" t="s">
        <v>38</v>
      </c>
      <c r="AA885" s="24" t="s">
        <v>38</v>
      </c>
      <c r="AB885" s="24" t="s">
        <v>38</v>
      </c>
      <c r="AC885" s="24" t="s">
        <v>38</v>
      </c>
      <c r="AD885" s="24" t="s">
        <v>38</v>
      </c>
      <c r="AE885" s="24" t="s">
        <v>38</v>
      </c>
      <c r="AF885" s="24" t="s">
        <v>38</v>
      </c>
      <c r="AG885" s="24" t="s">
        <v>38</v>
      </c>
      <c r="AH885" s="24" t="s">
        <v>38</v>
      </c>
      <c r="AI885" s="24" t="s">
        <v>38</v>
      </c>
      <c r="AJ885" s="24" t="s">
        <v>38</v>
      </c>
      <c r="AK885" s="24" t="s">
        <v>38</v>
      </c>
      <c r="AL885" s="24" t="s">
        <v>38</v>
      </c>
      <c r="AM885" s="24" t="s">
        <v>38</v>
      </c>
      <c r="AN885" s="24" t="s">
        <v>38</v>
      </c>
    </row>
    <row r="886" spans="1:40" x14ac:dyDescent="0.35">
      <c r="A886" s="24" t="s">
        <v>1885</v>
      </c>
      <c r="B886" s="24" t="s">
        <v>1884</v>
      </c>
      <c r="C886" s="24" t="s">
        <v>45</v>
      </c>
      <c r="D886" s="24" t="s">
        <v>38</v>
      </c>
      <c r="E886" s="24" t="s">
        <v>38</v>
      </c>
      <c r="F886" s="24" t="s">
        <v>38</v>
      </c>
      <c r="G886" s="24" t="s">
        <v>38</v>
      </c>
      <c r="H886" s="24" t="s">
        <v>38</v>
      </c>
      <c r="I886" s="24" t="s">
        <v>38</v>
      </c>
      <c r="J886" s="24" t="s">
        <v>38</v>
      </c>
      <c r="K886" s="24" t="s">
        <v>38</v>
      </c>
      <c r="L886" s="24" t="s">
        <v>38</v>
      </c>
      <c r="M886" s="24" t="s">
        <v>38</v>
      </c>
      <c r="N886" s="24" t="s">
        <v>38</v>
      </c>
      <c r="O886" s="24" t="s">
        <v>38</v>
      </c>
      <c r="P886" s="24" t="s">
        <v>38</v>
      </c>
      <c r="Q886" s="24" t="s">
        <v>38</v>
      </c>
      <c r="R886" s="24" t="s">
        <v>38</v>
      </c>
      <c r="S886" s="24" t="s">
        <v>38</v>
      </c>
      <c r="T886" s="24" t="s">
        <v>38</v>
      </c>
      <c r="U886" s="24" t="s">
        <v>38</v>
      </c>
      <c r="V886" s="24" t="s">
        <v>38</v>
      </c>
      <c r="W886" s="24" t="s">
        <v>38</v>
      </c>
      <c r="X886" s="24" t="s">
        <v>38</v>
      </c>
      <c r="Y886" s="24" t="s">
        <v>38</v>
      </c>
      <c r="Z886" s="24" t="s">
        <v>38</v>
      </c>
      <c r="AA886" s="24" t="s">
        <v>38</v>
      </c>
      <c r="AB886" s="24" t="s">
        <v>38</v>
      </c>
      <c r="AC886" s="24" t="s">
        <v>38</v>
      </c>
      <c r="AD886" s="24" t="s">
        <v>38</v>
      </c>
      <c r="AE886" s="24" t="s">
        <v>38</v>
      </c>
      <c r="AF886" s="24" t="s">
        <v>38</v>
      </c>
      <c r="AG886" s="24" t="s">
        <v>38</v>
      </c>
      <c r="AH886" s="24" t="s">
        <v>38</v>
      </c>
      <c r="AI886" s="24" t="s">
        <v>38</v>
      </c>
      <c r="AJ886" s="24" t="s">
        <v>38</v>
      </c>
      <c r="AK886" s="24" t="s">
        <v>38</v>
      </c>
      <c r="AL886" s="24" t="s">
        <v>38</v>
      </c>
      <c r="AM886" s="24" t="s">
        <v>38</v>
      </c>
      <c r="AN886" s="24" t="s">
        <v>38</v>
      </c>
    </row>
    <row r="887" spans="1:40" x14ac:dyDescent="0.35">
      <c r="A887" s="24" t="s">
        <v>1887</v>
      </c>
      <c r="B887" s="24" t="s">
        <v>1886</v>
      </c>
      <c r="C887" s="24" t="s">
        <v>53</v>
      </c>
      <c r="D887" s="24" t="s">
        <v>38</v>
      </c>
      <c r="E887" s="24" t="s">
        <v>38</v>
      </c>
      <c r="F887" s="24" t="s">
        <v>38</v>
      </c>
      <c r="G887" s="24" t="s">
        <v>38</v>
      </c>
      <c r="H887" s="24">
        <v>1229</v>
      </c>
      <c r="I887" s="24">
        <v>13961229</v>
      </c>
      <c r="J887" s="24" t="s">
        <v>38</v>
      </c>
      <c r="K887" s="24" t="s">
        <v>38</v>
      </c>
      <c r="L887" s="24" t="s">
        <v>38</v>
      </c>
      <c r="M887" s="24">
        <v>211296000000</v>
      </c>
      <c r="N887" s="24" t="s">
        <v>38</v>
      </c>
      <c r="O887" s="24" t="s">
        <v>38</v>
      </c>
      <c r="P887" s="24">
        <v>26688000000</v>
      </c>
      <c r="Q887" s="24">
        <v>65233000000</v>
      </c>
      <c r="R887" s="24">
        <v>65233000000</v>
      </c>
      <c r="S887" s="24" t="s">
        <v>38</v>
      </c>
      <c r="T887" s="24" t="s">
        <v>38</v>
      </c>
      <c r="U887" s="24">
        <v>3005000000</v>
      </c>
      <c r="V887" s="24" t="s">
        <v>38</v>
      </c>
      <c r="W887" s="24" t="s">
        <v>38</v>
      </c>
      <c r="X887" s="24" t="s">
        <v>38</v>
      </c>
      <c r="Y887" s="24" t="s">
        <v>38</v>
      </c>
      <c r="Z887" s="24" t="s">
        <v>38</v>
      </c>
      <c r="AA887" s="24" t="s">
        <v>38</v>
      </c>
      <c r="AB887" s="24" t="s">
        <v>38</v>
      </c>
      <c r="AC887" s="24" t="s">
        <v>38</v>
      </c>
      <c r="AD887" s="24" t="s">
        <v>38</v>
      </c>
      <c r="AE887" s="24" t="s">
        <v>38</v>
      </c>
      <c r="AF887" s="24" t="s">
        <v>38</v>
      </c>
      <c r="AG887" s="24" t="s">
        <v>38</v>
      </c>
      <c r="AH887" s="24" t="s">
        <v>38</v>
      </c>
      <c r="AI887" s="24" t="s">
        <v>38</v>
      </c>
      <c r="AJ887" s="24" t="s">
        <v>38</v>
      </c>
      <c r="AK887" s="24" t="s">
        <v>38</v>
      </c>
      <c r="AL887" s="24" t="s">
        <v>38</v>
      </c>
      <c r="AM887" s="24" t="s">
        <v>38</v>
      </c>
      <c r="AN887" s="24">
        <v>119.4875</v>
      </c>
    </row>
    <row r="888" spans="1:40" x14ac:dyDescent="0.35">
      <c r="A888" s="24" t="s">
        <v>1889</v>
      </c>
      <c r="B888" s="24" t="s">
        <v>1888</v>
      </c>
      <c r="C888" s="24" t="s">
        <v>394</v>
      </c>
      <c r="D888" s="24" t="s">
        <v>38</v>
      </c>
      <c r="E888" s="24" t="s">
        <v>38</v>
      </c>
      <c r="F888" s="24" t="s">
        <v>38</v>
      </c>
      <c r="G888" s="24" t="s">
        <v>38</v>
      </c>
      <c r="H888" s="24">
        <v>1229</v>
      </c>
      <c r="I888" s="24">
        <v>14030930</v>
      </c>
      <c r="J888" s="24">
        <v>2215</v>
      </c>
      <c r="K888" s="24">
        <v>11366648000000</v>
      </c>
      <c r="L888" s="24">
        <v>3353901000000</v>
      </c>
      <c r="M888" s="24">
        <v>9408250000000</v>
      </c>
      <c r="N888" s="24">
        <v>328997000000</v>
      </c>
      <c r="O888" s="24">
        <v>-85112000000</v>
      </c>
      <c r="P888" s="24">
        <v>821498000000</v>
      </c>
      <c r="Q888" s="24">
        <v>1551871000000</v>
      </c>
      <c r="R888" s="24">
        <v>1133987000000</v>
      </c>
      <c r="S888" s="24">
        <v>808015000000</v>
      </c>
      <c r="T888" s="24">
        <v>276167000000</v>
      </c>
      <c r="U888" s="24">
        <v>718894000000</v>
      </c>
      <c r="V888" s="24">
        <v>0.93079999999999996</v>
      </c>
      <c r="W888" s="24" t="s">
        <v>38</v>
      </c>
      <c r="X888" s="24" t="s">
        <v>38</v>
      </c>
      <c r="Y888" s="24" t="s">
        <v>38</v>
      </c>
      <c r="Z888" s="24" t="s">
        <v>38</v>
      </c>
      <c r="AA888" s="24" t="s">
        <v>38</v>
      </c>
      <c r="AB888" s="24" t="s">
        <v>38</v>
      </c>
      <c r="AC888" s="24" t="s">
        <v>38</v>
      </c>
      <c r="AD888" s="24" t="s">
        <v>38</v>
      </c>
      <c r="AE888" s="24">
        <v>0.35060000000000002</v>
      </c>
      <c r="AF888" s="24">
        <v>9.2899999999999996E-2</v>
      </c>
      <c r="AG888" s="24">
        <v>0.3654</v>
      </c>
      <c r="AH888" s="24">
        <v>-0.112</v>
      </c>
      <c r="AI888" s="24">
        <v>1.2359</v>
      </c>
      <c r="AJ888" s="24">
        <v>-1.1831</v>
      </c>
      <c r="AK888" s="24">
        <v>-3.4485999999999999</v>
      </c>
      <c r="AL888" s="24" t="s">
        <v>38</v>
      </c>
      <c r="AM888" s="24" t="s">
        <v>38</v>
      </c>
      <c r="AN888" s="24">
        <v>46.191200000000002</v>
      </c>
    </row>
    <row r="889" spans="1:40" x14ac:dyDescent="0.35">
      <c r="A889" s="24" t="s">
        <v>1891</v>
      </c>
      <c r="B889" s="24" t="s">
        <v>1890</v>
      </c>
      <c r="C889" s="24" t="s">
        <v>183</v>
      </c>
      <c r="D889" s="24" t="s">
        <v>38</v>
      </c>
      <c r="E889" s="24" t="s">
        <v>38</v>
      </c>
      <c r="F889" s="24" t="s">
        <v>38</v>
      </c>
      <c r="G889" s="24" t="s">
        <v>38</v>
      </c>
      <c r="H889" s="24">
        <v>1230</v>
      </c>
      <c r="I889" s="24">
        <v>13990331</v>
      </c>
      <c r="J889" s="24" t="s">
        <v>38</v>
      </c>
      <c r="K889" s="24" t="s">
        <v>38</v>
      </c>
      <c r="L889" s="24">
        <v>39066000000</v>
      </c>
      <c r="M889" s="24">
        <v>187458000000</v>
      </c>
      <c r="N889" s="24" t="s">
        <v>38</v>
      </c>
      <c r="O889" s="24">
        <v>8899000000</v>
      </c>
      <c r="P889" s="24">
        <v>27905000000</v>
      </c>
      <c r="Q889" s="24">
        <v>53320000000</v>
      </c>
      <c r="R889" s="24">
        <v>44421000000</v>
      </c>
      <c r="S889" s="24" t="s">
        <v>38</v>
      </c>
      <c r="T889" s="24">
        <v>904000000</v>
      </c>
      <c r="U889" s="24">
        <v>2608000000</v>
      </c>
      <c r="V889" s="24">
        <v>0.7167</v>
      </c>
      <c r="W889" s="24" t="s">
        <v>38</v>
      </c>
      <c r="X889" s="24" t="s">
        <v>38</v>
      </c>
      <c r="Y889" s="24" t="s">
        <v>38</v>
      </c>
      <c r="Z889" s="24" t="s">
        <v>38</v>
      </c>
      <c r="AA889" s="24" t="s">
        <v>38</v>
      </c>
      <c r="AB889" s="24" t="s">
        <v>38</v>
      </c>
      <c r="AC889" s="24" t="s">
        <v>38</v>
      </c>
      <c r="AD889" s="24" t="s">
        <v>38</v>
      </c>
      <c r="AE889" s="24">
        <v>0.47360000000000002</v>
      </c>
      <c r="AF889" s="24" t="s">
        <v>38</v>
      </c>
      <c r="AG889" s="24">
        <v>-9.2999999999999992E-3</v>
      </c>
      <c r="AH889" s="24" t="s">
        <v>38</v>
      </c>
      <c r="AI889" s="24">
        <v>0.2341</v>
      </c>
      <c r="AJ889" s="24" t="s">
        <v>38</v>
      </c>
      <c r="AK889" s="24">
        <v>0.40379999999999999</v>
      </c>
      <c r="AL889" s="24" t="s">
        <v>38</v>
      </c>
      <c r="AM889" s="24" t="s">
        <v>38</v>
      </c>
      <c r="AN889" s="24">
        <v>130.6617</v>
      </c>
    </row>
    <row r="890" spans="1:40" x14ac:dyDescent="0.35">
      <c r="A890" s="24" t="s">
        <v>1893</v>
      </c>
      <c r="B890" s="24" t="s">
        <v>1892</v>
      </c>
      <c r="C890" s="24" t="s">
        <v>194</v>
      </c>
      <c r="D890" s="24" t="s">
        <v>38</v>
      </c>
      <c r="E890" s="24" t="s">
        <v>38</v>
      </c>
      <c r="F890" s="24" t="s">
        <v>38</v>
      </c>
      <c r="G890" s="24" t="s">
        <v>38</v>
      </c>
      <c r="H890" s="24">
        <v>930</v>
      </c>
      <c r="I890" s="24">
        <v>14010930</v>
      </c>
      <c r="J890" s="24">
        <v>1129</v>
      </c>
      <c r="K890" s="24">
        <v>4766787000000</v>
      </c>
      <c r="L890" s="24">
        <v>987679000000</v>
      </c>
      <c r="M890" s="24">
        <v>4766787000000</v>
      </c>
      <c r="N890" s="24">
        <v>567931000000</v>
      </c>
      <c r="O890" s="24">
        <v>219714000000</v>
      </c>
      <c r="P890" s="24">
        <v>567931000000</v>
      </c>
      <c r="Q890" s="24">
        <v>601463000000</v>
      </c>
      <c r="R890" s="24">
        <v>601463000000</v>
      </c>
      <c r="S890" s="24">
        <v>161939000000</v>
      </c>
      <c r="T890" s="24">
        <v>51555000000</v>
      </c>
      <c r="U890" s="24">
        <v>161939000000</v>
      </c>
      <c r="V890" s="24">
        <v>0.38469999999999999</v>
      </c>
      <c r="W890" s="24" t="s">
        <v>38</v>
      </c>
      <c r="X890" s="24" t="s">
        <v>38</v>
      </c>
      <c r="Y890" s="24" t="s">
        <v>38</v>
      </c>
      <c r="Z890" s="24" t="s">
        <v>38</v>
      </c>
      <c r="AA890" s="24" t="s">
        <v>38</v>
      </c>
      <c r="AB890" s="24">
        <v>0.3609</v>
      </c>
      <c r="AC890" s="24" t="s">
        <v>38</v>
      </c>
      <c r="AD890" s="24" t="s">
        <v>38</v>
      </c>
      <c r="AE890" s="24">
        <v>0.40460000000000002</v>
      </c>
      <c r="AF890" s="24">
        <v>-0.39400000000000002</v>
      </c>
      <c r="AG890" s="24">
        <v>0.16489999999999999</v>
      </c>
      <c r="AH890" s="24">
        <v>-0.67010000000000003</v>
      </c>
      <c r="AI890" s="24">
        <v>-0.4037</v>
      </c>
      <c r="AJ890" s="24">
        <v>0.49469999999999997</v>
      </c>
      <c r="AK890" s="24" t="s">
        <v>38</v>
      </c>
      <c r="AL890" s="24" t="s">
        <v>38</v>
      </c>
      <c r="AM890" s="24" t="s">
        <v>38</v>
      </c>
      <c r="AN890" s="24">
        <v>90.469700000000003</v>
      </c>
    </row>
    <row r="891" spans="1:40" x14ac:dyDescent="0.35">
      <c r="A891" s="24" t="s">
        <v>1895</v>
      </c>
      <c r="B891" s="24" t="s">
        <v>1894</v>
      </c>
      <c r="C891" s="24" t="s">
        <v>194</v>
      </c>
      <c r="D891" s="24" t="s">
        <v>38</v>
      </c>
      <c r="E891" s="24" t="s">
        <v>38</v>
      </c>
      <c r="F891" s="24" t="s">
        <v>38</v>
      </c>
      <c r="G891" s="24" t="s">
        <v>38</v>
      </c>
      <c r="H891" s="24">
        <v>930</v>
      </c>
      <c r="I891" s="24">
        <v>14010930</v>
      </c>
      <c r="J891" s="24">
        <v>3453</v>
      </c>
      <c r="K891" s="24">
        <v>3545540000000</v>
      </c>
      <c r="L891" s="24">
        <v>1224429000000</v>
      </c>
      <c r="M891" s="24">
        <v>3545540000000</v>
      </c>
      <c r="N891" s="24">
        <v>759734000000</v>
      </c>
      <c r="O891" s="24">
        <v>402534000000</v>
      </c>
      <c r="P891" s="24">
        <v>759734000000</v>
      </c>
      <c r="Q891" s="24">
        <v>763700000000</v>
      </c>
      <c r="R891" s="24">
        <v>763700000000</v>
      </c>
      <c r="S891" s="24">
        <v>3669000000</v>
      </c>
      <c r="T891" s="24">
        <v>183000000</v>
      </c>
      <c r="U891" s="24">
        <v>3669000000</v>
      </c>
      <c r="V891" s="24" t="s">
        <v>38</v>
      </c>
      <c r="W891" s="24" t="s">
        <v>38</v>
      </c>
      <c r="X891" s="24" t="s">
        <v>38</v>
      </c>
      <c r="Y891" s="24" t="s">
        <v>38</v>
      </c>
      <c r="Z891" s="24" t="s">
        <v>38</v>
      </c>
      <c r="AA891" s="24">
        <v>0.41249999999999998</v>
      </c>
      <c r="AB891" s="24">
        <v>0.81789999999999996</v>
      </c>
      <c r="AC891" s="24">
        <v>1.3169999999999999</v>
      </c>
      <c r="AD891" s="24">
        <v>-0.13950000000000001</v>
      </c>
      <c r="AE891" s="24">
        <v>1.2882</v>
      </c>
      <c r="AF891" s="24">
        <v>0.27989999999999998</v>
      </c>
      <c r="AG891" s="24">
        <v>2.5417999999999998</v>
      </c>
      <c r="AH891" s="24" t="s">
        <v>38</v>
      </c>
      <c r="AI891" s="24">
        <v>-0.33229999999999998</v>
      </c>
      <c r="AJ891" s="24">
        <v>1.9655</v>
      </c>
      <c r="AK891" s="24">
        <v>1.6169</v>
      </c>
      <c r="AL891" s="24" t="s">
        <v>38</v>
      </c>
      <c r="AM891" s="24" t="s">
        <v>38</v>
      </c>
      <c r="AN891" s="24">
        <v>25.1235</v>
      </c>
    </row>
    <row r="892" spans="1:40" x14ac:dyDescent="0.35">
      <c r="A892" s="24" t="s">
        <v>1897</v>
      </c>
      <c r="B892" s="24" t="s">
        <v>1896</v>
      </c>
      <c r="C892" s="24" t="s">
        <v>117</v>
      </c>
      <c r="D892" s="24" t="s">
        <v>38</v>
      </c>
      <c r="E892" s="24" t="s">
        <v>38</v>
      </c>
      <c r="F892" s="24" t="s">
        <v>38</v>
      </c>
      <c r="G892" s="24" t="s">
        <v>38</v>
      </c>
      <c r="H892" s="24">
        <v>1229</v>
      </c>
      <c r="I892" s="24">
        <v>14010331</v>
      </c>
      <c r="J892" s="24">
        <v>318</v>
      </c>
      <c r="K892" s="24">
        <v>13166733000000</v>
      </c>
      <c r="L892" s="24">
        <v>4120325000000</v>
      </c>
      <c r="M892" s="24">
        <v>11107471000000</v>
      </c>
      <c r="N892" s="24">
        <v>509200000000</v>
      </c>
      <c r="O892" s="24">
        <v>53679000000</v>
      </c>
      <c r="P892" s="24">
        <v>536637000000</v>
      </c>
      <c r="Q892" s="24">
        <v>321096000000</v>
      </c>
      <c r="R892" s="24">
        <v>619417000000</v>
      </c>
      <c r="S892" s="24">
        <v>99215000000</v>
      </c>
      <c r="T892" s="24">
        <v>47922000000</v>
      </c>
      <c r="U892" s="24">
        <v>74882000000</v>
      </c>
      <c r="V892" s="24">
        <v>0.60560000000000003</v>
      </c>
      <c r="W892" s="24" t="s">
        <v>38</v>
      </c>
      <c r="X892" s="24" t="s">
        <v>38</v>
      </c>
      <c r="Y892" s="24" t="s">
        <v>38</v>
      </c>
      <c r="Z892" s="24" t="s">
        <v>38</v>
      </c>
      <c r="AA892" s="24" t="s">
        <v>38</v>
      </c>
      <c r="AB892" s="24" t="s">
        <v>38</v>
      </c>
      <c r="AC892" s="24" t="s">
        <v>38</v>
      </c>
      <c r="AD892" s="24">
        <v>-0.66900000000000004</v>
      </c>
      <c r="AE892" s="24">
        <v>0.72960000000000003</v>
      </c>
      <c r="AF892" s="24">
        <v>0.17280000000000001</v>
      </c>
      <c r="AG892" s="24">
        <v>0.99909999999999999</v>
      </c>
      <c r="AH892" s="24">
        <v>0.40589999999999998</v>
      </c>
      <c r="AI892" s="24">
        <v>-5.1299999999999998E-2</v>
      </c>
      <c r="AJ892" s="24" t="s">
        <v>38</v>
      </c>
      <c r="AK892" s="24">
        <v>-0.3382</v>
      </c>
      <c r="AL892" s="24" t="s">
        <v>38</v>
      </c>
      <c r="AM892" s="24" t="s">
        <v>38</v>
      </c>
      <c r="AN892" s="24">
        <v>59.443800000000003</v>
      </c>
    </row>
    <row r="893" spans="1:40" x14ac:dyDescent="0.35">
      <c r="A893" s="24" t="s">
        <v>1899</v>
      </c>
      <c r="B893" s="24" t="s">
        <v>1898</v>
      </c>
      <c r="C893" s="24" t="s">
        <v>53</v>
      </c>
      <c r="D893" s="24" t="s">
        <v>38</v>
      </c>
      <c r="E893" s="24" t="s">
        <v>38</v>
      </c>
      <c r="F893" s="24" t="s">
        <v>38</v>
      </c>
      <c r="G893" s="24" t="s">
        <v>38</v>
      </c>
      <c r="H893" s="24">
        <v>1229</v>
      </c>
      <c r="I893" s="24">
        <v>14001229</v>
      </c>
      <c r="J893" s="24">
        <v>2306</v>
      </c>
      <c r="K893" s="24">
        <v>14320993000000</v>
      </c>
      <c r="L893" s="24">
        <v>4552885000000</v>
      </c>
      <c r="M893" s="24">
        <v>14320993000000</v>
      </c>
      <c r="N893" s="24">
        <v>3458718000000</v>
      </c>
      <c r="O893" s="24">
        <v>1532421000000</v>
      </c>
      <c r="P893" s="24">
        <v>3458718000000</v>
      </c>
      <c r="Q893" s="24">
        <v>3421215000000</v>
      </c>
      <c r="R893" s="24">
        <v>3421215000000</v>
      </c>
      <c r="S893" s="24" t="s">
        <v>38</v>
      </c>
      <c r="T893" s="24" t="s">
        <v>38</v>
      </c>
      <c r="U893" s="24" t="s">
        <v>38</v>
      </c>
      <c r="V893" s="24">
        <v>0.94840000000000002</v>
      </c>
      <c r="W893" s="24" t="s">
        <v>38</v>
      </c>
      <c r="X893" s="24" t="s">
        <v>38</v>
      </c>
      <c r="Y893" s="24" t="s">
        <v>38</v>
      </c>
      <c r="Z893" s="24" t="s">
        <v>38</v>
      </c>
      <c r="AA893" s="24">
        <v>0.25280000000000002</v>
      </c>
      <c r="AB893" s="24">
        <v>0.51070000000000004</v>
      </c>
      <c r="AC893" s="24">
        <v>0.69669999999999999</v>
      </c>
      <c r="AD893" s="24">
        <v>0.28439999999999999</v>
      </c>
      <c r="AE893" s="24">
        <v>0.90210000000000001</v>
      </c>
      <c r="AF893" s="24">
        <v>8.8999999999999996E-2</v>
      </c>
      <c r="AG893" s="24">
        <v>1.0402</v>
      </c>
      <c r="AH893" s="24">
        <v>0.70109999999999995</v>
      </c>
      <c r="AI893" s="24">
        <v>1.3752</v>
      </c>
      <c r="AJ893" s="24">
        <v>0.84760000000000002</v>
      </c>
      <c r="AK893" s="24">
        <v>1.6205000000000001</v>
      </c>
      <c r="AL893" s="24" t="s">
        <v>38</v>
      </c>
      <c r="AM893" s="24" t="s">
        <v>38</v>
      </c>
      <c r="AN893" s="24">
        <v>32.932899999999997</v>
      </c>
    </row>
    <row r="894" spans="1:40" x14ac:dyDescent="0.35">
      <c r="A894" s="24" t="s">
        <v>1901</v>
      </c>
      <c r="B894" s="24" t="s">
        <v>1900</v>
      </c>
      <c r="C894" s="24" t="s">
        <v>260</v>
      </c>
      <c r="D894" s="24" t="s">
        <v>38</v>
      </c>
      <c r="E894" s="24" t="s">
        <v>38</v>
      </c>
      <c r="F894" s="24" t="s">
        <v>38</v>
      </c>
      <c r="G894" s="24" t="s">
        <v>38</v>
      </c>
      <c r="H894" s="24">
        <v>1229</v>
      </c>
      <c r="I894" s="24">
        <v>14010631</v>
      </c>
      <c r="J894" s="24">
        <v>562</v>
      </c>
      <c r="K894" s="24">
        <v>2446398000000</v>
      </c>
      <c r="L894" s="24">
        <v>811076000000</v>
      </c>
      <c r="M894" s="24">
        <v>1986499000000</v>
      </c>
      <c r="N894" s="24">
        <v>449620000000</v>
      </c>
      <c r="O894" s="24">
        <v>159905000000</v>
      </c>
      <c r="P894" s="24">
        <v>375309000000</v>
      </c>
      <c r="Q894" s="24">
        <v>698106000000</v>
      </c>
      <c r="R894" s="24">
        <v>658690000000</v>
      </c>
      <c r="S894" s="24">
        <v>72273000000</v>
      </c>
      <c r="T894" s="24">
        <v>23595000000</v>
      </c>
      <c r="U894" s="24">
        <v>65004000000</v>
      </c>
      <c r="V894" s="24">
        <v>0.39800000000000002</v>
      </c>
      <c r="W894" s="24" t="s">
        <v>38</v>
      </c>
      <c r="X894" s="24" t="s">
        <v>38</v>
      </c>
      <c r="Y894" s="24" t="s">
        <v>38</v>
      </c>
      <c r="Z894" s="24" t="s">
        <v>38</v>
      </c>
      <c r="AA894" s="24">
        <v>0.34420000000000001</v>
      </c>
      <c r="AB894" s="24">
        <v>1.2371000000000001</v>
      </c>
      <c r="AC894" s="24">
        <v>1.9174</v>
      </c>
      <c r="AD894" s="24">
        <v>0.59409999999999996</v>
      </c>
      <c r="AE894" s="24">
        <v>0.36020000000000002</v>
      </c>
      <c r="AF894" s="24">
        <v>0.89849999999999997</v>
      </c>
      <c r="AG894" s="24">
        <v>0.90490000000000004</v>
      </c>
      <c r="AH894" s="24">
        <v>1.9638</v>
      </c>
      <c r="AI894" s="24">
        <v>1.3564000000000001</v>
      </c>
      <c r="AJ894" s="24">
        <v>4.5388000000000002</v>
      </c>
      <c r="AK894" s="24">
        <v>2.0366</v>
      </c>
      <c r="AL894" s="24" t="s">
        <v>38</v>
      </c>
      <c r="AM894" s="24" t="s">
        <v>38</v>
      </c>
      <c r="AN894" s="24">
        <v>107.4836</v>
      </c>
    </row>
    <row r="895" spans="1:40" x14ac:dyDescent="0.35">
      <c r="A895" s="24" t="s">
        <v>1903</v>
      </c>
      <c r="B895" s="24" t="s">
        <v>1902</v>
      </c>
      <c r="C895" s="24" t="s">
        <v>53</v>
      </c>
      <c r="D895" s="24" t="s">
        <v>38</v>
      </c>
      <c r="E895" s="24" t="s">
        <v>38</v>
      </c>
      <c r="F895" s="24" t="s">
        <v>38</v>
      </c>
      <c r="G895" s="24" t="s">
        <v>38</v>
      </c>
      <c r="H895" s="24">
        <v>1229</v>
      </c>
      <c r="I895" s="24" t="s">
        <v>38</v>
      </c>
      <c r="J895" s="24" t="s">
        <v>38</v>
      </c>
      <c r="K895" s="24" t="s">
        <v>38</v>
      </c>
      <c r="L895" s="24" t="s">
        <v>38</v>
      </c>
      <c r="M895" s="24" t="s">
        <v>38</v>
      </c>
      <c r="N895" s="24" t="s">
        <v>38</v>
      </c>
      <c r="O895" s="24" t="s">
        <v>38</v>
      </c>
      <c r="P895" s="24" t="s">
        <v>38</v>
      </c>
      <c r="Q895" s="24" t="s">
        <v>38</v>
      </c>
      <c r="R895" s="24" t="s">
        <v>38</v>
      </c>
      <c r="S895" s="24" t="s">
        <v>38</v>
      </c>
      <c r="T895" s="24" t="s">
        <v>38</v>
      </c>
      <c r="U895" s="24" t="s">
        <v>38</v>
      </c>
      <c r="V895" s="24" t="s">
        <v>38</v>
      </c>
      <c r="W895" s="24" t="s">
        <v>38</v>
      </c>
      <c r="X895" s="24" t="s">
        <v>38</v>
      </c>
      <c r="Y895" s="24" t="s">
        <v>38</v>
      </c>
      <c r="Z895" s="24" t="s">
        <v>38</v>
      </c>
      <c r="AA895" s="24" t="s">
        <v>38</v>
      </c>
      <c r="AB895" s="24" t="s">
        <v>38</v>
      </c>
      <c r="AC895" s="24" t="s">
        <v>38</v>
      </c>
      <c r="AD895" s="24" t="s">
        <v>38</v>
      </c>
      <c r="AE895" s="24" t="s">
        <v>38</v>
      </c>
      <c r="AF895" s="24" t="s">
        <v>38</v>
      </c>
      <c r="AG895" s="24" t="s">
        <v>38</v>
      </c>
      <c r="AH895" s="24" t="s">
        <v>38</v>
      </c>
      <c r="AI895" s="24" t="s">
        <v>38</v>
      </c>
      <c r="AJ895" s="24" t="s">
        <v>38</v>
      </c>
      <c r="AK895" s="24" t="s">
        <v>38</v>
      </c>
      <c r="AL895" s="24" t="s">
        <v>38</v>
      </c>
      <c r="AM895" s="24" t="s">
        <v>38</v>
      </c>
      <c r="AN895" s="24" t="s">
        <v>38</v>
      </c>
    </row>
    <row r="896" spans="1:40" x14ac:dyDescent="0.35">
      <c r="A896" s="24" t="s">
        <v>1905</v>
      </c>
      <c r="B896" s="24" t="s">
        <v>1904</v>
      </c>
      <c r="C896" s="24" t="s">
        <v>225</v>
      </c>
      <c r="D896" s="24" t="s">
        <v>38</v>
      </c>
      <c r="E896" s="24" t="s">
        <v>38</v>
      </c>
      <c r="F896" s="24" t="s">
        <v>38</v>
      </c>
      <c r="G896" s="24" t="s">
        <v>38</v>
      </c>
      <c r="H896" s="24">
        <v>531</v>
      </c>
      <c r="I896" s="24">
        <v>14030830</v>
      </c>
      <c r="J896" s="24">
        <v>4549</v>
      </c>
      <c r="K896" s="24">
        <v>9391685000000</v>
      </c>
      <c r="L896" s="24">
        <v>2434882000000</v>
      </c>
      <c r="M896" s="24">
        <v>8846097000000</v>
      </c>
      <c r="N896" s="24">
        <v>4549011000000</v>
      </c>
      <c r="O896" s="24">
        <v>1425395000000</v>
      </c>
      <c r="P896" s="24">
        <v>4005966000000</v>
      </c>
      <c r="Q896" s="24">
        <v>4587796000000</v>
      </c>
      <c r="R896" s="24">
        <v>3550600000000</v>
      </c>
      <c r="S896" s="24">
        <v>109579000000</v>
      </c>
      <c r="T896" s="24">
        <v>26492000000</v>
      </c>
      <c r="U896" s="24">
        <v>102878000000</v>
      </c>
      <c r="V896" s="24">
        <v>0.89870000000000005</v>
      </c>
      <c r="W896" s="24" t="s">
        <v>38</v>
      </c>
      <c r="X896" s="24" t="s">
        <v>38</v>
      </c>
      <c r="Y896" s="24" t="s">
        <v>38</v>
      </c>
      <c r="Z896" s="24" t="s">
        <v>38</v>
      </c>
      <c r="AA896" s="24">
        <v>0.14680000000000001</v>
      </c>
      <c r="AB896" s="24">
        <v>0.4022</v>
      </c>
      <c r="AC896" s="24">
        <v>0.1169</v>
      </c>
      <c r="AD896" s="24">
        <v>0.2535</v>
      </c>
      <c r="AE896" s="24">
        <v>0.2482</v>
      </c>
      <c r="AF896" s="24">
        <v>-0.24249999999999999</v>
      </c>
      <c r="AG896" s="24">
        <v>0.2888</v>
      </c>
      <c r="AH896" s="24">
        <v>-0.22459999999999999</v>
      </c>
      <c r="AI896" s="24">
        <v>0.21740000000000001</v>
      </c>
      <c r="AJ896" s="24">
        <v>-0.15390000000000001</v>
      </c>
      <c r="AK896" s="24">
        <v>0.61550000000000005</v>
      </c>
      <c r="AL896" s="24" t="s">
        <v>38</v>
      </c>
      <c r="AM896" s="24" t="s">
        <v>38</v>
      </c>
      <c r="AN896" s="24">
        <v>20.322299999999998</v>
      </c>
    </row>
    <row r="897" spans="1:40" x14ac:dyDescent="0.35">
      <c r="A897" s="24" t="s">
        <v>1907</v>
      </c>
      <c r="B897" s="24" t="s">
        <v>1906</v>
      </c>
      <c r="C897" s="24" t="s">
        <v>50</v>
      </c>
      <c r="D897" s="24" t="s">
        <v>38</v>
      </c>
      <c r="E897" s="24" t="s">
        <v>38</v>
      </c>
      <c r="F897" s="24" t="s">
        <v>38</v>
      </c>
      <c r="G897" s="24" t="s">
        <v>38</v>
      </c>
      <c r="H897" s="24">
        <v>1230</v>
      </c>
      <c r="I897" s="24">
        <v>14030930</v>
      </c>
      <c r="J897" s="24">
        <v>605</v>
      </c>
      <c r="K897" s="24">
        <v>6202852000000</v>
      </c>
      <c r="L897" s="24">
        <v>3803623000000</v>
      </c>
      <c r="M897" s="24">
        <v>3275730000000</v>
      </c>
      <c r="N897" s="24">
        <v>6046873000000</v>
      </c>
      <c r="O897" s="24">
        <v>3760275000000</v>
      </c>
      <c r="P897" s="24">
        <v>3123068000000</v>
      </c>
      <c r="Q897" s="24">
        <v>6533007000000</v>
      </c>
      <c r="R897" s="24">
        <v>5113867000000</v>
      </c>
      <c r="S897" s="24">
        <v>19718000000</v>
      </c>
      <c r="T897" s="24" t="s">
        <v>38</v>
      </c>
      <c r="U897" s="24">
        <v>23068000000</v>
      </c>
      <c r="V897" s="24">
        <v>0.53149999999999997</v>
      </c>
      <c r="W897" s="24" t="s">
        <v>38</v>
      </c>
      <c r="X897" s="24" t="s">
        <v>38</v>
      </c>
      <c r="Y897" s="24" t="s">
        <v>38</v>
      </c>
      <c r="Z897" s="24" t="s">
        <v>38</v>
      </c>
      <c r="AA897" s="24" t="s">
        <v>38</v>
      </c>
      <c r="AB897" s="24" t="s">
        <v>38</v>
      </c>
      <c r="AC897" s="24">
        <v>6.4699999999999994E-2</v>
      </c>
      <c r="AD897" s="24">
        <v>5.8099999999999999E-2</v>
      </c>
      <c r="AE897" s="24" t="s">
        <v>38</v>
      </c>
      <c r="AF897" s="24">
        <v>5.7186000000000003</v>
      </c>
      <c r="AG897" s="24">
        <v>3.7848000000000002</v>
      </c>
      <c r="AH897" s="24" t="s">
        <v>38</v>
      </c>
      <c r="AI897" s="24" t="s">
        <v>38</v>
      </c>
      <c r="AJ897" s="24">
        <v>6.1536</v>
      </c>
      <c r="AK897" s="24">
        <v>4.0627000000000004</v>
      </c>
      <c r="AL897" s="24" t="s">
        <v>38</v>
      </c>
      <c r="AM897" s="24" t="s">
        <v>38</v>
      </c>
      <c r="AN897" s="24">
        <v>120.9592</v>
      </c>
    </row>
    <row r="898" spans="1:40" x14ac:dyDescent="0.35">
      <c r="A898" s="24" t="s">
        <v>1909</v>
      </c>
      <c r="B898" s="24" t="s">
        <v>1908</v>
      </c>
      <c r="C898" s="24" t="s">
        <v>45</v>
      </c>
      <c r="D898" s="24" t="s">
        <v>38</v>
      </c>
      <c r="E898" s="24" t="s">
        <v>38</v>
      </c>
      <c r="F898" s="24" t="s">
        <v>38</v>
      </c>
      <c r="G898" s="24" t="s">
        <v>38</v>
      </c>
      <c r="H898" s="24">
        <v>1229</v>
      </c>
      <c r="I898" s="24">
        <v>14010930</v>
      </c>
      <c r="J898" s="24">
        <v>-315</v>
      </c>
      <c r="K898" s="24">
        <v>18160833000000</v>
      </c>
      <c r="L898" s="24">
        <v>5119423000000</v>
      </c>
      <c r="M898" s="24">
        <v>10620625000000</v>
      </c>
      <c r="N898" s="24">
        <v>-819362000000</v>
      </c>
      <c r="O898" s="24">
        <v>815690000000</v>
      </c>
      <c r="P898" s="24">
        <v>3192352000000</v>
      </c>
      <c r="Q898" s="24">
        <v>2632115000000</v>
      </c>
      <c r="R898" s="24">
        <v>3208690000000</v>
      </c>
      <c r="S898" s="24">
        <v>357659000000</v>
      </c>
      <c r="T898" s="24">
        <v>61927000000</v>
      </c>
      <c r="U898" s="24">
        <v>132858000000</v>
      </c>
      <c r="V898" s="24">
        <v>0.90429999999999999</v>
      </c>
      <c r="W898" s="24" t="s">
        <v>38</v>
      </c>
      <c r="X898" s="24" t="s">
        <v>38</v>
      </c>
      <c r="Y898" s="24" t="s">
        <v>38</v>
      </c>
      <c r="Z898" s="24" t="s">
        <v>38</v>
      </c>
      <c r="AA898" s="24" t="s">
        <v>38</v>
      </c>
      <c r="AB898" s="24" t="s">
        <v>38</v>
      </c>
      <c r="AC898" s="24" t="s">
        <v>38</v>
      </c>
      <c r="AD898" s="24">
        <v>-0.92900000000000005</v>
      </c>
      <c r="AE898" s="24">
        <v>0.29409999999999997</v>
      </c>
      <c r="AF898" s="24" t="s">
        <v>38</v>
      </c>
      <c r="AG898" s="24" t="s">
        <v>38</v>
      </c>
      <c r="AH898" s="24" t="s">
        <v>38</v>
      </c>
      <c r="AI898" s="24" t="s">
        <v>38</v>
      </c>
      <c r="AJ898" s="24" t="s">
        <v>38</v>
      </c>
      <c r="AK898" s="24" t="s">
        <v>38</v>
      </c>
      <c r="AL898" s="24" t="s">
        <v>38</v>
      </c>
      <c r="AM898" s="24" t="s">
        <v>38</v>
      </c>
      <c r="AN898" s="24">
        <v>66.825500000000005</v>
      </c>
    </row>
    <row r="899" spans="1:40" x14ac:dyDescent="0.35">
      <c r="A899" s="24" t="s">
        <v>1911</v>
      </c>
      <c r="B899" s="24" t="s">
        <v>1910</v>
      </c>
      <c r="C899" s="24" t="s">
        <v>53</v>
      </c>
      <c r="D899" s="24" t="s">
        <v>38</v>
      </c>
      <c r="E899" s="24" t="s">
        <v>38</v>
      </c>
      <c r="F899" s="24" t="s">
        <v>38</v>
      </c>
      <c r="G899" s="24" t="s">
        <v>38</v>
      </c>
      <c r="H899" s="24">
        <v>1230</v>
      </c>
      <c r="I899" s="24">
        <v>14030331</v>
      </c>
      <c r="J899" s="24">
        <v>1597</v>
      </c>
      <c r="K899" s="24">
        <v>34165371000000</v>
      </c>
      <c r="L899" s="24">
        <v>7305860000000</v>
      </c>
      <c r="M899" s="24">
        <v>33028415000000</v>
      </c>
      <c r="N899" s="24">
        <v>3049763000000</v>
      </c>
      <c r="O899" s="24">
        <v>410865000000</v>
      </c>
      <c r="P899" s="24">
        <v>2956289000000</v>
      </c>
      <c r="Q899" s="24">
        <v>7849599000000</v>
      </c>
      <c r="R899" s="24">
        <v>7735734000000</v>
      </c>
      <c r="S899" s="24">
        <v>1837193000000</v>
      </c>
      <c r="T899" s="24">
        <v>630078000000</v>
      </c>
      <c r="U899" s="24">
        <v>1397136000000</v>
      </c>
      <c r="V899" s="24">
        <v>0.10050000000000001</v>
      </c>
      <c r="W899" s="24" t="s">
        <v>38</v>
      </c>
      <c r="X899" s="24" t="s">
        <v>38</v>
      </c>
      <c r="Y899" s="24" t="s">
        <v>38</v>
      </c>
      <c r="Z899" s="24" t="s">
        <v>38</v>
      </c>
      <c r="AA899" s="24">
        <v>5.6300000000000003E-2</v>
      </c>
      <c r="AB899" s="24">
        <v>0.33050000000000002</v>
      </c>
      <c r="AC899" s="24">
        <v>-0.54800000000000004</v>
      </c>
      <c r="AD899" s="24">
        <v>9.3100000000000002E-2</v>
      </c>
      <c r="AE899" s="24">
        <v>0.34860000000000002</v>
      </c>
      <c r="AF899" s="24">
        <v>-0.37540000000000001</v>
      </c>
      <c r="AG899" s="24">
        <v>0.18429999999999999</v>
      </c>
      <c r="AH899" s="24">
        <v>-0.37059999999999998</v>
      </c>
      <c r="AI899" s="24">
        <v>0.52110000000000001</v>
      </c>
      <c r="AJ899" s="24">
        <v>-0.7177</v>
      </c>
      <c r="AK899" s="24">
        <v>0.29449999999999998</v>
      </c>
      <c r="AL899" s="24" t="s">
        <v>38</v>
      </c>
      <c r="AM899" s="24" t="s">
        <v>38</v>
      </c>
      <c r="AN899" s="24">
        <v>47.588099999999997</v>
      </c>
    </row>
    <row r="900" spans="1:40" x14ac:dyDescent="0.35">
      <c r="A900" s="24" t="s">
        <v>1913</v>
      </c>
      <c r="B900" s="24" t="s">
        <v>1912</v>
      </c>
      <c r="C900" s="24" t="s">
        <v>225</v>
      </c>
      <c r="D900" s="24" t="s">
        <v>38</v>
      </c>
      <c r="E900" s="24" t="s">
        <v>38</v>
      </c>
      <c r="F900" s="24" t="s">
        <v>38</v>
      </c>
      <c r="G900" s="24" t="s">
        <v>38</v>
      </c>
      <c r="H900" s="24">
        <v>1030</v>
      </c>
      <c r="I900" s="24">
        <v>14030730</v>
      </c>
      <c r="J900" s="24">
        <v>1541</v>
      </c>
      <c r="K900" s="24" t="s">
        <v>38</v>
      </c>
      <c r="L900" s="24" t="s">
        <v>38</v>
      </c>
      <c r="M900" s="24" t="s">
        <v>38</v>
      </c>
      <c r="N900" s="24" t="s">
        <v>38</v>
      </c>
      <c r="O900" s="24" t="s">
        <v>38</v>
      </c>
      <c r="P900" s="24" t="s">
        <v>38</v>
      </c>
      <c r="Q900" s="24" t="s">
        <v>38</v>
      </c>
      <c r="R900" s="24" t="s">
        <v>38</v>
      </c>
      <c r="S900" s="24" t="s">
        <v>38</v>
      </c>
      <c r="T900" s="24" t="s">
        <v>38</v>
      </c>
      <c r="U900" s="24" t="s">
        <v>38</v>
      </c>
      <c r="V900" s="24" t="s">
        <v>38</v>
      </c>
      <c r="W900" s="24" t="s">
        <v>38</v>
      </c>
      <c r="X900" s="24" t="s">
        <v>38</v>
      </c>
      <c r="Y900" s="24" t="s">
        <v>38</v>
      </c>
      <c r="Z900" s="24" t="s">
        <v>38</v>
      </c>
      <c r="AA900" s="24">
        <v>0.2767</v>
      </c>
      <c r="AB900" s="24">
        <v>0.3896</v>
      </c>
      <c r="AC900" s="24">
        <v>1.2437</v>
      </c>
      <c r="AD900" s="24">
        <v>0.189</v>
      </c>
      <c r="AE900" s="24" t="s">
        <v>38</v>
      </c>
      <c r="AF900" s="24">
        <v>-6.3700000000000007E-2</v>
      </c>
      <c r="AG900" s="24">
        <v>0.2485</v>
      </c>
      <c r="AH900" s="24">
        <v>-9.1200000000000003E-2</v>
      </c>
      <c r="AI900" s="24">
        <v>0.2</v>
      </c>
      <c r="AJ900" s="24">
        <v>1.1007</v>
      </c>
      <c r="AK900" s="24">
        <v>0.48459999999999998</v>
      </c>
      <c r="AL900" s="24" t="s">
        <v>38</v>
      </c>
      <c r="AM900" s="24" t="s">
        <v>38</v>
      </c>
      <c r="AN900" s="24">
        <v>11.4689</v>
      </c>
    </row>
    <row r="901" spans="1:40" x14ac:dyDescent="0.35">
      <c r="A901" s="24" t="s">
        <v>1915</v>
      </c>
      <c r="B901" s="24" t="s">
        <v>1914</v>
      </c>
      <c r="C901" s="24" t="s">
        <v>194</v>
      </c>
      <c r="D901" s="24" t="s">
        <v>38</v>
      </c>
      <c r="E901" s="24" t="s">
        <v>38</v>
      </c>
      <c r="F901" s="24" t="s">
        <v>38</v>
      </c>
      <c r="G901" s="24" t="s">
        <v>38</v>
      </c>
      <c r="H901" s="24">
        <v>1229</v>
      </c>
      <c r="I901" s="24">
        <v>14030930</v>
      </c>
      <c r="J901" s="24">
        <v>2418</v>
      </c>
      <c r="K901" s="24" t="s">
        <v>38</v>
      </c>
      <c r="L901" s="24" t="s">
        <v>38</v>
      </c>
      <c r="M901" s="24" t="s">
        <v>38</v>
      </c>
      <c r="N901" s="24" t="s">
        <v>38</v>
      </c>
      <c r="O901" s="24" t="s">
        <v>38</v>
      </c>
      <c r="P901" s="24" t="s">
        <v>38</v>
      </c>
      <c r="Q901" s="24" t="s">
        <v>38</v>
      </c>
      <c r="R901" s="24" t="s">
        <v>38</v>
      </c>
      <c r="S901" s="24" t="s">
        <v>38</v>
      </c>
      <c r="T901" s="24" t="s">
        <v>38</v>
      </c>
      <c r="U901" s="24" t="s">
        <v>38</v>
      </c>
      <c r="V901" s="24" t="s">
        <v>38</v>
      </c>
      <c r="W901" s="24" t="s">
        <v>38</v>
      </c>
      <c r="X901" s="24" t="s">
        <v>38</v>
      </c>
      <c r="Y901" s="24" t="s">
        <v>38</v>
      </c>
      <c r="Z901" s="24" t="s">
        <v>38</v>
      </c>
      <c r="AA901" s="24">
        <v>-6.54E-2</v>
      </c>
      <c r="AB901" s="24">
        <v>-1.17E-2</v>
      </c>
      <c r="AC901" s="24">
        <v>-9.7000000000000003E-2</v>
      </c>
      <c r="AD901" s="24">
        <v>-0.38150000000000001</v>
      </c>
      <c r="AE901" s="24" t="s">
        <v>38</v>
      </c>
      <c r="AF901" s="24">
        <v>-0.2009</v>
      </c>
      <c r="AG901" s="24">
        <v>-8.8499999999999995E-2</v>
      </c>
      <c r="AH901" s="24" t="s">
        <v>38</v>
      </c>
      <c r="AI901" s="24" t="s">
        <v>38</v>
      </c>
      <c r="AJ901" s="24">
        <v>-0.27850000000000003</v>
      </c>
      <c r="AK901" s="24">
        <v>-0.43619999999999998</v>
      </c>
      <c r="AL901" s="24" t="s">
        <v>38</v>
      </c>
      <c r="AM901" s="24" t="s">
        <v>38</v>
      </c>
      <c r="AN901" s="24">
        <v>36.783499999999997</v>
      </c>
    </row>
    <row r="902" spans="1:40" x14ac:dyDescent="0.35">
      <c r="A902" s="24" t="s">
        <v>1917</v>
      </c>
      <c r="B902" s="24" t="s">
        <v>1916</v>
      </c>
      <c r="C902" s="24" t="s">
        <v>194</v>
      </c>
      <c r="D902" s="24" t="s">
        <v>38</v>
      </c>
      <c r="E902" s="24" t="s">
        <v>38</v>
      </c>
      <c r="F902" s="24" t="s">
        <v>38</v>
      </c>
      <c r="G902" s="24" t="s">
        <v>38</v>
      </c>
      <c r="H902" s="24">
        <v>1229</v>
      </c>
      <c r="I902" s="24">
        <v>14030930</v>
      </c>
      <c r="J902" s="24">
        <v>957</v>
      </c>
      <c r="K902" s="24" t="s">
        <v>38</v>
      </c>
      <c r="L902" s="24" t="s">
        <v>38</v>
      </c>
      <c r="M902" s="24" t="s">
        <v>38</v>
      </c>
      <c r="N902" s="24" t="s">
        <v>38</v>
      </c>
      <c r="O902" s="24" t="s">
        <v>38</v>
      </c>
      <c r="P902" s="24" t="s">
        <v>38</v>
      </c>
      <c r="Q902" s="24" t="s">
        <v>38</v>
      </c>
      <c r="R902" s="24" t="s">
        <v>38</v>
      </c>
      <c r="S902" s="24" t="s">
        <v>38</v>
      </c>
      <c r="T902" s="24" t="s">
        <v>38</v>
      </c>
      <c r="U902" s="24" t="s">
        <v>38</v>
      </c>
      <c r="V902" s="24" t="s">
        <v>38</v>
      </c>
      <c r="W902" s="24" t="s">
        <v>38</v>
      </c>
      <c r="X902" s="24" t="s">
        <v>38</v>
      </c>
      <c r="Y902" s="24" t="s">
        <v>38</v>
      </c>
      <c r="Z902" s="24" t="s">
        <v>38</v>
      </c>
      <c r="AA902" s="24">
        <v>0.39400000000000002</v>
      </c>
      <c r="AB902" s="24">
        <v>1.3371999999999999</v>
      </c>
      <c r="AC902" s="24">
        <v>-0.4546</v>
      </c>
      <c r="AD902" s="24">
        <v>5.0900000000000001E-2</v>
      </c>
      <c r="AE902" s="24" t="s">
        <v>38</v>
      </c>
      <c r="AF902" s="24">
        <v>3.6499999999999998E-2</v>
      </c>
      <c r="AG902" s="24">
        <v>0.16669999999999999</v>
      </c>
      <c r="AH902" s="24" t="s">
        <v>38</v>
      </c>
      <c r="AI902" s="24" t="s">
        <v>38</v>
      </c>
      <c r="AJ902" s="24">
        <v>-0.43469999999999998</v>
      </c>
      <c r="AK902" s="24">
        <v>0.2261</v>
      </c>
      <c r="AL902" s="24" t="s">
        <v>38</v>
      </c>
      <c r="AM902" s="24" t="s">
        <v>38</v>
      </c>
      <c r="AN902" s="24">
        <v>78.552400000000006</v>
      </c>
    </row>
    <row r="903" spans="1:40" x14ac:dyDescent="0.35">
      <c r="A903" s="24" t="s">
        <v>1919</v>
      </c>
      <c r="B903" s="24" t="s">
        <v>1918</v>
      </c>
      <c r="C903" s="24" t="s">
        <v>122</v>
      </c>
      <c r="D903" s="24" t="s">
        <v>38</v>
      </c>
      <c r="E903" s="24" t="s">
        <v>38</v>
      </c>
      <c r="F903" s="24" t="s">
        <v>38</v>
      </c>
      <c r="G903" s="24" t="s">
        <v>38</v>
      </c>
      <c r="H903" s="24">
        <v>1229</v>
      </c>
      <c r="I903" s="24">
        <v>14030930</v>
      </c>
      <c r="J903" s="24">
        <v>1821</v>
      </c>
      <c r="K903" s="24" t="s">
        <v>38</v>
      </c>
      <c r="L903" s="24" t="s">
        <v>38</v>
      </c>
      <c r="M903" s="24" t="s">
        <v>38</v>
      </c>
      <c r="N903" s="24" t="s">
        <v>38</v>
      </c>
      <c r="O903" s="24" t="s">
        <v>38</v>
      </c>
      <c r="P903" s="24" t="s">
        <v>38</v>
      </c>
      <c r="Q903" s="24" t="s">
        <v>38</v>
      </c>
      <c r="R903" s="24" t="s">
        <v>38</v>
      </c>
      <c r="S903" s="24" t="s">
        <v>38</v>
      </c>
      <c r="T903" s="24" t="s">
        <v>38</v>
      </c>
      <c r="U903" s="24" t="s">
        <v>38</v>
      </c>
      <c r="V903" s="24" t="s">
        <v>38</v>
      </c>
      <c r="W903" s="24" t="s">
        <v>38</v>
      </c>
      <c r="X903" s="24" t="s">
        <v>38</v>
      </c>
      <c r="Y903" s="24" t="s">
        <v>38</v>
      </c>
      <c r="Z903" s="24" t="s">
        <v>38</v>
      </c>
      <c r="AA903" s="24">
        <v>-6.3299999999999995E-2</v>
      </c>
      <c r="AB903" s="24">
        <v>-0.12740000000000001</v>
      </c>
      <c r="AC903" s="24">
        <v>-6.5299999999999997E-2</v>
      </c>
      <c r="AD903" s="24">
        <v>-0.23719999999999999</v>
      </c>
      <c r="AE903" s="24" t="s">
        <v>38</v>
      </c>
      <c r="AF903" s="24">
        <v>-0.1993</v>
      </c>
      <c r="AG903" s="24">
        <v>2.5899999999999999E-2</v>
      </c>
      <c r="AH903" s="24">
        <v>-0.39479999999999998</v>
      </c>
      <c r="AI903" s="24">
        <v>-0.2848</v>
      </c>
      <c r="AJ903" s="24">
        <v>-0.25159999999999999</v>
      </c>
      <c r="AK903" s="24">
        <v>-0.217</v>
      </c>
      <c r="AL903" s="24" t="s">
        <v>38</v>
      </c>
      <c r="AM903" s="24" t="s">
        <v>38</v>
      </c>
      <c r="AN903" s="24">
        <v>119.13079999999999</v>
      </c>
    </row>
    <row r="904" spans="1:40" x14ac:dyDescent="0.35">
      <c r="A904" s="24" t="s">
        <v>1921</v>
      </c>
      <c r="B904" s="24" t="s">
        <v>1920</v>
      </c>
      <c r="C904" s="24" t="s">
        <v>53</v>
      </c>
      <c r="D904" s="24" t="s">
        <v>38</v>
      </c>
      <c r="E904" s="24" t="s">
        <v>38</v>
      </c>
      <c r="F904" s="24" t="s">
        <v>38</v>
      </c>
      <c r="G904" s="24" t="s">
        <v>38</v>
      </c>
      <c r="H904" s="24">
        <v>1229</v>
      </c>
      <c r="I904" s="24">
        <v>14030631</v>
      </c>
      <c r="J904" s="24">
        <v>1179</v>
      </c>
      <c r="K904" s="24" t="s">
        <v>38</v>
      </c>
      <c r="L904" s="24" t="s">
        <v>38</v>
      </c>
      <c r="M904" s="24" t="s">
        <v>38</v>
      </c>
      <c r="N904" s="24" t="s">
        <v>38</v>
      </c>
      <c r="O904" s="24" t="s">
        <v>38</v>
      </c>
      <c r="P904" s="24" t="s">
        <v>38</v>
      </c>
      <c r="Q904" s="24" t="s">
        <v>38</v>
      </c>
      <c r="R904" s="24" t="s">
        <v>38</v>
      </c>
      <c r="S904" s="24" t="s">
        <v>38</v>
      </c>
      <c r="T904" s="24" t="s">
        <v>38</v>
      </c>
      <c r="U904" s="24" t="s">
        <v>38</v>
      </c>
      <c r="V904" s="24" t="s">
        <v>38</v>
      </c>
      <c r="W904" s="24" t="s">
        <v>38</v>
      </c>
      <c r="X904" s="24" t="s">
        <v>38</v>
      </c>
      <c r="Y904" s="24" t="s">
        <v>38</v>
      </c>
      <c r="Z904" s="24" t="s">
        <v>38</v>
      </c>
      <c r="AA904" s="24" t="s">
        <v>38</v>
      </c>
      <c r="AB904" s="24" t="s">
        <v>38</v>
      </c>
      <c r="AC904" s="24" t="s">
        <v>38</v>
      </c>
      <c r="AD904" s="24" t="s">
        <v>38</v>
      </c>
      <c r="AE904" s="24" t="s">
        <v>38</v>
      </c>
      <c r="AF904" s="24">
        <v>0.17050000000000001</v>
      </c>
      <c r="AG904" s="24">
        <v>-0.16550000000000001</v>
      </c>
      <c r="AH904" s="24">
        <v>-0.27479999999999999</v>
      </c>
      <c r="AI904" s="24">
        <v>-0.51370000000000005</v>
      </c>
      <c r="AJ904" s="24">
        <v>-1.4568000000000001</v>
      </c>
      <c r="AK904" s="24">
        <v>-1.2161999999999999</v>
      </c>
      <c r="AL904" s="24" t="s">
        <v>38</v>
      </c>
      <c r="AM904" s="24" t="s">
        <v>38</v>
      </c>
      <c r="AN904" s="24">
        <v>109.892</v>
      </c>
    </row>
    <row r="905" spans="1:40" x14ac:dyDescent="0.35">
      <c r="A905" s="24" t="s">
        <v>1923</v>
      </c>
      <c r="B905" s="24" t="s">
        <v>1922</v>
      </c>
      <c r="C905" s="24" t="s">
        <v>45</v>
      </c>
      <c r="D905" s="24" t="s">
        <v>38</v>
      </c>
      <c r="E905" s="24" t="s">
        <v>38</v>
      </c>
      <c r="F905" s="24" t="s">
        <v>38</v>
      </c>
      <c r="G905" s="24" t="s">
        <v>38</v>
      </c>
      <c r="H905" s="24">
        <v>930</v>
      </c>
      <c r="I905" s="24">
        <v>14030631</v>
      </c>
      <c r="J905" s="24">
        <v>724</v>
      </c>
      <c r="K905" s="24" t="s">
        <v>38</v>
      </c>
      <c r="L905" s="24" t="s">
        <v>38</v>
      </c>
      <c r="M905" s="24" t="s">
        <v>38</v>
      </c>
      <c r="N905" s="24" t="s">
        <v>38</v>
      </c>
      <c r="O905" s="24" t="s">
        <v>38</v>
      </c>
      <c r="P905" s="24" t="s">
        <v>38</v>
      </c>
      <c r="Q905" s="24" t="s">
        <v>38</v>
      </c>
      <c r="R905" s="24" t="s">
        <v>38</v>
      </c>
      <c r="S905" s="24" t="s">
        <v>38</v>
      </c>
      <c r="T905" s="24" t="s">
        <v>38</v>
      </c>
      <c r="U905" s="24" t="s">
        <v>38</v>
      </c>
      <c r="V905" s="24" t="s">
        <v>38</v>
      </c>
      <c r="W905" s="24" t="s">
        <v>38</v>
      </c>
      <c r="X905" s="24" t="s">
        <v>38</v>
      </c>
      <c r="Y905" s="24" t="s">
        <v>38</v>
      </c>
      <c r="Z905" s="24" t="s">
        <v>38</v>
      </c>
      <c r="AA905" s="24" t="s">
        <v>38</v>
      </c>
      <c r="AB905" s="24" t="s">
        <v>38</v>
      </c>
      <c r="AC905" s="24" t="s">
        <v>38</v>
      </c>
      <c r="AD905" s="24" t="s">
        <v>38</v>
      </c>
      <c r="AE905" s="24" t="s">
        <v>38</v>
      </c>
      <c r="AF905" s="24" t="s">
        <v>38</v>
      </c>
      <c r="AG905" s="24">
        <v>-0.45400000000000001</v>
      </c>
      <c r="AH905" s="24" t="s">
        <v>38</v>
      </c>
      <c r="AI905" s="24">
        <v>-0.90490000000000004</v>
      </c>
      <c r="AJ905" s="24" t="s">
        <v>38</v>
      </c>
      <c r="AK905" s="24">
        <v>-0.87519999999999998</v>
      </c>
      <c r="AL905" s="24" t="s">
        <v>38</v>
      </c>
      <c r="AM905" s="24" t="s">
        <v>38</v>
      </c>
      <c r="AN905" s="24">
        <v>58.406999999999996</v>
      </c>
    </row>
    <row r="906" spans="1:40" x14ac:dyDescent="0.35">
      <c r="A906" s="24" t="s">
        <v>1925</v>
      </c>
      <c r="B906" s="24" t="s">
        <v>1924</v>
      </c>
      <c r="C906" s="24" t="s">
        <v>194</v>
      </c>
      <c r="D906" s="24" t="s">
        <v>38</v>
      </c>
      <c r="E906" s="24" t="s">
        <v>38</v>
      </c>
      <c r="F906" s="24" t="s">
        <v>38</v>
      </c>
      <c r="G906" s="24" t="s">
        <v>38</v>
      </c>
      <c r="H906" s="24">
        <v>1030</v>
      </c>
      <c r="I906" s="24">
        <v>14021030</v>
      </c>
      <c r="J906" s="24" t="s">
        <v>38</v>
      </c>
      <c r="K906" s="24" t="s">
        <v>38</v>
      </c>
      <c r="L906" s="24" t="s">
        <v>38</v>
      </c>
      <c r="M906" s="24" t="s">
        <v>38</v>
      </c>
      <c r="N906" s="24" t="s">
        <v>38</v>
      </c>
      <c r="O906" s="24" t="s">
        <v>38</v>
      </c>
      <c r="P906" s="24" t="s">
        <v>38</v>
      </c>
      <c r="Q906" s="24" t="s">
        <v>38</v>
      </c>
      <c r="R906" s="24" t="s">
        <v>38</v>
      </c>
      <c r="S906" s="24" t="s">
        <v>38</v>
      </c>
      <c r="T906" s="24" t="s">
        <v>38</v>
      </c>
      <c r="U906" s="24" t="s">
        <v>38</v>
      </c>
      <c r="V906" s="24" t="s">
        <v>38</v>
      </c>
      <c r="W906" s="24" t="s">
        <v>38</v>
      </c>
      <c r="X906" s="24" t="s">
        <v>38</v>
      </c>
      <c r="Y906" s="24" t="s">
        <v>38</v>
      </c>
      <c r="Z906" s="24" t="s">
        <v>38</v>
      </c>
      <c r="AA906" s="24" t="s">
        <v>38</v>
      </c>
      <c r="AB906" s="24" t="s">
        <v>38</v>
      </c>
      <c r="AC906" s="24" t="s">
        <v>38</v>
      </c>
      <c r="AD906" s="24" t="s">
        <v>38</v>
      </c>
      <c r="AE906" s="24" t="s">
        <v>38</v>
      </c>
      <c r="AF906" s="24" t="s">
        <v>38</v>
      </c>
      <c r="AG906" s="24" t="s">
        <v>38</v>
      </c>
      <c r="AH906" s="24" t="s">
        <v>38</v>
      </c>
      <c r="AI906" s="24" t="s">
        <v>38</v>
      </c>
      <c r="AJ906" s="24" t="s">
        <v>38</v>
      </c>
      <c r="AK906" s="24" t="s">
        <v>38</v>
      </c>
      <c r="AL906" s="24" t="s">
        <v>38</v>
      </c>
      <c r="AM906" s="24" t="s">
        <v>38</v>
      </c>
      <c r="AN906" s="24">
        <v>32.455100000000002</v>
      </c>
    </row>
    <row r="907" spans="1:40" x14ac:dyDescent="0.35">
      <c r="A907" s="24" t="s">
        <v>1927</v>
      </c>
      <c r="B907" s="24" t="s">
        <v>1926</v>
      </c>
      <c r="C907" s="24" t="s">
        <v>309</v>
      </c>
      <c r="D907" s="24" t="s">
        <v>38</v>
      </c>
      <c r="E907" s="24" t="s">
        <v>38</v>
      </c>
      <c r="F907" s="24" t="s">
        <v>38</v>
      </c>
      <c r="G907" s="24" t="s">
        <v>38</v>
      </c>
      <c r="H907" s="24">
        <v>1229</v>
      </c>
      <c r="I907" s="24">
        <v>14030930</v>
      </c>
      <c r="J907" s="24">
        <v>351</v>
      </c>
      <c r="K907" s="24" t="s">
        <v>38</v>
      </c>
      <c r="L907" s="24" t="s">
        <v>38</v>
      </c>
      <c r="M907" s="24" t="s">
        <v>38</v>
      </c>
      <c r="N907" s="24" t="s">
        <v>38</v>
      </c>
      <c r="O907" s="24" t="s">
        <v>38</v>
      </c>
      <c r="P907" s="24" t="s">
        <v>38</v>
      </c>
      <c r="Q907" s="24" t="s">
        <v>38</v>
      </c>
      <c r="R907" s="24" t="s">
        <v>38</v>
      </c>
      <c r="S907" s="24" t="s">
        <v>38</v>
      </c>
      <c r="T907" s="24" t="s">
        <v>38</v>
      </c>
      <c r="U907" s="24" t="s">
        <v>38</v>
      </c>
      <c r="V907" s="24" t="s">
        <v>38</v>
      </c>
      <c r="W907" s="24" t="s">
        <v>38</v>
      </c>
      <c r="X907" s="24" t="s">
        <v>38</v>
      </c>
      <c r="Y907" s="24" t="s">
        <v>38</v>
      </c>
      <c r="Z907" s="24" t="s">
        <v>38</v>
      </c>
      <c r="AA907" s="24">
        <v>0.2056</v>
      </c>
      <c r="AB907" s="24">
        <v>0.50229999999999997</v>
      </c>
      <c r="AC907" s="24">
        <v>-0.29830000000000001</v>
      </c>
      <c r="AD907" s="24">
        <v>-0.20250000000000001</v>
      </c>
      <c r="AE907" s="24" t="s">
        <v>38</v>
      </c>
      <c r="AF907" s="24">
        <v>-1.8599999999999998E-2</v>
      </c>
      <c r="AG907" s="24">
        <v>0.33339999999999997</v>
      </c>
      <c r="AH907" s="24">
        <v>-0.28599999999999998</v>
      </c>
      <c r="AI907" s="24">
        <v>0.31009999999999999</v>
      </c>
      <c r="AJ907" s="24">
        <v>-0.31140000000000001</v>
      </c>
      <c r="AK907" s="24">
        <v>6.3399999999999998E-2</v>
      </c>
      <c r="AL907" s="24" t="s">
        <v>38</v>
      </c>
      <c r="AM907" s="24" t="s">
        <v>38</v>
      </c>
      <c r="AN907" s="24">
        <v>41.032299999999999</v>
      </c>
    </row>
    <row r="908" spans="1:40" x14ac:dyDescent="0.35">
      <c r="A908" s="24" t="s">
        <v>1929</v>
      </c>
      <c r="B908" s="24" t="s">
        <v>1928</v>
      </c>
      <c r="C908" s="24" t="s">
        <v>45</v>
      </c>
      <c r="D908" s="24" t="s">
        <v>38</v>
      </c>
      <c r="E908" s="24" t="s">
        <v>38</v>
      </c>
      <c r="F908" s="24" t="s">
        <v>38</v>
      </c>
      <c r="G908" s="24" t="s">
        <v>38</v>
      </c>
      <c r="H908" s="24">
        <v>1230</v>
      </c>
      <c r="I908" s="24">
        <v>14030631</v>
      </c>
      <c r="J908" s="24" t="s">
        <v>38</v>
      </c>
      <c r="K908" s="24" t="s">
        <v>38</v>
      </c>
      <c r="L908" s="24" t="s">
        <v>38</v>
      </c>
      <c r="M908" s="24" t="s">
        <v>38</v>
      </c>
      <c r="N908" s="24" t="s">
        <v>38</v>
      </c>
      <c r="O908" s="24" t="s">
        <v>38</v>
      </c>
      <c r="P908" s="24" t="s">
        <v>38</v>
      </c>
      <c r="Q908" s="24" t="s">
        <v>38</v>
      </c>
      <c r="R908" s="24" t="s">
        <v>38</v>
      </c>
      <c r="S908" s="24" t="s">
        <v>38</v>
      </c>
      <c r="T908" s="24" t="s">
        <v>38</v>
      </c>
      <c r="U908" s="24" t="s">
        <v>38</v>
      </c>
      <c r="V908" s="24" t="s">
        <v>38</v>
      </c>
      <c r="W908" s="24" t="s">
        <v>38</v>
      </c>
      <c r="X908" s="24" t="s">
        <v>38</v>
      </c>
      <c r="Y908" s="24" t="s">
        <v>38</v>
      </c>
      <c r="Z908" s="24" t="s">
        <v>38</v>
      </c>
      <c r="AA908" s="24" t="s">
        <v>38</v>
      </c>
      <c r="AB908" s="24" t="s">
        <v>38</v>
      </c>
      <c r="AC908" s="24" t="s">
        <v>38</v>
      </c>
      <c r="AD908" s="24" t="s">
        <v>38</v>
      </c>
      <c r="AE908" s="24" t="s">
        <v>38</v>
      </c>
      <c r="AF908" s="24" t="s">
        <v>38</v>
      </c>
      <c r="AG908" s="24" t="s">
        <v>38</v>
      </c>
      <c r="AH908" s="24" t="s">
        <v>38</v>
      </c>
      <c r="AI908" s="24" t="s">
        <v>38</v>
      </c>
      <c r="AJ908" s="24" t="s">
        <v>38</v>
      </c>
      <c r="AK908" s="24" t="s">
        <v>38</v>
      </c>
      <c r="AL908" s="24" t="s">
        <v>38</v>
      </c>
      <c r="AM908" s="24" t="s">
        <v>38</v>
      </c>
      <c r="AN908" s="24">
        <v>91.449799999999996</v>
      </c>
    </row>
    <row r="909" spans="1:40" x14ac:dyDescent="0.35">
      <c r="A909" s="24" t="s">
        <v>1931</v>
      </c>
      <c r="B909" s="24" t="s">
        <v>1930</v>
      </c>
      <c r="C909" s="24" t="s">
        <v>38</v>
      </c>
      <c r="D909" s="24" t="s">
        <v>38</v>
      </c>
      <c r="E909" s="24" t="s">
        <v>38</v>
      </c>
      <c r="F909" s="24" t="s">
        <v>38</v>
      </c>
      <c r="G909" s="24" t="s">
        <v>38</v>
      </c>
      <c r="H909" s="24">
        <v>1229</v>
      </c>
      <c r="I909" s="24">
        <v>14030930</v>
      </c>
      <c r="J909" s="24" t="s">
        <v>38</v>
      </c>
      <c r="K909" s="24" t="s">
        <v>38</v>
      </c>
      <c r="L909" s="24" t="s">
        <v>38</v>
      </c>
      <c r="M909" s="24" t="s">
        <v>38</v>
      </c>
      <c r="N909" s="24" t="s">
        <v>38</v>
      </c>
      <c r="O909" s="24" t="s">
        <v>38</v>
      </c>
      <c r="P909" s="24" t="s">
        <v>38</v>
      </c>
      <c r="Q909" s="24" t="s">
        <v>38</v>
      </c>
      <c r="R909" s="24" t="s">
        <v>38</v>
      </c>
      <c r="S909" s="24" t="s">
        <v>38</v>
      </c>
      <c r="T909" s="24" t="s">
        <v>38</v>
      </c>
      <c r="U909" s="24" t="s">
        <v>38</v>
      </c>
      <c r="V909" s="24" t="s">
        <v>38</v>
      </c>
      <c r="W909" s="24" t="s">
        <v>38</v>
      </c>
      <c r="X909" s="24" t="s">
        <v>38</v>
      </c>
      <c r="Y909" s="24" t="s">
        <v>38</v>
      </c>
      <c r="Z909" s="24" t="s">
        <v>38</v>
      </c>
      <c r="AA909" s="24">
        <v>0.52170000000000005</v>
      </c>
      <c r="AB909" s="24">
        <v>0.61370000000000002</v>
      </c>
      <c r="AC909" s="24">
        <v>0.91239999999999999</v>
      </c>
      <c r="AD909" s="24">
        <v>0.63429999999999997</v>
      </c>
      <c r="AE909" s="24" t="s">
        <v>38</v>
      </c>
      <c r="AF909" s="24">
        <v>-6.1199999999999997E-2</v>
      </c>
      <c r="AG909" s="24">
        <v>0.45860000000000001</v>
      </c>
      <c r="AH909" s="24">
        <v>-0.17660000000000001</v>
      </c>
      <c r="AI909" s="24">
        <v>0.58289999999999997</v>
      </c>
      <c r="AJ909" s="24">
        <v>0.79530000000000001</v>
      </c>
      <c r="AK909" s="24">
        <v>1.3836999999999999</v>
      </c>
      <c r="AL909" s="24" t="s">
        <v>38</v>
      </c>
      <c r="AM909" s="24" t="s">
        <v>38</v>
      </c>
      <c r="AN909" s="24">
        <v>42.7532</v>
      </c>
    </row>
    <row r="910" spans="1:40" x14ac:dyDescent="0.35">
      <c r="A910" s="24" t="s">
        <v>1933</v>
      </c>
      <c r="B910" s="24" t="s">
        <v>1932</v>
      </c>
      <c r="C910" s="24" t="s">
        <v>306</v>
      </c>
      <c r="D910" s="24" t="s">
        <v>38</v>
      </c>
      <c r="E910" s="24" t="s">
        <v>38</v>
      </c>
      <c r="F910" s="24" t="s">
        <v>38</v>
      </c>
      <c r="G910" s="24" t="s">
        <v>38</v>
      </c>
      <c r="H910" s="24">
        <v>1229</v>
      </c>
      <c r="I910" s="24">
        <v>14030930</v>
      </c>
      <c r="J910" s="24" t="s">
        <v>38</v>
      </c>
      <c r="K910" s="24" t="s">
        <v>38</v>
      </c>
      <c r="L910" s="24" t="s">
        <v>38</v>
      </c>
      <c r="M910" s="24" t="s">
        <v>38</v>
      </c>
      <c r="N910" s="24" t="s">
        <v>38</v>
      </c>
      <c r="O910" s="24" t="s">
        <v>38</v>
      </c>
      <c r="P910" s="24" t="s">
        <v>38</v>
      </c>
      <c r="Q910" s="24" t="s">
        <v>38</v>
      </c>
      <c r="R910" s="24" t="s">
        <v>38</v>
      </c>
      <c r="S910" s="24" t="s">
        <v>38</v>
      </c>
      <c r="T910" s="24" t="s">
        <v>38</v>
      </c>
      <c r="U910" s="24" t="s">
        <v>38</v>
      </c>
      <c r="V910" s="24" t="s">
        <v>38</v>
      </c>
      <c r="W910" s="24" t="s">
        <v>38</v>
      </c>
      <c r="X910" s="24" t="s">
        <v>38</v>
      </c>
      <c r="Y910" s="24" t="s">
        <v>38</v>
      </c>
      <c r="Z910" s="24" t="s">
        <v>38</v>
      </c>
      <c r="AA910" s="24">
        <v>0.3513</v>
      </c>
      <c r="AB910" s="24">
        <v>0.47749999999999998</v>
      </c>
      <c r="AC910" s="24">
        <v>-0.35680000000000001</v>
      </c>
      <c r="AD910" s="24">
        <v>-0.65380000000000005</v>
      </c>
      <c r="AE910" s="24" t="s">
        <v>38</v>
      </c>
      <c r="AF910" s="24">
        <v>-4.5699999999999998E-2</v>
      </c>
      <c r="AG910" s="24">
        <v>-0.11840000000000001</v>
      </c>
      <c r="AH910" s="24">
        <v>-0.1241</v>
      </c>
      <c r="AI910" s="24">
        <v>-0.26989999999999997</v>
      </c>
      <c r="AJ910" s="24">
        <v>-0.38619999999999999</v>
      </c>
      <c r="AK910" s="24">
        <v>-0.69479999999999997</v>
      </c>
      <c r="AL910" s="24" t="s">
        <v>38</v>
      </c>
      <c r="AM910" s="24" t="s">
        <v>38</v>
      </c>
      <c r="AN910" s="24">
        <v>151.6181</v>
      </c>
    </row>
    <row r="911" spans="1:40" x14ac:dyDescent="0.35">
      <c r="A911" s="24" t="s">
        <v>1935</v>
      </c>
      <c r="B911" s="24" t="s">
        <v>1934</v>
      </c>
      <c r="C911" s="24" t="s">
        <v>417</v>
      </c>
      <c r="D911" s="24" t="s">
        <v>38</v>
      </c>
      <c r="E911" s="24" t="s">
        <v>38</v>
      </c>
      <c r="F911" s="24" t="s">
        <v>38</v>
      </c>
      <c r="G911" s="24" t="s">
        <v>38</v>
      </c>
      <c r="H911" s="24">
        <v>1229</v>
      </c>
      <c r="I911" s="24">
        <v>14030930</v>
      </c>
      <c r="J911" s="24" t="s">
        <v>38</v>
      </c>
      <c r="K911" s="24" t="s">
        <v>38</v>
      </c>
      <c r="L911" s="24" t="s">
        <v>38</v>
      </c>
      <c r="M911" s="24" t="s">
        <v>38</v>
      </c>
      <c r="N911" s="24" t="s">
        <v>38</v>
      </c>
      <c r="O911" s="24" t="s">
        <v>38</v>
      </c>
      <c r="P911" s="24" t="s">
        <v>38</v>
      </c>
      <c r="Q911" s="24" t="s">
        <v>38</v>
      </c>
      <c r="R911" s="24" t="s">
        <v>38</v>
      </c>
      <c r="S911" s="24" t="s">
        <v>38</v>
      </c>
      <c r="T911" s="24" t="s">
        <v>38</v>
      </c>
      <c r="U911" s="24" t="s">
        <v>38</v>
      </c>
      <c r="V911" s="24" t="s">
        <v>38</v>
      </c>
      <c r="W911" s="24" t="s">
        <v>38</v>
      </c>
      <c r="X911" s="24" t="s">
        <v>38</v>
      </c>
      <c r="Y911" s="24" t="s">
        <v>38</v>
      </c>
      <c r="Z911" s="24" t="s">
        <v>38</v>
      </c>
      <c r="AA911" s="24" t="s">
        <v>38</v>
      </c>
      <c r="AB911" s="24">
        <v>-0.36930000000000002</v>
      </c>
      <c r="AC911" s="24" t="s">
        <v>38</v>
      </c>
      <c r="AD911" s="24">
        <v>-0.23860000000000001</v>
      </c>
      <c r="AE911" s="24" t="s">
        <v>38</v>
      </c>
      <c r="AF911" s="24">
        <v>-9.0700000000000003E-2</v>
      </c>
      <c r="AG911" s="24" t="s">
        <v>38</v>
      </c>
      <c r="AH911" s="24">
        <v>-0.30559999999999998</v>
      </c>
      <c r="AI911" s="24" t="s">
        <v>38</v>
      </c>
      <c r="AJ911" s="24">
        <v>-0.3024</v>
      </c>
      <c r="AK911" s="24" t="s">
        <v>38</v>
      </c>
      <c r="AL911" s="24" t="s">
        <v>38</v>
      </c>
      <c r="AM911" s="24" t="s">
        <v>38</v>
      </c>
      <c r="AN911" s="24">
        <v>223.90860000000001</v>
      </c>
    </row>
    <row r="912" spans="1:40" x14ac:dyDescent="0.35">
      <c r="A912" s="24" t="s">
        <v>1937</v>
      </c>
      <c r="B912" s="24" t="s">
        <v>1936</v>
      </c>
      <c r="C912" s="24" t="s">
        <v>164</v>
      </c>
      <c r="D912" s="24" t="s">
        <v>38</v>
      </c>
      <c r="E912" s="24" t="s">
        <v>38</v>
      </c>
      <c r="F912" s="24" t="s">
        <v>38</v>
      </c>
      <c r="G912" s="24" t="s">
        <v>38</v>
      </c>
      <c r="H912" s="24" t="s">
        <v>38</v>
      </c>
      <c r="I912" s="24" t="s">
        <v>38</v>
      </c>
      <c r="J912" s="24" t="s">
        <v>38</v>
      </c>
      <c r="K912" s="24" t="s">
        <v>38</v>
      </c>
      <c r="L912" s="24" t="s">
        <v>38</v>
      </c>
      <c r="M912" s="24" t="s">
        <v>38</v>
      </c>
      <c r="N912" s="24" t="s">
        <v>38</v>
      </c>
      <c r="O912" s="24" t="s">
        <v>38</v>
      </c>
      <c r="P912" s="24" t="s">
        <v>38</v>
      </c>
      <c r="Q912" s="24" t="s">
        <v>38</v>
      </c>
      <c r="R912" s="24" t="s">
        <v>38</v>
      </c>
      <c r="S912" s="24" t="s">
        <v>38</v>
      </c>
      <c r="T912" s="24" t="s">
        <v>38</v>
      </c>
      <c r="U912" s="24" t="s">
        <v>38</v>
      </c>
      <c r="V912" s="24" t="s">
        <v>38</v>
      </c>
      <c r="W912" s="24" t="s">
        <v>38</v>
      </c>
      <c r="X912" s="24" t="s">
        <v>38</v>
      </c>
      <c r="Y912" s="24" t="s">
        <v>38</v>
      </c>
      <c r="Z912" s="24" t="s">
        <v>38</v>
      </c>
      <c r="AA912" s="24" t="s">
        <v>38</v>
      </c>
      <c r="AB912" s="24" t="s">
        <v>38</v>
      </c>
      <c r="AC912" s="24" t="s">
        <v>38</v>
      </c>
      <c r="AD912" s="24" t="s">
        <v>38</v>
      </c>
      <c r="AE912" s="24" t="s">
        <v>38</v>
      </c>
      <c r="AF912" s="24" t="s">
        <v>38</v>
      </c>
      <c r="AG912" s="24" t="s">
        <v>38</v>
      </c>
      <c r="AH912" s="24" t="s">
        <v>38</v>
      </c>
      <c r="AI912" s="24" t="s">
        <v>38</v>
      </c>
      <c r="AJ912" s="24" t="s">
        <v>38</v>
      </c>
      <c r="AK912" s="24" t="s">
        <v>38</v>
      </c>
      <c r="AL912" s="24" t="s">
        <v>38</v>
      </c>
      <c r="AM912" s="24" t="s">
        <v>38</v>
      </c>
      <c r="AN912" s="24" t="s">
        <v>38</v>
      </c>
    </row>
    <row r="913" spans="1:40" x14ac:dyDescent="0.35">
      <c r="A913" s="24" t="s">
        <v>1939</v>
      </c>
      <c r="B913" s="24" t="s">
        <v>1938</v>
      </c>
      <c r="C913" s="24" t="s">
        <v>50</v>
      </c>
      <c r="D913" s="24" t="s">
        <v>38</v>
      </c>
      <c r="E913" s="24" t="s">
        <v>38</v>
      </c>
      <c r="F913" s="24" t="s">
        <v>38</v>
      </c>
      <c r="G913" s="24" t="s">
        <v>38</v>
      </c>
      <c r="H913" s="24">
        <v>930</v>
      </c>
      <c r="I913" s="24">
        <v>14030930</v>
      </c>
      <c r="J913" s="24">
        <v>6369</v>
      </c>
      <c r="K913" s="24">
        <v>329583000000</v>
      </c>
      <c r="L913" s="24">
        <v>-29942000000</v>
      </c>
      <c r="M913" s="24">
        <v>329583000000</v>
      </c>
      <c r="N913" s="24">
        <v>318446000000</v>
      </c>
      <c r="O913" s="24">
        <v>-39566000000</v>
      </c>
      <c r="P913" s="24">
        <v>318446000000</v>
      </c>
      <c r="Q913" s="24">
        <v>1541041000000</v>
      </c>
      <c r="R913" s="24">
        <v>1541041000000</v>
      </c>
      <c r="S913" s="24">
        <v>9811000000</v>
      </c>
      <c r="T913" s="24">
        <v>9811000000</v>
      </c>
      <c r="U913" s="24">
        <v>9811000000</v>
      </c>
      <c r="V913" s="24">
        <v>0.85570000000000002</v>
      </c>
      <c r="W913" s="24" t="s">
        <v>38</v>
      </c>
      <c r="X913" s="24" t="s">
        <v>38</v>
      </c>
      <c r="Y913" s="24" t="s">
        <v>38</v>
      </c>
      <c r="Z913" s="24" t="s">
        <v>38</v>
      </c>
      <c r="AA913" s="24" t="s">
        <v>38</v>
      </c>
      <c r="AB913" s="24" t="s">
        <v>38</v>
      </c>
      <c r="AC913" s="24" t="s">
        <v>38</v>
      </c>
      <c r="AD913" s="24" t="s">
        <v>38</v>
      </c>
      <c r="AE913" s="24" t="s">
        <v>38</v>
      </c>
      <c r="AF913" s="24">
        <v>-1.3379000000000001</v>
      </c>
      <c r="AG913" s="24">
        <v>-1.0590999999999999</v>
      </c>
      <c r="AH913" s="24" t="s">
        <v>38</v>
      </c>
      <c r="AI913" s="24" t="s">
        <v>38</v>
      </c>
      <c r="AJ913" s="24">
        <v>-1.4479</v>
      </c>
      <c r="AK913" s="24">
        <v>-1.0781000000000001</v>
      </c>
      <c r="AL913" s="24" t="s">
        <v>38</v>
      </c>
      <c r="AM913" s="24" t="s">
        <v>38</v>
      </c>
      <c r="AN913" s="24">
        <v>104.3143</v>
      </c>
    </row>
    <row r="914" spans="1:40" x14ac:dyDescent="0.35">
      <c r="A914" s="24" t="s">
        <v>1941</v>
      </c>
      <c r="B914" s="24" t="s">
        <v>1940</v>
      </c>
      <c r="C914" s="24" t="s">
        <v>225</v>
      </c>
      <c r="D914" s="24" t="s">
        <v>38</v>
      </c>
      <c r="E914" s="24" t="s">
        <v>38</v>
      </c>
      <c r="F914" s="24" t="s">
        <v>38</v>
      </c>
      <c r="G914" s="24" t="s">
        <v>38</v>
      </c>
      <c r="H914" s="24">
        <v>1229</v>
      </c>
      <c r="I914" s="24">
        <v>13971229</v>
      </c>
      <c r="J914" s="24">
        <v>-10.293200000000001</v>
      </c>
      <c r="K914" s="24" t="s">
        <v>38</v>
      </c>
      <c r="L914" s="24" t="s">
        <v>38</v>
      </c>
      <c r="M914" s="24" t="s">
        <v>38</v>
      </c>
      <c r="N914" s="24" t="s">
        <v>38</v>
      </c>
      <c r="O914" s="24" t="s">
        <v>38</v>
      </c>
      <c r="P914" s="24">
        <v>-1766000000</v>
      </c>
      <c r="Q914" s="24">
        <v>-86939000000</v>
      </c>
      <c r="R914" s="24">
        <v>-86939000000</v>
      </c>
      <c r="S914" s="24" t="s">
        <v>38</v>
      </c>
      <c r="T914" s="24" t="s">
        <v>38</v>
      </c>
      <c r="U914" s="24" t="s">
        <v>38</v>
      </c>
      <c r="V914" s="24" t="s">
        <v>38</v>
      </c>
      <c r="W914" s="24" t="s">
        <v>38</v>
      </c>
      <c r="X914" s="24" t="s">
        <v>38</v>
      </c>
      <c r="Y914" s="24" t="s">
        <v>38</v>
      </c>
      <c r="Z914" s="24" t="s">
        <v>38</v>
      </c>
      <c r="AA914" s="24" t="s">
        <v>38</v>
      </c>
      <c r="AB914" s="24" t="s">
        <v>38</v>
      </c>
      <c r="AC914" s="24" t="s">
        <v>38</v>
      </c>
      <c r="AD914" s="24" t="s">
        <v>38</v>
      </c>
      <c r="AE914" s="24" t="s">
        <v>38</v>
      </c>
      <c r="AF914" s="24" t="s">
        <v>38</v>
      </c>
      <c r="AG914" s="24" t="s">
        <v>38</v>
      </c>
      <c r="AH914" s="24" t="s">
        <v>38</v>
      </c>
      <c r="AI914" s="24" t="s">
        <v>38</v>
      </c>
      <c r="AJ914" s="24" t="s">
        <v>38</v>
      </c>
      <c r="AK914" s="24" t="s">
        <v>38</v>
      </c>
      <c r="AL914" s="24" t="s">
        <v>38</v>
      </c>
      <c r="AM914" s="24" t="s">
        <v>38</v>
      </c>
      <c r="AN914" s="24" t="s">
        <v>38</v>
      </c>
    </row>
    <row r="915" spans="1:40" x14ac:dyDescent="0.35">
      <c r="A915" s="24" t="s">
        <v>1943</v>
      </c>
      <c r="B915" s="24" t="s">
        <v>1942</v>
      </c>
      <c r="C915" s="24" t="s">
        <v>194</v>
      </c>
      <c r="D915" s="24" t="s">
        <v>38</v>
      </c>
      <c r="E915" s="24" t="s">
        <v>38</v>
      </c>
      <c r="F915" s="24" t="s">
        <v>38</v>
      </c>
      <c r="G915" s="24" t="s">
        <v>38</v>
      </c>
      <c r="H915" s="24">
        <v>631</v>
      </c>
      <c r="I915" s="24">
        <v>14030631</v>
      </c>
      <c r="J915" s="24">
        <v>-20</v>
      </c>
      <c r="K915" s="24">
        <v>452992000000</v>
      </c>
      <c r="L915" s="24">
        <v>246704000000</v>
      </c>
      <c r="M915" s="24">
        <v>452992000000</v>
      </c>
      <c r="N915" s="24">
        <v>-1958000000</v>
      </c>
      <c r="O915" s="24">
        <v>21557000000</v>
      </c>
      <c r="P915" s="24">
        <v>-1958000000</v>
      </c>
      <c r="Q915" s="24">
        <v>83568000000</v>
      </c>
      <c r="R915" s="24">
        <v>83568000000</v>
      </c>
      <c r="S915" s="24" t="s">
        <v>38</v>
      </c>
      <c r="T915" s="24" t="s">
        <v>38</v>
      </c>
      <c r="U915" s="24" t="s">
        <v>38</v>
      </c>
      <c r="V915" s="24" t="s">
        <v>38</v>
      </c>
      <c r="W915" s="24" t="s">
        <v>38</v>
      </c>
      <c r="X915" s="24" t="s">
        <v>38</v>
      </c>
      <c r="Y915" s="24" t="s">
        <v>38</v>
      </c>
      <c r="Z915" s="24" t="s">
        <v>38</v>
      </c>
      <c r="AA915" s="24" t="s">
        <v>38</v>
      </c>
      <c r="AB915" s="24" t="s">
        <v>38</v>
      </c>
      <c r="AC915" s="24" t="s">
        <v>38</v>
      </c>
      <c r="AD915" s="24">
        <v>-0.35659999999999997</v>
      </c>
      <c r="AE915" s="24" t="s">
        <v>38</v>
      </c>
      <c r="AF915" s="24">
        <v>7.1993999999999998</v>
      </c>
      <c r="AG915" s="24">
        <v>0.75780000000000003</v>
      </c>
      <c r="AH915" s="24">
        <v>163.14609999999999</v>
      </c>
      <c r="AI915" s="24">
        <v>8.3050999999999995</v>
      </c>
      <c r="AJ915" s="24" t="s">
        <v>38</v>
      </c>
      <c r="AK915" s="24">
        <v>0.13100000000000001</v>
      </c>
      <c r="AL915" s="24" t="s">
        <v>38</v>
      </c>
      <c r="AM915" s="24" t="s">
        <v>38</v>
      </c>
      <c r="AN915" s="24">
        <v>130.97399999999999</v>
      </c>
    </row>
    <row r="916" spans="1:40" x14ac:dyDescent="0.35">
      <c r="A916" s="24" t="s">
        <v>1945</v>
      </c>
      <c r="B916" s="24" t="s">
        <v>1944</v>
      </c>
      <c r="C916" s="24" t="s">
        <v>37</v>
      </c>
      <c r="D916" s="24" t="s">
        <v>38</v>
      </c>
      <c r="E916" s="24" t="s">
        <v>38</v>
      </c>
      <c r="F916" s="24" t="s">
        <v>38</v>
      </c>
      <c r="G916" s="24" t="s">
        <v>38</v>
      </c>
      <c r="H916" s="24">
        <v>631</v>
      </c>
      <c r="I916" s="24">
        <v>14030631</v>
      </c>
      <c r="J916" s="24">
        <v>-19</v>
      </c>
      <c r="K916" s="24">
        <v>-29957000000</v>
      </c>
      <c r="L916" s="24" t="s">
        <v>38</v>
      </c>
      <c r="M916" s="24">
        <v>-29957000000</v>
      </c>
      <c r="N916" s="24">
        <v>-57227000000</v>
      </c>
      <c r="O916" s="24">
        <v>590941000000</v>
      </c>
      <c r="P916" s="24">
        <v>-57227000000</v>
      </c>
      <c r="Q916" s="24">
        <v>-7643000000</v>
      </c>
      <c r="R916" s="24">
        <v>-7643000000</v>
      </c>
      <c r="S916" s="24">
        <v>20988000000</v>
      </c>
      <c r="T916" s="24">
        <v>471715000000</v>
      </c>
      <c r="U916" s="24">
        <v>20988000000</v>
      </c>
      <c r="V916" s="24" t="s">
        <v>38</v>
      </c>
      <c r="W916" s="24" t="s">
        <v>38</v>
      </c>
      <c r="X916" s="24" t="s">
        <v>38</v>
      </c>
      <c r="Y916" s="24" t="s">
        <v>38</v>
      </c>
      <c r="Z916" s="24" t="s">
        <v>38</v>
      </c>
      <c r="AA916" s="24" t="s">
        <v>38</v>
      </c>
      <c r="AB916" s="24" t="s">
        <v>38</v>
      </c>
      <c r="AC916" s="24" t="s">
        <v>38</v>
      </c>
      <c r="AD916" s="24" t="s">
        <v>38</v>
      </c>
      <c r="AE916" s="24" t="s">
        <v>38</v>
      </c>
      <c r="AF916" s="24" t="s">
        <v>38</v>
      </c>
      <c r="AG916" s="24" t="s">
        <v>38</v>
      </c>
      <c r="AH916" s="24" t="s">
        <v>38</v>
      </c>
      <c r="AI916" s="24" t="s">
        <v>38</v>
      </c>
      <c r="AJ916" s="24" t="s">
        <v>38</v>
      </c>
      <c r="AK916" s="24" t="s">
        <v>38</v>
      </c>
      <c r="AL916" s="24" t="s">
        <v>38</v>
      </c>
      <c r="AM916" s="24" t="s">
        <v>38</v>
      </c>
      <c r="AN916" s="24">
        <v>152.65090000000001</v>
      </c>
    </row>
    <row r="917" spans="1:40" x14ac:dyDescent="0.35">
      <c r="A917" s="24" t="s">
        <v>1947</v>
      </c>
      <c r="B917" s="24" t="s">
        <v>1946</v>
      </c>
      <c r="C917" s="24" t="s">
        <v>230</v>
      </c>
      <c r="D917" s="24" t="s">
        <v>38</v>
      </c>
      <c r="E917" s="24" t="s">
        <v>38</v>
      </c>
      <c r="F917" s="24" t="s">
        <v>38</v>
      </c>
      <c r="G917" s="24" t="s">
        <v>38</v>
      </c>
      <c r="H917" s="24">
        <v>1230</v>
      </c>
      <c r="I917" s="24">
        <v>14030930</v>
      </c>
      <c r="J917" s="24">
        <v>-826</v>
      </c>
      <c r="K917" s="24" t="s">
        <v>38</v>
      </c>
      <c r="L917" s="24" t="s">
        <v>38</v>
      </c>
      <c r="M917" s="24" t="s">
        <v>38</v>
      </c>
      <c r="N917" s="24">
        <v>-41487000000</v>
      </c>
      <c r="O917" s="24">
        <v>-7251000000</v>
      </c>
      <c r="P917" s="24">
        <v>23491000000</v>
      </c>
      <c r="Q917" s="24">
        <v>-32183000000</v>
      </c>
      <c r="R917" s="24">
        <v>-9377000000</v>
      </c>
      <c r="S917" s="24">
        <v>12577000000</v>
      </c>
      <c r="T917" s="24">
        <v>4744000000</v>
      </c>
      <c r="U917" s="24">
        <v>5454000000</v>
      </c>
      <c r="V917" s="24" t="s">
        <v>38</v>
      </c>
      <c r="W917" s="24" t="s">
        <v>38</v>
      </c>
      <c r="X917" s="24" t="s">
        <v>38</v>
      </c>
      <c r="Y917" s="24" t="s">
        <v>38</v>
      </c>
      <c r="Z917" s="24" t="s">
        <v>38</v>
      </c>
      <c r="AA917" s="24" t="s">
        <v>38</v>
      </c>
      <c r="AB917" s="24" t="s">
        <v>38</v>
      </c>
      <c r="AC917" s="24" t="s">
        <v>38</v>
      </c>
      <c r="AD917" s="24" t="s">
        <v>38</v>
      </c>
      <c r="AE917" s="24" t="s">
        <v>38</v>
      </c>
      <c r="AF917" s="24" t="s">
        <v>38</v>
      </c>
      <c r="AG917" s="24" t="s">
        <v>38</v>
      </c>
      <c r="AH917" s="24" t="s">
        <v>38</v>
      </c>
      <c r="AI917" s="24" t="s">
        <v>38</v>
      </c>
      <c r="AJ917" s="24">
        <v>-1.6778999999999999</v>
      </c>
      <c r="AK917" s="24">
        <v>-1.141</v>
      </c>
      <c r="AL917" s="24" t="s">
        <v>38</v>
      </c>
      <c r="AM917" s="24" t="s">
        <v>38</v>
      </c>
      <c r="AN917" s="24">
        <v>289.7029</v>
      </c>
    </row>
    <row r="918" spans="1:40" x14ac:dyDescent="0.35">
      <c r="A918" s="24" t="s">
        <v>1949</v>
      </c>
      <c r="B918" s="24" t="s">
        <v>1948</v>
      </c>
      <c r="C918" s="24" t="s">
        <v>230</v>
      </c>
      <c r="D918" s="24" t="s">
        <v>38</v>
      </c>
      <c r="E918" s="24" t="s">
        <v>38</v>
      </c>
      <c r="F918" s="24" t="s">
        <v>38</v>
      </c>
      <c r="G918" s="24" t="s">
        <v>38</v>
      </c>
      <c r="H918" s="24">
        <v>1230</v>
      </c>
      <c r="I918" s="24">
        <v>13960331</v>
      </c>
      <c r="J918" s="24">
        <v>-1708.8351</v>
      </c>
      <c r="K918" s="24" t="s">
        <v>38</v>
      </c>
      <c r="L918" s="24">
        <v>3248000000</v>
      </c>
      <c r="M918" s="24">
        <v>76961000000</v>
      </c>
      <c r="N918" s="24" t="s">
        <v>38</v>
      </c>
      <c r="O918" s="24">
        <v>-20068000000</v>
      </c>
      <c r="P918" s="24">
        <v>-342315000000</v>
      </c>
      <c r="Q918" s="24">
        <v>-705994000000</v>
      </c>
      <c r="R918" s="24">
        <v>-685926000000</v>
      </c>
      <c r="S918" s="24" t="s">
        <v>38</v>
      </c>
      <c r="T918" s="24">
        <v>15619000000</v>
      </c>
      <c r="U918" s="24">
        <v>82484000000</v>
      </c>
      <c r="V918" s="24" t="s">
        <v>38</v>
      </c>
      <c r="W918" s="24" t="s">
        <v>38</v>
      </c>
      <c r="X918" s="24" t="s">
        <v>38</v>
      </c>
      <c r="Y918" s="24" t="s">
        <v>38</v>
      </c>
      <c r="Z918" s="24" t="s">
        <v>38</v>
      </c>
      <c r="AA918" s="24" t="s">
        <v>38</v>
      </c>
      <c r="AB918" s="24" t="s">
        <v>38</v>
      </c>
      <c r="AC918" s="24" t="s">
        <v>38</v>
      </c>
      <c r="AD918" s="24" t="s">
        <v>38</v>
      </c>
      <c r="AE918" s="24" t="s">
        <v>38</v>
      </c>
      <c r="AF918" s="24">
        <v>1.3117000000000001</v>
      </c>
      <c r="AG918" s="24">
        <v>-0.92379999999999995</v>
      </c>
      <c r="AH918" s="24" t="s">
        <v>38</v>
      </c>
      <c r="AI918" s="24" t="s">
        <v>38</v>
      </c>
      <c r="AJ918" s="24" t="s">
        <v>38</v>
      </c>
      <c r="AK918" s="24" t="s">
        <v>38</v>
      </c>
      <c r="AL918" s="24" t="s">
        <v>38</v>
      </c>
      <c r="AM918" s="24" t="s">
        <v>38</v>
      </c>
      <c r="AN918" s="24">
        <v>421.61509999999998</v>
      </c>
    </row>
    <row r="919" spans="1:40" x14ac:dyDescent="0.35">
      <c r="A919" s="24" t="s">
        <v>1951</v>
      </c>
      <c r="B919" s="24" t="s">
        <v>1950</v>
      </c>
      <c r="C919" s="24" t="s">
        <v>53</v>
      </c>
      <c r="D919" s="24" t="s">
        <v>38</v>
      </c>
      <c r="E919" s="24" t="s">
        <v>38</v>
      </c>
      <c r="F919" s="24" t="s">
        <v>38</v>
      </c>
      <c r="G919" s="24" t="s">
        <v>38</v>
      </c>
      <c r="H919" s="24">
        <v>1229</v>
      </c>
      <c r="I919" s="24">
        <v>14000331</v>
      </c>
      <c r="J919" s="24">
        <v>7301.3666999999996</v>
      </c>
      <c r="K919" s="24" t="s">
        <v>38</v>
      </c>
      <c r="L919" s="24">
        <v>200198000000</v>
      </c>
      <c r="M919" s="24">
        <v>108829000000</v>
      </c>
      <c r="N919" s="24" t="s">
        <v>38</v>
      </c>
      <c r="O919" s="24">
        <v>10352000000</v>
      </c>
      <c r="P919" s="24">
        <v>-57773000000</v>
      </c>
      <c r="Q919" s="24">
        <v>-103794000000</v>
      </c>
      <c r="R919" s="24">
        <v>-114147000000</v>
      </c>
      <c r="S919" s="24" t="s">
        <v>38</v>
      </c>
      <c r="T919" s="24">
        <v>4414000000</v>
      </c>
      <c r="U919" s="24">
        <v>18906000000</v>
      </c>
      <c r="V919" s="24" t="s">
        <v>38</v>
      </c>
      <c r="W919" s="24" t="s">
        <v>38</v>
      </c>
      <c r="X919" s="24" t="s">
        <v>38</v>
      </c>
      <c r="Y919" s="24" t="s">
        <v>38</v>
      </c>
      <c r="Z919" s="24" t="s">
        <v>38</v>
      </c>
      <c r="AA919" s="24" t="s">
        <v>38</v>
      </c>
      <c r="AB919" s="24" t="s">
        <v>38</v>
      </c>
      <c r="AC919" s="24" t="s">
        <v>38</v>
      </c>
      <c r="AD919" s="24" t="s">
        <v>38</v>
      </c>
      <c r="AE919" s="24" t="s">
        <v>38</v>
      </c>
      <c r="AF919" s="24">
        <v>3.3986999999999998</v>
      </c>
      <c r="AG919" s="24">
        <v>5.7920999999999996</v>
      </c>
      <c r="AH919" s="24">
        <v>9.1499999999999998E-2</v>
      </c>
      <c r="AI919" s="24">
        <v>3.1518999999999999</v>
      </c>
      <c r="AJ919" s="24" t="s">
        <v>38</v>
      </c>
      <c r="AK919" s="24" t="s">
        <v>38</v>
      </c>
      <c r="AL919" s="24" t="s">
        <v>38</v>
      </c>
      <c r="AM919" s="24" t="s">
        <v>38</v>
      </c>
      <c r="AN919" s="24">
        <v>1172.4372000000001</v>
      </c>
    </row>
    <row r="920" spans="1:40" x14ac:dyDescent="0.35">
      <c r="A920" s="24" t="s">
        <v>1953</v>
      </c>
      <c r="B920" s="24" t="s">
        <v>1952</v>
      </c>
      <c r="C920" s="24" t="s">
        <v>106</v>
      </c>
      <c r="D920" s="24" t="s">
        <v>38</v>
      </c>
      <c r="E920" s="24" t="s">
        <v>38</v>
      </c>
      <c r="F920" s="24" t="s">
        <v>38</v>
      </c>
      <c r="G920" s="24" t="s">
        <v>38</v>
      </c>
      <c r="H920" s="24">
        <v>1230</v>
      </c>
      <c r="I920" s="24">
        <v>14020930</v>
      </c>
      <c r="J920" s="24">
        <v>712</v>
      </c>
      <c r="K920" s="24">
        <v>493658000000</v>
      </c>
      <c r="L920" s="24">
        <v>176382000000</v>
      </c>
      <c r="M920" s="24">
        <v>314321000000</v>
      </c>
      <c r="N920" s="24">
        <v>39874000000</v>
      </c>
      <c r="O920" s="24">
        <v>5716000000</v>
      </c>
      <c r="P920" s="24">
        <v>68846000000</v>
      </c>
      <c r="Q920" s="24">
        <v>39106000000</v>
      </c>
      <c r="R920" s="24">
        <v>78881000000</v>
      </c>
      <c r="S920" s="24" t="s">
        <v>38</v>
      </c>
      <c r="T920" s="24" t="s">
        <v>38</v>
      </c>
      <c r="U920" s="24" t="s">
        <v>38</v>
      </c>
      <c r="V920" s="24">
        <v>0.79710000000000003</v>
      </c>
      <c r="W920" s="24" t="s">
        <v>38</v>
      </c>
      <c r="X920" s="24" t="s">
        <v>38</v>
      </c>
      <c r="Y920" s="24" t="s">
        <v>38</v>
      </c>
      <c r="Z920" s="24" t="s">
        <v>38</v>
      </c>
      <c r="AA920" s="24" t="s">
        <v>38</v>
      </c>
      <c r="AB920" s="24" t="s">
        <v>38</v>
      </c>
      <c r="AC920" s="24" t="s">
        <v>38</v>
      </c>
      <c r="AD920" s="24">
        <v>-0.86850000000000005</v>
      </c>
      <c r="AE920" s="24" t="s">
        <v>38</v>
      </c>
      <c r="AF920" s="24">
        <v>0.32619999999999999</v>
      </c>
      <c r="AG920" s="24">
        <v>0.56920000000000004</v>
      </c>
      <c r="AH920" s="24">
        <v>0.45860000000000001</v>
      </c>
      <c r="AI920" s="24">
        <v>-0.71309999999999996</v>
      </c>
      <c r="AJ920" s="24" t="s">
        <v>38</v>
      </c>
      <c r="AK920" s="24">
        <v>-0.79359999999999997</v>
      </c>
      <c r="AL920" s="24" t="s">
        <v>38</v>
      </c>
      <c r="AM920" s="24" t="s">
        <v>38</v>
      </c>
      <c r="AN920" s="24">
        <v>80.667599999999993</v>
      </c>
    </row>
    <row r="921" spans="1:40" x14ac:dyDescent="0.35">
      <c r="A921" s="24" t="s">
        <v>1955</v>
      </c>
      <c r="B921" s="24" t="s">
        <v>1954</v>
      </c>
      <c r="C921" s="24" t="s">
        <v>155</v>
      </c>
      <c r="D921" s="24" t="s">
        <v>38</v>
      </c>
      <c r="E921" s="24" t="s">
        <v>38</v>
      </c>
      <c r="F921" s="24" t="s">
        <v>38</v>
      </c>
      <c r="G921" s="24" t="s">
        <v>38</v>
      </c>
      <c r="H921" s="24">
        <v>1229</v>
      </c>
      <c r="I921" s="24">
        <v>14030930</v>
      </c>
      <c r="J921" s="24" t="s">
        <v>38</v>
      </c>
      <c r="K921" s="24" t="s">
        <v>38</v>
      </c>
      <c r="L921" s="24" t="s">
        <v>38</v>
      </c>
      <c r="M921" s="24" t="s">
        <v>38</v>
      </c>
      <c r="N921" s="24" t="s">
        <v>38</v>
      </c>
      <c r="O921" s="24" t="s">
        <v>38</v>
      </c>
      <c r="P921" s="24" t="s">
        <v>38</v>
      </c>
      <c r="Q921" s="24" t="s">
        <v>38</v>
      </c>
      <c r="R921" s="24" t="s">
        <v>38</v>
      </c>
      <c r="S921" s="24" t="s">
        <v>38</v>
      </c>
      <c r="T921" s="24" t="s">
        <v>38</v>
      </c>
      <c r="U921" s="24" t="s">
        <v>38</v>
      </c>
      <c r="V921" s="24" t="s">
        <v>38</v>
      </c>
      <c r="W921" s="24" t="s">
        <v>38</v>
      </c>
      <c r="X921" s="24" t="s">
        <v>38</v>
      </c>
      <c r="Y921" s="24" t="s">
        <v>38</v>
      </c>
      <c r="Z921" s="24" t="s">
        <v>38</v>
      </c>
      <c r="AA921" s="24" t="s">
        <v>38</v>
      </c>
      <c r="AB921" s="24" t="s">
        <v>38</v>
      </c>
      <c r="AC921" s="24" t="s">
        <v>38</v>
      </c>
      <c r="AD921" s="24" t="s">
        <v>38</v>
      </c>
      <c r="AE921" s="24" t="s">
        <v>38</v>
      </c>
      <c r="AF921" s="24" t="s">
        <v>38</v>
      </c>
      <c r="AG921" s="24" t="s">
        <v>38</v>
      </c>
      <c r="AH921" s="24" t="s">
        <v>38</v>
      </c>
      <c r="AI921" s="24" t="s">
        <v>38</v>
      </c>
      <c r="AJ921" s="24">
        <v>-0.31390000000000001</v>
      </c>
      <c r="AK921" s="24" t="s">
        <v>38</v>
      </c>
      <c r="AL921" s="24" t="s">
        <v>38</v>
      </c>
      <c r="AM921" s="24" t="s">
        <v>38</v>
      </c>
      <c r="AN921" s="24" t="s">
        <v>38</v>
      </c>
    </row>
    <row r="922" spans="1:40" x14ac:dyDescent="0.35">
      <c r="A922" s="24" t="s">
        <v>1957</v>
      </c>
      <c r="B922" s="24" t="s">
        <v>1956</v>
      </c>
      <c r="C922" s="24" t="s">
        <v>155</v>
      </c>
      <c r="D922" s="24" t="s">
        <v>38</v>
      </c>
      <c r="E922" s="24" t="s">
        <v>38</v>
      </c>
      <c r="F922" s="24" t="s">
        <v>38</v>
      </c>
      <c r="G922" s="24" t="s">
        <v>38</v>
      </c>
      <c r="H922" s="24">
        <v>1229</v>
      </c>
      <c r="I922" s="24">
        <v>14030930</v>
      </c>
      <c r="J922" s="24" t="s">
        <v>38</v>
      </c>
      <c r="K922" s="24" t="s">
        <v>38</v>
      </c>
      <c r="L922" s="24" t="s">
        <v>38</v>
      </c>
      <c r="M922" s="24" t="s">
        <v>38</v>
      </c>
      <c r="N922" s="24" t="s">
        <v>38</v>
      </c>
      <c r="O922" s="24" t="s">
        <v>38</v>
      </c>
      <c r="P922" s="24" t="s">
        <v>38</v>
      </c>
      <c r="Q922" s="24" t="s">
        <v>38</v>
      </c>
      <c r="R922" s="24" t="s">
        <v>38</v>
      </c>
      <c r="S922" s="24" t="s">
        <v>38</v>
      </c>
      <c r="T922" s="24" t="s">
        <v>38</v>
      </c>
      <c r="U922" s="24" t="s">
        <v>38</v>
      </c>
      <c r="V922" s="24" t="s">
        <v>38</v>
      </c>
      <c r="W922" s="24" t="s">
        <v>38</v>
      </c>
      <c r="X922" s="24" t="s">
        <v>38</v>
      </c>
      <c r="Y922" s="24" t="s">
        <v>38</v>
      </c>
      <c r="Z922" s="24" t="s">
        <v>38</v>
      </c>
      <c r="AA922" s="24" t="s">
        <v>38</v>
      </c>
      <c r="AB922" s="24" t="s">
        <v>38</v>
      </c>
      <c r="AC922" s="24" t="s">
        <v>38</v>
      </c>
      <c r="AD922" s="24" t="s">
        <v>38</v>
      </c>
      <c r="AE922" s="24" t="s">
        <v>38</v>
      </c>
      <c r="AF922" s="24" t="s">
        <v>38</v>
      </c>
      <c r="AG922" s="24" t="s">
        <v>38</v>
      </c>
      <c r="AH922" s="24" t="s">
        <v>38</v>
      </c>
      <c r="AI922" s="24" t="s">
        <v>38</v>
      </c>
      <c r="AJ922" s="24" t="s">
        <v>38</v>
      </c>
      <c r="AK922" s="24" t="s">
        <v>38</v>
      </c>
      <c r="AL922" s="24" t="s">
        <v>38</v>
      </c>
      <c r="AM922" s="24" t="s">
        <v>38</v>
      </c>
      <c r="AN922" s="24" t="s">
        <v>38</v>
      </c>
    </row>
    <row r="923" spans="1:40" x14ac:dyDescent="0.35">
      <c r="A923" s="24" t="s">
        <v>1959</v>
      </c>
      <c r="B923" s="24" t="s">
        <v>1958</v>
      </c>
      <c r="C923" s="24" t="s">
        <v>244</v>
      </c>
      <c r="D923" s="24" t="s">
        <v>38</v>
      </c>
      <c r="E923" s="24" t="s">
        <v>38</v>
      </c>
      <c r="F923" s="24" t="s">
        <v>38</v>
      </c>
      <c r="G923" s="24" t="s">
        <v>38</v>
      </c>
      <c r="H923" s="24">
        <v>1229</v>
      </c>
      <c r="I923" s="24">
        <v>14001229</v>
      </c>
      <c r="J923" s="24">
        <v>1421</v>
      </c>
      <c r="K923" s="24">
        <v>50825116000000</v>
      </c>
      <c r="L923" s="24">
        <v>50825116000000</v>
      </c>
      <c r="M923" s="24">
        <v>50825116000000</v>
      </c>
      <c r="N923" s="24">
        <v>4261951000000</v>
      </c>
      <c r="O923" s="24">
        <v>4261951000000</v>
      </c>
      <c r="P923" s="24">
        <v>4261951000000</v>
      </c>
      <c r="Q923" s="24">
        <v>4310813000000</v>
      </c>
      <c r="R923" s="24">
        <v>4310813000000</v>
      </c>
      <c r="S923" s="24">
        <v>226191000000</v>
      </c>
      <c r="T923" s="24">
        <v>226191000000</v>
      </c>
      <c r="U923" s="24">
        <v>226191000000</v>
      </c>
      <c r="V923" s="24" t="s">
        <v>38</v>
      </c>
      <c r="W923" s="24" t="s">
        <v>38</v>
      </c>
      <c r="X923" s="24" t="s">
        <v>38</v>
      </c>
      <c r="Y923" s="24" t="s">
        <v>38</v>
      </c>
      <c r="Z923" s="24" t="s">
        <v>38</v>
      </c>
      <c r="AA923" s="24" t="s">
        <v>38</v>
      </c>
      <c r="AB923" s="24" t="s">
        <v>38</v>
      </c>
      <c r="AC923" s="24" t="s">
        <v>38</v>
      </c>
      <c r="AD923" s="24" t="s">
        <v>38</v>
      </c>
      <c r="AE923" s="24" t="s">
        <v>38</v>
      </c>
      <c r="AF923" s="24" t="s">
        <v>38</v>
      </c>
      <c r="AG923" s="24" t="s">
        <v>38</v>
      </c>
      <c r="AH923" s="24" t="s">
        <v>38</v>
      </c>
      <c r="AI923" s="24" t="s">
        <v>38</v>
      </c>
      <c r="AJ923" s="24" t="s">
        <v>38</v>
      </c>
      <c r="AK923" s="24" t="s">
        <v>38</v>
      </c>
      <c r="AL923" s="24" t="s">
        <v>38</v>
      </c>
      <c r="AM923" s="24" t="s">
        <v>38</v>
      </c>
      <c r="AN923" s="24">
        <v>84.1023</v>
      </c>
    </row>
  </sheetData>
  <autoFilter ref="A1:AS923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0504C-7B77-4C7C-BFA6-4852C04E94A7}">
  <dimension ref="A1:AD804"/>
  <sheetViews>
    <sheetView rightToLeft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4" sqref="E4"/>
    </sheetView>
  </sheetViews>
  <sheetFormatPr defaultColWidth="12.1796875" defaultRowHeight="20" x14ac:dyDescent="0.35"/>
  <cols>
    <col min="1" max="1" width="12.1796875" style="14"/>
    <col min="2" max="2" width="32.54296875" style="14" customWidth="1"/>
    <col min="3" max="3" width="27.81640625" style="14" customWidth="1"/>
    <col min="4" max="4" width="31.81640625" style="14" customWidth="1"/>
    <col min="5" max="5" width="15.7265625" style="14" customWidth="1"/>
    <col min="6" max="6" width="18.453125" style="15" customWidth="1"/>
    <col min="7" max="7" width="18.81640625" style="14" customWidth="1"/>
    <col min="8" max="8" width="15.7265625" style="15" customWidth="1"/>
    <col min="9" max="9" width="18.81640625" style="14" customWidth="1"/>
    <col min="10" max="10" width="17.81640625" style="15" customWidth="1"/>
    <col min="11" max="11" width="18.81640625" style="14" customWidth="1"/>
    <col min="12" max="12" width="20" style="14" customWidth="1"/>
    <col min="13" max="13" width="18.81640625" style="14" customWidth="1"/>
    <col min="14" max="14" width="14.54296875" style="51" customWidth="1"/>
    <col min="15" max="15" width="18.81640625" style="36" customWidth="1"/>
    <col min="16" max="16" width="17.1796875" style="51" customWidth="1"/>
    <col min="17" max="17" width="18.81640625" style="36" customWidth="1"/>
    <col min="18" max="18" width="15.81640625" style="54" customWidth="1"/>
    <col min="19" max="20" width="18.81640625" style="14" customWidth="1"/>
    <col min="21" max="21" width="14" style="30" customWidth="1"/>
    <col min="22" max="22" width="16.26953125" style="19" customWidth="1"/>
    <col min="23" max="23" width="15" style="14" bestFit="1" customWidth="1"/>
    <col min="24" max="24" width="12.54296875" style="18" bestFit="1" customWidth="1"/>
    <col min="25" max="26" width="12.54296875" style="18" customWidth="1"/>
    <col min="27" max="27" width="12.54296875" style="30" customWidth="1"/>
    <col min="28" max="28" width="12.26953125" style="18" bestFit="1" customWidth="1"/>
    <col min="29" max="29" width="66.7265625" style="19" customWidth="1"/>
    <col min="30" max="30" width="12.1796875" style="19"/>
    <col min="31" max="16384" width="12.1796875" style="14"/>
  </cols>
  <sheetData>
    <row r="1" spans="1:30" s="12" customFormat="1" ht="69.75" customHeight="1" thickBot="1" x14ac:dyDescent="0.4">
      <c r="A1" s="1" t="s">
        <v>1557</v>
      </c>
      <c r="B1" s="2" t="s">
        <v>1558</v>
      </c>
      <c r="C1" s="2" t="s">
        <v>1556</v>
      </c>
      <c r="D1" s="3" t="s">
        <v>1568</v>
      </c>
      <c r="E1" s="3" t="s">
        <v>1559</v>
      </c>
      <c r="F1" s="4" t="s">
        <v>1570</v>
      </c>
      <c r="G1" s="3" t="s">
        <v>1580</v>
      </c>
      <c r="H1" s="4" t="s">
        <v>1560</v>
      </c>
      <c r="I1" s="3" t="s">
        <v>1581</v>
      </c>
      <c r="J1" s="4" t="s">
        <v>1561</v>
      </c>
      <c r="K1" s="3" t="s">
        <v>1582</v>
      </c>
      <c r="L1" s="2" t="s">
        <v>1571</v>
      </c>
      <c r="M1" s="2" t="s">
        <v>1583</v>
      </c>
      <c r="N1" s="52" t="s">
        <v>1572</v>
      </c>
      <c r="O1" s="32" t="s">
        <v>1573</v>
      </c>
      <c r="P1" s="50" t="s">
        <v>1574</v>
      </c>
      <c r="Q1" s="33" t="s">
        <v>1575</v>
      </c>
      <c r="R1" s="53" t="s">
        <v>1960</v>
      </c>
      <c r="S1" s="2" t="s">
        <v>1562</v>
      </c>
      <c r="T1" s="2" t="s">
        <v>1563</v>
      </c>
      <c r="U1" s="29" t="s">
        <v>1961</v>
      </c>
      <c r="V1" s="6" t="s">
        <v>1963</v>
      </c>
      <c r="W1" s="2" t="s">
        <v>1564</v>
      </c>
      <c r="X1" s="8" t="s">
        <v>1565</v>
      </c>
      <c r="Y1" s="28" t="s">
        <v>1566</v>
      </c>
      <c r="Z1" s="28" t="s">
        <v>1964</v>
      </c>
      <c r="AA1" s="29" t="s">
        <v>1965</v>
      </c>
      <c r="AB1" s="9" t="s">
        <v>34</v>
      </c>
      <c r="AC1" s="10" t="s">
        <v>1567</v>
      </c>
      <c r="AD1" s="11"/>
    </row>
    <row r="2" spans="1:30" ht="20.5" thickBot="1" x14ac:dyDescent="0.4">
      <c r="A2" s="55" t="s">
        <v>305</v>
      </c>
      <c r="B2" s="13" t="str">
        <f>VLOOKUP($A2,'دیتا اولیه'!$A:$AM,2,FALSE)</f>
        <v>گروه انتخاب الکترونیک آرمان</v>
      </c>
      <c r="C2" s="13" t="str">
        <f>VLOOKUP($A2,'دیتا اولیه'!$A:$AM,3,FALSE)</f>
        <v>وسایل خانگی</v>
      </c>
      <c r="D2" s="13">
        <f>VLOOKUP($A2,'دیتا اولیه'!$A:$AM,5,FALSE)/10000000000</f>
        <v>29027.376147899999</v>
      </c>
      <c r="E2" s="15">
        <f>IFERROR(D2/'دیتا اولیه'!$AO$2*1000,"")</f>
        <v>346.38873684844867</v>
      </c>
      <c r="F2" s="15">
        <f>IFERROR(L2/(1+P2),"")</f>
        <v>458.07752698724232</v>
      </c>
      <c r="G2" s="14">
        <f>IFERROR(F2/'دیتا اولیه'!$AP$2*1000000,"")</f>
        <v>9045.7647509329054</v>
      </c>
      <c r="H2" s="15">
        <f>IFERROR(VLOOKUP($A2,'دیتا اولیه'!$A:$AM,16,FALSE)/10000000000,"")</f>
        <v>3902.7559000000001</v>
      </c>
      <c r="I2" s="14">
        <f>IFERROR(H2/'دیتا اولیه'!$AQ$2*1000000,"")</f>
        <v>75462.235585289454</v>
      </c>
      <c r="J2" s="15">
        <f>IFERROR(L2/(1+N2),"")</f>
        <v>364.59127426913631</v>
      </c>
      <c r="K2" s="14">
        <f>IFERROR(J2/'دیتا اولیه'!$AR$2*1000000,"")</f>
        <v>6107.3634231056221</v>
      </c>
      <c r="L2" s="14">
        <f>IFERROR(VLOOKUP($A2,'دیتا اولیه'!$A:$AM,15,FALSE)/10000000000,"")</f>
        <v>653.49339999999995</v>
      </c>
      <c r="M2" s="14">
        <f>IFERROR(L2/'دیتا اولیه'!$AS$2*1000000,"")</f>
        <v>9666.9191284152585</v>
      </c>
      <c r="N2" s="51">
        <f>IFERROR(VLOOKUP($A2,'دیتا اولیه'!$A:$AM,36,FALSE),"")</f>
        <v>0.79239999999999999</v>
      </c>
      <c r="O2" s="35">
        <f>IFERROR((M2/K2)-1,"")</f>
        <v>0.58283017706838636</v>
      </c>
      <c r="P2" s="51">
        <f>IFERROR(VLOOKUP($A2,'دیتا اولیه'!$A:$AM,37,FALSE),"")</f>
        <v>0.42659999999999998</v>
      </c>
      <c r="Q2" s="34">
        <f>IFERROR((M2/G2)-1,"")</f>
        <v>6.8667978284344899E-2</v>
      </c>
      <c r="R2" s="54">
        <f>IFERROR(VLOOKUP($A2,'دیتا اولیه'!$A:$AM,31,FALSE),"")</f>
        <v>0.99160000000000004</v>
      </c>
      <c r="S2" s="14">
        <f>IFERROR(VLOOKUP($A2,'دیتا اولیه'!$A:$AM,17,FALSE)/10000000000,"")</f>
        <v>2409.2912999999999</v>
      </c>
      <c r="T2" s="14">
        <f>IFERROR(S2/'دیتا اولیه'!$AR$2*1000000,"")</f>
        <v>40358.666264636413</v>
      </c>
      <c r="U2" s="30">
        <f>IFERROR(VLOOKUP($A2,'دیتا اولیه'!$A:$AM,22,FALSE),"")</f>
        <v>0.89680000000000004</v>
      </c>
      <c r="V2" s="19">
        <f>IFERROR(VLOOKUP($A2,'دیتا اولیه'!$A:$AN,20,FALSE)/10000000000/L2,"")</f>
        <v>0.83812078285717972</v>
      </c>
      <c r="W2" s="14">
        <f>IFERROR(VLOOKUP($A2,'دیتا اولیه'!$A:$AN,40,FALSE),"")</f>
        <v>136.298</v>
      </c>
      <c r="X2" s="18">
        <f>IFERROR(VLOOKUP($A2,'دیتا اولیه'!$A:$AN,23,FALSE),"")</f>
        <v>1.5998000000000001</v>
      </c>
      <c r="Y2" s="18">
        <f>IFERROR(VLOOKUP($A2,'دیتا اولیه'!$A:$AN,24,FALSE),"")</f>
        <v>6.6280999999999999</v>
      </c>
      <c r="Z2" s="18" t="str">
        <f>IFERROR(VLOOKUP($A2,'دیتا اولیه'!$A:$AN,25,FALSE),"")</f>
        <v>-</v>
      </c>
      <c r="AA2" s="30">
        <f>IFERROR(VLOOKUP($A2,'دیتا اولیه'!$A:$AN,38,FALSE),"")</f>
        <v>0.56269999999999998</v>
      </c>
      <c r="AB2" s="18" t="str">
        <f>IFERROR(VLOOKUP($A2,'دیتا اولیه'!$A:$AN,39,FALSE),"")</f>
        <v>-</v>
      </c>
      <c r="AC2" s="22"/>
    </row>
    <row r="3" spans="1:30" ht="20.5" thickBot="1" x14ac:dyDescent="0.4">
      <c r="A3" s="14" t="s">
        <v>830</v>
      </c>
      <c r="B3" s="13" t="str">
        <f>VLOOKUP($A3,'دیتا اولیه'!$A:$AM,2,FALSE)</f>
        <v>گروه‌صنعتی‌بوتان‌</v>
      </c>
      <c r="C3" s="13" t="str">
        <f>VLOOKUP($A3,'دیتا اولیه'!$A:$AM,3,FALSE)</f>
        <v>وسایل خانگی</v>
      </c>
      <c r="D3" s="13">
        <f>VLOOKUP($A3,'دیتا اولیه'!$A:$AM,5,FALSE)/10000000000</f>
        <v>6527.3117099999999</v>
      </c>
      <c r="E3" s="15">
        <f>IFERROR(D3/'دیتا اولیه'!$AO$2*1000,"")</f>
        <v>77.891547852028637</v>
      </c>
      <c r="F3" s="15">
        <f t="shared" ref="F3:F66" si="0">IFERROR(L3/(1+P3),"")</f>
        <v>102.38447882323103</v>
      </c>
      <c r="G3" s="14">
        <f>IFERROR(F3/'دیتا اولیه'!$AP$2*1000000,"")</f>
        <v>2021.8104033023506</v>
      </c>
      <c r="H3" s="15">
        <f>IFERROR(VLOOKUP($A3,'دیتا اولیه'!$A:$AM,16,FALSE)/10000000000,"")</f>
        <v>303.79849999999999</v>
      </c>
      <c r="I3" s="14">
        <f>IFERROR(H3/'دیتا اولیه'!$AQ$2*1000000,"")</f>
        <v>5874.1347306547041</v>
      </c>
      <c r="J3" s="15" t="str">
        <f t="shared" ref="J3:J66" si="1">IFERROR(L3/(1+N3),"")</f>
        <v/>
      </c>
      <c r="K3" s="14" t="str">
        <f>IFERROR(J3/'دیتا اولیه'!$AR$2*1000000,"")</f>
        <v/>
      </c>
      <c r="L3" s="14">
        <f>IFERROR(VLOOKUP($A3,'دیتا اولیه'!$A:$AM,15,FALSE)/10000000000,"")</f>
        <v>40.370199999999997</v>
      </c>
      <c r="M3" s="14">
        <f>IFERROR(L3/'دیتا اولیه'!$AS$2*1000000,"")</f>
        <v>597.18347361725421</v>
      </c>
      <c r="N3" s="51" t="str">
        <f>IFERROR(VLOOKUP($A3,'دیتا اولیه'!$A:$AM,36,FALSE),"")</f>
        <v>-</v>
      </c>
      <c r="O3" s="35" t="str">
        <f t="shared" ref="O3:O66" si="2">IFERROR((M3/K3)-1,"")</f>
        <v/>
      </c>
      <c r="P3" s="51">
        <f>IFERROR(VLOOKUP($A3,'دیتا اولیه'!$A:$AM,37,FALSE),"")</f>
        <v>-0.60570000000000002</v>
      </c>
      <c r="Q3" s="34">
        <f t="shared" ref="Q3:Q66" si="3">IFERROR((M3/G3)-1,"")</f>
        <v>-0.70462933980266562</v>
      </c>
      <c r="R3" s="54">
        <f>IFERROR(VLOOKUP($A3,'دیتا اولیه'!$A:$AM,31,FALSE),"")</f>
        <v>0.35730000000000001</v>
      </c>
      <c r="S3" s="14">
        <f>IFERROR(VLOOKUP($A3,'دیتا اولیه'!$A:$AM,17,FALSE)/10000000000,"")</f>
        <v>533.81110000000001</v>
      </c>
      <c r="T3" s="14">
        <f>IFERROR(S3/'دیتا اولیه'!$AR$2*1000000,"")</f>
        <v>8942.0088111630412</v>
      </c>
      <c r="U3" s="30">
        <f>IFERROR(VLOOKUP($A3,'دیتا اولیه'!$A:$AM,22,FALSE),"")</f>
        <v>0.41149999999999998</v>
      </c>
      <c r="V3" s="19">
        <f>IFERROR(VLOOKUP($A3,'دیتا اولیه'!$A:$AN,20,FALSE)/10000000000/L3,"")</f>
        <v>6.8726362514924384</v>
      </c>
      <c r="W3" s="14">
        <f>IFERROR(VLOOKUP($A3,'دیتا اولیه'!$A:$AN,40,FALSE),"")</f>
        <v>62.190199999999997</v>
      </c>
      <c r="X3" s="18">
        <f>IFERROR(VLOOKUP($A3,'دیتا اولیه'!$A:$AN,23,FALSE),"")</f>
        <v>0.60940000000000005</v>
      </c>
      <c r="Y3" s="18">
        <f>IFERROR(VLOOKUP($A3,'دیتا اولیه'!$A:$AN,24,FALSE),"")</f>
        <v>44.475700000000003</v>
      </c>
      <c r="Z3" s="18" t="str">
        <f>IFERROR(VLOOKUP($A3,'دیتا اولیه'!$A:$AN,25,FALSE),"")</f>
        <v>-</v>
      </c>
      <c r="AA3" s="30">
        <f>IFERROR(VLOOKUP($A3,'دیتا اولیه'!$A:$AN,38,FALSE),"")</f>
        <v>0.49309999999999998</v>
      </c>
      <c r="AB3" s="18">
        <f>IFERROR(VLOOKUP($A3,'دیتا اولیه'!$A:$AN,39,FALSE),"")</f>
        <v>1.1520999999999999</v>
      </c>
      <c r="AC3" s="22"/>
    </row>
    <row r="4" spans="1:30" ht="20.5" thickBot="1" x14ac:dyDescent="0.4">
      <c r="A4" s="14" t="s">
        <v>620</v>
      </c>
      <c r="B4" s="13" t="str">
        <f>VLOOKUP($A4,'دیتا اولیه'!$A:$AM,2,FALSE)</f>
        <v>صنایع گلدیران</v>
      </c>
      <c r="C4" s="13" t="str">
        <f>VLOOKUP($A4,'دیتا اولیه'!$A:$AM,3,FALSE)</f>
        <v>وسایل خانگی</v>
      </c>
      <c r="D4" s="13">
        <f>VLOOKUP($A4,'دیتا اولیه'!$A:$AM,5,FALSE)/10000000000</f>
        <v>3956.0774000000001</v>
      </c>
      <c r="E4" s="15">
        <f>IFERROR(D4/'دیتا اولیه'!$AO$2*1000,"")</f>
        <v>47.208560859188545</v>
      </c>
      <c r="F4" s="15">
        <f t="shared" si="0"/>
        <v>160.76074332171882</v>
      </c>
      <c r="G4" s="14">
        <f>IFERROR(F4/'دیتا اولیه'!$AP$2*1000000,"")</f>
        <v>3174.5802393704348</v>
      </c>
      <c r="H4" s="15">
        <f>IFERROR(VLOOKUP($A4,'دیتا اولیه'!$A:$AM,16,FALSE)/10000000000,"")</f>
        <v>512.17399999999998</v>
      </c>
      <c r="I4" s="14">
        <f>IFERROR(H4/'دیتا اولیه'!$AQ$2*1000000,"")</f>
        <v>9903.2058470938555</v>
      </c>
      <c r="J4" s="15">
        <f t="shared" si="1"/>
        <v>39.034122955442747</v>
      </c>
      <c r="K4" s="14">
        <f>IFERROR(J4/'دیتا اولیه'!$AR$2*1000000,"")</f>
        <v>653.87076327860268</v>
      </c>
      <c r="L4" s="14">
        <f>IFERROR(VLOOKUP($A4,'دیتا اولیه'!$A:$AM,15,FALSE)/10000000000,"")</f>
        <v>-13.8415</v>
      </c>
      <c r="M4" s="14">
        <f>IFERROR(L4/'دیتا اولیه'!$AS$2*1000000,"")</f>
        <v>-204.75288827088357</v>
      </c>
      <c r="N4" s="51">
        <f>IFERROR(VLOOKUP($A4,'دیتا اولیه'!$A:$AM,36,FALSE),"")</f>
        <v>-1.3546</v>
      </c>
      <c r="O4" s="35">
        <f t="shared" si="2"/>
        <v>-1.3131396902412686</v>
      </c>
      <c r="P4" s="51">
        <f>IFERROR(VLOOKUP($A4,'دیتا اولیه'!$A:$AM,37,FALSE),"")</f>
        <v>-1.0861000000000001</v>
      </c>
      <c r="Q4" s="34">
        <f t="shared" si="3"/>
        <v>-1.0644976257747667</v>
      </c>
      <c r="R4" s="54">
        <f>IFERROR(VLOOKUP($A4,'دیتا اولیه'!$A:$AM,31,FALSE),"")</f>
        <v>0.55969999999999998</v>
      </c>
      <c r="S4" s="14">
        <f>IFERROR(VLOOKUP($A4,'دیتا اولیه'!$A:$AM,17,FALSE)/10000000000,"")</f>
        <v>1360.4771000000001</v>
      </c>
      <c r="T4" s="14">
        <f>IFERROR(S4/'دیتا اولیه'!$AR$2*1000000,"")</f>
        <v>22789.70635040287</v>
      </c>
      <c r="U4" s="30">
        <f>IFERROR(VLOOKUP($A4,'دیتا اولیه'!$A:$AM,22,FALSE),"")</f>
        <v>0.26129999999999998</v>
      </c>
      <c r="V4" s="19">
        <f>IFERROR(VLOOKUP($A4,'دیتا اولیه'!$A:$AN,20,FALSE)/10000000000/L4,"")</f>
        <v>-14.66626449445508</v>
      </c>
      <c r="W4" s="14">
        <f>IFERROR(VLOOKUP($A4,'دیتا اولیه'!$A:$AN,40,FALSE),"")</f>
        <v>121.4919</v>
      </c>
      <c r="X4" s="18">
        <f>IFERROR(VLOOKUP($A4,'دیتا اولیه'!$A:$AN,23,FALSE),"")</f>
        <v>0.52610000000000001</v>
      </c>
      <c r="Y4" s="18">
        <f>IFERROR(VLOOKUP($A4,'دیتا اولیه'!$A:$AN,24,FALSE),"")</f>
        <v>13.2873</v>
      </c>
      <c r="Z4" s="18" t="str">
        <f>IFERROR(VLOOKUP($A4,'دیتا اولیه'!$A:$AN,25,FALSE),"")</f>
        <v>-</v>
      </c>
      <c r="AA4" s="30">
        <f>IFERROR(VLOOKUP($A4,'دیتا اولیه'!$A:$AN,38,FALSE),"")</f>
        <v>-9.4E-2</v>
      </c>
      <c r="AB4" s="18" t="str">
        <f>IFERROR(VLOOKUP($A4,'دیتا اولیه'!$A:$AN,39,FALSE),"")</f>
        <v>-</v>
      </c>
      <c r="AC4" s="22"/>
    </row>
    <row r="5" spans="1:30" ht="20.5" thickBot="1" x14ac:dyDescent="0.4">
      <c r="A5" s="14" t="s">
        <v>896</v>
      </c>
      <c r="B5" s="13" t="str">
        <f>VLOOKUP($A5,'دیتا اولیه'!$A:$AM,2,FALSE)</f>
        <v>پارس‌ خزر</v>
      </c>
      <c r="C5" s="13" t="str">
        <f>VLOOKUP($A5,'دیتا اولیه'!$A:$AM,3,FALSE)</f>
        <v>وسایل خانگی</v>
      </c>
      <c r="D5" s="13">
        <f>VLOOKUP($A5,'دیتا اولیه'!$A:$AM,5,FALSE)/10000000000</f>
        <v>3305.61</v>
      </c>
      <c r="E5" s="15">
        <f>IFERROR(D5/'دیتا اولیه'!$AO$2*1000,"")</f>
        <v>39.446420047732694</v>
      </c>
      <c r="F5" s="15">
        <f t="shared" si="0"/>
        <v>75.509405755574946</v>
      </c>
      <c r="G5" s="14">
        <f>IFERROR(F5/'دیتا اولیه'!$AP$2*1000000,"")</f>
        <v>1491.1020093912905</v>
      </c>
      <c r="H5" s="15">
        <f>IFERROR(VLOOKUP($A5,'دیتا اولیه'!$A:$AM,16,FALSE)/10000000000,"")</f>
        <v>449.5052</v>
      </c>
      <c r="I5" s="14">
        <f>IFERROR(H5/'دیتا اولیه'!$AQ$2*1000000,"")</f>
        <v>8691.4652538767932</v>
      </c>
      <c r="J5" s="15">
        <f t="shared" si="1"/>
        <v>288.48833888624472</v>
      </c>
      <c r="K5" s="14">
        <f>IFERROR(J5/'دیتا اولیه'!$AR$2*1000000,"")</f>
        <v>4832.5433252298226</v>
      </c>
      <c r="L5" s="14">
        <f>IFERROR(VLOOKUP($A5,'دیتا اولیه'!$A:$AM,15,FALSE)/10000000000,"")</f>
        <v>60.611400000000003</v>
      </c>
      <c r="M5" s="14">
        <f>IFERROR(L5/'دیتا اولیه'!$AS$2*1000000,"")</f>
        <v>896.60507980651175</v>
      </c>
      <c r="N5" s="51">
        <f>IFERROR(VLOOKUP($A5,'دیتا اولیه'!$A:$AM,36,FALSE),"")</f>
        <v>-0.78990000000000005</v>
      </c>
      <c r="O5" s="35">
        <f t="shared" si="2"/>
        <v>-0.81446517507137473</v>
      </c>
      <c r="P5" s="51">
        <f>IFERROR(VLOOKUP($A5,'دیتا اولیه'!$A:$AM,37,FALSE),"")</f>
        <v>-0.1973</v>
      </c>
      <c r="Q5" s="34">
        <f t="shared" si="3"/>
        <v>-0.39869635064570064</v>
      </c>
      <c r="R5" s="54">
        <f>IFERROR(VLOOKUP($A5,'دیتا اولیه'!$A:$AM,31,FALSE),"")</f>
        <v>0.25840000000000002</v>
      </c>
      <c r="S5" s="14">
        <f>IFERROR(VLOOKUP($A5,'دیتا اولیه'!$A:$AM,17,FALSE)/10000000000,"")</f>
        <v>981.62300000000005</v>
      </c>
      <c r="T5" s="14">
        <f>IFERROR(S5/'دیتا اولیه'!$AR$2*1000000,"")</f>
        <v>16443.422617551969</v>
      </c>
      <c r="U5" s="30">
        <f>IFERROR(VLOOKUP($A5,'دیتا اولیه'!$A:$AM,22,FALSE),"")</f>
        <v>0.37</v>
      </c>
      <c r="V5" s="19">
        <f>IFERROR(VLOOKUP($A5,'دیتا اولیه'!$A:$AN,20,FALSE)/10000000000/L5,"")</f>
        <v>6.4514266293139569E-2</v>
      </c>
      <c r="W5" s="14">
        <f>IFERROR(VLOOKUP($A5,'دیتا اولیه'!$A:$AN,40,FALSE),"")</f>
        <v>79.206800000000001</v>
      </c>
      <c r="X5" s="18">
        <f>IFERROR(VLOOKUP($A5,'دیتا اولیه'!$A:$AN,23,FALSE),"")</f>
        <v>1.2121999999999999</v>
      </c>
      <c r="Y5" s="18">
        <f>IFERROR(VLOOKUP($A5,'دیتا اولیه'!$A:$AN,24,FALSE),"")</f>
        <v>4.9775999999999998</v>
      </c>
      <c r="Z5" s="18" t="str">
        <f>IFERROR(VLOOKUP($A5,'دیتا اولیه'!$A:$AN,25,FALSE),"")</f>
        <v>-</v>
      </c>
      <c r="AA5" s="30">
        <f>IFERROR(VLOOKUP($A5,'دیتا اولیه'!$A:$AN,38,FALSE),"")</f>
        <v>0.30320000000000003</v>
      </c>
      <c r="AB5" s="18">
        <f>IFERROR(VLOOKUP($A5,'دیتا اولیه'!$A:$AN,39,FALSE),"")</f>
        <v>0.65790000000000004</v>
      </c>
      <c r="AC5" s="22"/>
    </row>
    <row r="6" spans="1:30" ht="20.5" thickBot="1" x14ac:dyDescent="0.4">
      <c r="A6" s="14" t="s">
        <v>937</v>
      </c>
      <c r="B6" s="13" t="str">
        <f>VLOOKUP($A6,'دیتا اولیه'!$A:$AM,2,FALSE)</f>
        <v>پارس‌ الکتریک‌</v>
      </c>
      <c r="C6" s="13" t="str">
        <f>VLOOKUP($A6,'دیتا اولیه'!$A:$AM,3,FALSE)</f>
        <v>وسایل خانگی</v>
      </c>
      <c r="D6" s="13">
        <f>VLOOKUP($A6,'دیتا اولیه'!$A:$AM,5,FALSE)/10000000000</f>
        <v>2352</v>
      </c>
      <c r="E6" s="15">
        <f>IFERROR(D6/'دیتا اولیه'!$AO$2*1000,"")</f>
        <v>28.066825775656323</v>
      </c>
      <c r="F6" s="15">
        <f t="shared" si="0"/>
        <v>22.831671185127806</v>
      </c>
      <c r="G6" s="14">
        <f>IFERROR(F6/'دیتا اولیه'!$AP$2*1000000,"")</f>
        <v>450.86238517235</v>
      </c>
      <c r="H6" s="15">
        <f>IFERROR(VLOOKUP($A6,'دیتا اولیه'!$A:$AM,16,FALSE)/10000000000,"")</f>
        <v>112.6606</v>
      </c>
      <c r="I6" s="14">
        <f>IFERROR(H6/'دیتا اولیه'!$AQ$2*1000000,"")</f>
        <v>2178.3634324606519</v>
      </c>
      <c r="J6" s="15" t="str">
        <f t="shared" si="1"/>
        <v/>
      </c>
      <c r="K6" s="14" t="str">
        <f>IFERROR(J6/'دیتا اولیه'!$AR$2*1000000,"")</f>
        <v/>
      </c>
      <c r="L6" s="14">
        <f>IFERROR(VLOOKUP($A6,'دیتا اولیه'!$A:$AM,15,FALSE)/10000000000,"")</f>
        <v>47.161099999999998</v>
      </c>
      <c r="M6" s="14">
        <f>IFERROR(L6/'دیتا اولیه'!$AS$2*1000000,"")</f>
        <v>697.63908817916899</v>
      </c>
      <c r="N6" s="51" t="str">
        <f>IFERROR(VLOOKUP($A6,'دیتا اولیه'!$A:$AM,36,FALSE),"")</f>
        <v>-</v>
      </c>
      <c r="O6" s="35" t="str">
        <f t="shared" si="2"/>
        <v/>
      </c>
      <c r="P6" s="51">
        <f>IFERROR(VLOOKUP($A6,'دیتا اولیه'!$A:$AM,37,FALSE),"")</f>
        <v>1.0656000000000001</v>
      </c>
      <c r="Q6" s="34">
        <f t="shared" si="3"/>
        <v>0.54734373751867604</v>
      </c>
      <c r="R6" s="54">
        <f>IFERROR(VLOOKUP($A6,'دیتا اولیه'!$A:$AM,31,FALSE),"")</f>
        <v>-0.3478</v>
      </c>
      <c r="S6" s="14">
        <f>IFERROR(VLOOKUP($A6,'دیتا اولیه'!$A:$AM,17,FALSE)/10000000000,"")</f>
        <v>187.4682</v>
      </c>
      <c r="T6" s="14">
        <f>IFERROR(S6/'دیتا اولیه'!$AR$2*1000000,"")</f>
        <v>3140.3286597316446</v>
      </c>
      <c r="U6" s="30">
        <f>IFERROR(VLOOKUP($A6,'دیتا اولیه'!$A:$AM,22,FALSE),"")</f>
        <v>1.1605000000000001</v>
      </c>
      <c r="V6" s="19">
        <f>IFERROR(VLOOKUP($A6,'دیتا اولیه'!$A:$AN,20,FALSE)/10000000000/L6,"")</f>
        <v>4.4104145153526951E-3</v>
      </c>
      <c r="W6" s="14">
        <f>IFERROR(VLOOKUP($A6,'دیتا اولیه'!$A:$AN,40,FALSE),"")</f>
        <v>543.73910000000001</v>
      </c>
      <c r="X6" s="18">
        <f>IFERROR(VLOOKUP($A6,'دیتا اولیه'!$A:$AN,23,FALSE),"")</f>
        <v>12.726599999999999</v>
      </c>
      <c r="Y6" s="18">
        <f>IFERROR(VLOOKUP($A6,'دیتا اولیه'!$A:$AN,24,FALSE),"")</f>
        <v>20.943100000000001</v>
      </c>
      <c r="Z6" s="18" t="str">
        <f>IFERROR(VLOOKUP($A6,'دیتا اولیه'!$A:$AN,25,FALSE),"")</f>
        <v>-</v>
      </c>
      <c r="AA6" s="30">
        <f>IFERROR(VLOOKUP($A6,'دیتا اولیه'!$A:$AN,38,FALSE),"")</f>
        <v>6.3700000000000007E-2</v>
      </c>
      <c r="AB6" s="18">
        <f>IFERROR(VLOOKUP($A6,'دیتا اولیه'!$A:$AN,39,FALSE),"")</f>
        <v>1.3010999999999999</v>
      </c>
      <c r="AC6" s="22"/>
    </row>
    <row r="7" spans="1:30" ht="20.5" thickBot="1" x14ac:dyDescent="0.4">
      <c r="A7" s="14" t="s">
        <v>1481</v>
      </c>
      <c r="B7" s="13" t="str">
        <f>VLOOKUP($A7,'دیتا اولیه'!$A:$AM,2,FALSE)</f>
        <v>کارخانه های صنعتی آزمایش</v>
      </c>
      <c r="C7" s="13" t="str">
        <f>VLOOKUP($A7,'دیتا اولیه'!$A:$AM,3,FALSE)</f>
        <v>وسایل خانگی</v>
      </c>
      <c r="D7" s="13">
        <f>VLOOKUP($A7,'دیتا اولیه'!$A:$AM,5,FALSE)/10000000000</f>
        <v>1633.425</v>
      </c>
      <c r="E7" s="15">
        <f>IFERROR(D7/'دیتا اولیه'!$AO$2*1000,"")</f>
        <v>19.491945107398564</v>
      </c>
      <c r="F7" s="15">
        <f t="shared" si="0"/>
        <v>8.6145784936244905</v>
      </c>
      <c r="G7" s="14">
        <f>IFERROR(F7/'دیتا اولیه'!$AP$2*1000000,"")</f>
        <v>170.11410927378535</v>
      </c>
      <c r="H7" s="15">
        <f>IFERROR(VLOOKUP($A7,'دیتا اولیه'!$A:$AM,16,FALSE)/10000000000,"")</f>
        <v>65.031400000000005</v>
      </c>
      <c r="I7" s="14">
        <f>IFERROR(H7/'دیتا اولیه'!$AQ$2*1000000,"")</f>
        <v>1257.4229475231061</v>
      </c>
      <c r="J7" s="15">
        <f t="shared" si="1"/>
        <v>61.599483204134359</v>
      </c>
      <c r="K7" s="14">
        <f>IFERROR(J7/'دیتا اولیه'!$AR$2*1000000,"")</f>
        <v>1031.8689918108844</v>
      </c>
      <c r="L7" s="14">
        <f>IFERROR(VLOOKUP($A7,'دیتا اولیه'!$A:$AM,15,FALSE)/10000000000,"")</f>
        <v>16.6873</v>
      </c>
      <c r="M7" s="14">
        <f>IFERROR(L7/'دیتا اولیه'!$AS$2*1000000,"")</f>
        <v>246.84989867013803</v>
      </c>
      <c r="N7" s="51">
        <f>IFERROR(VLOOKUP($A7,'دیتا اولیه'!$A:$AM,36,FALSE),"")</f>
        <v>-0.72909999999999997</v>
      </c>
      <c r="O7" s="35">
        <f t="shared" si="2"/>
        <v>-0.76077399298826942</v>
      </c>
      <c r="P7" s="51">
        <f>IFERROR(VLOOKUP($A7,'دیتا اولیه'!$A:$AM,37,FALSE),"")</f>
        <v>0.93710000000000004</v>
      </c>
      <c r="Q7" s="34">
        <f t="shared" si="3"/>
        <v>0.45108421473055138</v>
      </c>
      <c r="R7" s="54" t="str">
        <f>IFERROR(VLOOKUP($A7,'دیتا اولیه'!$A:$AM,31,FALSE),"")</f>
        <v>-</v>
      </c>
      <c r="S7" s="14">
        <f>IFERROR(VLOOKUP($A7,'دیتا اولیه'!$A:$AM,17,FALSE)/10000000000,"")</f>
        <v>-59.836500000000001</v>
      </c>
      <c r="T7" s="14">
        <f>IFERROR(S7/'دیتا اولیه'!$AR$2*1000000,"")</f>
        <v>-1002.3368008442635</v>
      </c>
      <c r="U7" s="30" t="str">
        <f>IFERROR(VLOOKUP($A7,'دیتا اولیه'!$A:$AM,22,FALSE),"")</f>
        <v>-</v>
      </c>
      <c r="V7" s="19">
        <f>IFERROR(VLOOKUP($A7,'دیتا اولیه'!$A:$AN,20,FALSE)/10000000000/L7,"")</f>
        <v>2.4192050241800649E-2</v>
      </c>
      <c r="W7" s="14">
        <f>IFERROR(VLOOKUP($A7,'دیتا اولیه'!$A:$AN,40,FALSE),"")</f>
        <v>466.87040000000002</v>
      </c>
      <c r="X7" s="18">
        <f>IFERROR(VLOOKUP($A7,'دیتا اولیه'!$A:$AN,23,FALSE),"")</f>
        <v>11.703900000000001</v>
      </c>
      <c r="Y7" s="18">
        <f>IFERROR(VLOOKUP($A7,'دیتا اولیه'!$A:$AN,24,FALSE),"")</f>
        <v>22.3445</v>
      </c>
      <c r="Z7" s="18" t="str">
        <f>IFERROR(VLOOKUP($A7,'دیتا اولیه'!$A:$AN,25,FALSE),"")</f>
        <v>-</v>
      </c>
      <c r="AA7" s="30">
        <f>IFERROR(VLOOKUP($A7,'دیتا اولیه'!$A:$AN,38,FALSE),"")</f>
        <v>0.10440000000000001</v>
      </c>
      <c r="AB7" s="18">
        <f>IFERROR(VLOOKUP($A7,'دیتا اولیه'!$A:$AN,39,FALSE),"")</f>
        <v>0.13880000000000001</v>
      </c>
      <c r="AC7" s="22"/>
    </row>
    <row r="8" spans="1:30" ht="20.5" thickBot="1" x14ac:dyDescent="0.4">
      <c r="A8" s="14" t="s">
        <v>1487</v>
      </c>
      <c r="B8" s="13" t="str">
        <f>VLOOKUP($A8,'دیتا اولیه'!$A:$AM,2,FALSE)</f>
        <v>لوازم‌ خانگی‌ پارس‌</v>
      </c>
      <c r="C8" s="13" t="str">
        <f>VLOOKUP($A8,'دیتا اولیه'!$A:$AM,3,FALSE)</f>
        <v>وسایل خانگی</v>
      </c>
      <c r="D8" s="13">
        <f>VLOOKUP($A8,'دیتا اولیه'!$A:$AM,5,FALSE)/10000000000</f>
        <v>883.8</v>
      </c>
      <c r="E8" s="15">
        <f>IFERROR(D8/'دیتا اولیه'!$AO$2*1000,"")</f>
        <v>10.54653937947494</v>
      </c>
      <c r="F8" s="15" t="str">
        <f t="shared" si="0"/>
        <v/>
      </c>
      <c r="G8" s="14" t="str">
        <f>IFERROR(F8/'دیتا اولیه'!$AP$2*1000000,"")</f>
        <v/>
      </c>
      <c r="H8" s="15">
        <f>IFERROR(VLOOKUP($A8,'دیتا اولیه'!$A:$AM,16,FALSE)/10000000000,"")</f>
        <v>-82.404600000000002</v>
      </c>
      <c r="I8" s="14">
        <f>IFERROR(H8/'دیتا اولیه'!$AQ$2*1000000,"")</f>
        <v>-1593.3446769016591</v>
      </c>
      <c r="J8" s="15">
        <f t="shared" si="1"/>
        <v>18.92056565656566</v>
      </c>
      <c r="K8" s="14">
        <f>IFERROR(J8/'دیتا اولیه'!$AR$2*1000000,"")</f>
        <v>316.94332473266093</v>
      </c>
      <c r="L8" s="14">
        <f>IFERROR(VLOOKUP($A8,'دیتا اولیه'!$A:$AM,15,FALSE)/10000000000,"")</f>
        <v>-23.414200000000001</v>
      </c>
      <c r="M8" s="14">
        <f>IFERROR(L8/'دیتا اولیه'!$AS$2*1000000,"")</f>
        <v>-346.3587816748273</v>
      </c>
      <c r="N8" s="51">
        <f>IFERROR(VLOOKUP($A8,'دیتا اولیه'!$A:$AM,36,FALSE),"")</f>
        <v>-2.2374999999999998</v>
      </c>
      <c r="O8" s="35">
        <f t="shared" si="2"/>
        <v>-2.0928098326947824</v>
      </c>
      <c r="P8" s="51" t="str">
        <f>IFERROR(VLOOKUP($A8,'دیتا اولیه'!$A:$AM,37,FALSE),"")</f>
        <v>-</v>
      </c>
      <c r="Q8" s="34" t="str">
        <f t="shared" si="3"/>
        <v/>
      </c>
      <c r="R8" s="54" t="str">
        <f>IFERROR(VLOOKUP($A8,'دیتا اولیه'!$A:$AM,31,FALSE),"")</f>
        <v>-</v>
      </c>
      <c r="S8" s="14">
        <f>IFERROR(VLOOKUP($A8,'دیتا اولیه'!$A:$AM,17,FALSE)/10000000000,"")</f>
        <v>-103.34059999999999</v>
      </c>
      <c r="T8" s="14">
        <f>IFERROR(S8/'دیتا اولیه'!$AR$2*1000000,"")</f>
        <v>-1731.085314169891</v>
      </c>
      <c r="U8" s="30" t="str">
        <f>IFERROR(VLOOKUP($A8,'دیتا اولیه'!$A:$AM,22,FALSE),"")</f>
        <v>-</v>
      </c>
      <c r="V8" s="19">
        <f>IFERROR(VLOOKUP($A8,'دیتا اولیه'!$A:$AN,20,FALSE)/10000000000/L8,"")</f>
        <v>-2.307146945016272E-2</v>
      </c>
      <c r="W8" s="14">
        <f>IFERROR(VLOOKUP($A8,'دیتا اولیه'!$A:$AN,40,FALSE),"")</f>
        <v>142.02289999999999</v>
      </c>
      <c r="X8" s="18">
        <f>IFERROR(VLOOKUP($A8,'دیتا اولیه'!$A:$AN,23,FALSE),"")</f>
        <v>1.1524000000000001</v>
      </c>
      <c r="Y8" s="18" t="str">
        <f>IFERROR(VLOOKUP($A8,'دیتا اولیه'!$A:$AN,24,FALSE),"")</f>
        <v>-</v>
      </c>
      <c r="Z8" s="18" t="str">
        <f>IFERROR(VLOOKUP($A8,'دیتا اولیه'!$A:$AN,25,FALSE),"")</f>
        <v>-</v>
      </c>
      <c r="AA8" s="30">
        <f>IFERROR(VLOOKUP($A8,'دیتا اولیه'!$A:$AN,38,FALSE),"")</f>
        <v>-0.1061</v>
      </c>
      <c r="AB8" s="18">
        <f>IFERROR(VLOOKUP($A8,'دیتا اولیه'!$A:$AN,39,FALSE),"")</f>
        <v>0.53290000000000004</v>
      </c>
      <c r="AC8" s="22"/>
    </row>
    <row r="9" spans="1:30" ht="20.5" thickBot="1" x14ac:dyDescent="0.4">
      <c r="A9" s="14" t="s">
        <v>1356</v>
      </c>
      <c r="B9" s="13" t="str">
        <f>VLOOKUP($A9,'دیتا اولیه'!$A:$AM,2,FALSE)</f>
        <v>گروه اقتصادی مالی نگین</v>
      </c>
      <c r="C9" s="13" t="str">
        <f>VLOOKUP($A9,'دیتا اولیه'!$A:$AM,3,FALSE)</f>
        <v>هتل و رستوران</v>
      </c>
      <c r="D9" s="13">
        <f>VLOOKUP($A9,'دیتا اولیه'!$A:$AM,5,FALSE)/10000000000</f>
        <v>15771</v>
      </c>
      <c r="E9" s="15">
        <f>IFERROR(D9/'دیتا اولیه'!$AO$2*1000,"")</f>
        <v>188.19809069212408</v>
      </c>
      <c r="F9" s="15" t="str">
        <f t="shared" si="0"/>
        <v/>
      </c>
      <c r="G9" s="14" t="str">
        <f>IFERROR(F9/'دیتا اولیه'!$AP$2*1000000,"")</f>
        <v/>
      </c>
      <c r="H9" s="15">
        <f>IFERROR(VLOOKUP($A9,'دیتا اولیه'!$A:$AM,16,FALSE)/10000000000,"")</f>
        <v>1558.1362999999999</v>
      </c>
      <c r="I9" s="14">
        <f>IFERROR(H9/'دیتا اولیه'!$AQ$2*1000000,"")</f>
        <v>30127.543601840749</v>
      </c>
      <c r="J9" s="15">
        <f t="shared" si="1"/>
        <v>887.58930817610042</v>
      </c>
      <c r="K9" s="14">
        <f>IFERROR(J9/'دیتا اولیه'!$AR$2*1000000,"")</f>
        <v>14868.239746990643</v>
      </c>
      <c r="L9" s="14">
        <f>IFERROR(VLOOKUP($A9,'دیتا اولیه'!$A:$AM,15,FALSE)/10000000000,"")</f>
        <v>-141.1267</v>
      </c>
      <c r="M9" s="14">
        <f>IFERROR(L9/'دیتا اولیه'!$AS$2*1000000,"")</f>
        <v>-2087.6421946420915</v>
      </c>
      <c r="N9" s="51">
        <f>IFERROR(VLOOKUP($A9,'دیتا اولیه'!$A:$AM,36,FALSE),"")</f>
        <v>-1.159</v>
      </c>
      <c r="O9" s="35">
        <f t="shared" si="2"/>
        <v>-1.1404095057765418</v>
      </c>
      <c r="P9" s="51" t="str">
        <f>IFERROR(VLOOKUP($A9,'دیتا اولیه'!$A:$AM,37,FALSE),"")</f>
        <v>-</v>
      </c>
      <c r="Q9" s="34" t="str">
        <f t="shared" si="3"/>
        <v/>
      </c>
      <c r="R9" s="54" t="str">
        <f>IFERROR(VLOOKUP($A9,'دیتا اولیه'!$A:$AM,31,FALSE),"")</f>
        <v>-</v>
      </c>
      <c r="S9" s="14">
        <f>IFERROR(VLOOKUP($A9,'دیتا اولیه'!$A:$AM,17,FALSE)/10000000000,"")</f>
        <v>956.44569999999999</v>
      </c>
      <c r="T9" s="14">
        <f>IFERROR(S9/'دیتا اولیه'!$AR$2*1000000,"")</f>
        <v>16021.671105750707</v>
      </c>
      <c r="U9" s="30">
        <f>IFERROR(VLOOKUP($A9,'دیتا اولیه'!$A:$AM,22,FALSE),"")</f>
        <v>0.7702</v>
      </c>
      <c r="V9" s="19">
        <f>IFERROR(VLOOKUP($A9,'دیتا اولیه'!$A:$AN,20,FALSE)/10000000000/L9,"")</f>
        <v>-1.0898277930398712</v>
      </c>
      <c r="W9" s="14">
        <f>IFERROR(VLOOKUP($A9,'دیتا اولیه'!$A:$AN,40,FALSE),"")</f>
        <v>372.92059999999998</v>
      </c>
      <c r="X9" s="18">
        <f>IFERROR(VLOOKUP($A9,'دیتا اولیه'!$A:$AN,23,FALSE),"")</f>
        <v>6.5716999999999999</v>
      </c>
      <c r="Y9" s="18">
        <f>IFERROR(VLOOKUP($A9,'دیتا اولیه'!$A:$AN,24,FALSE),"")</f>
        <v>7.4311999999999996</v>
      </c>
      <c r="Z9" s="18" t="str">
        <f>IFERROR(VLOOKUP($A9,'دیتا اولیه'!$A:$AN,25,FALSE),"")</f>
        <v>-</v>
      </c>
      <c r="AA9" s="30">
        <f>IFERROR(VLOOKUP($A9,'دیتا اولیه'!$A:$AN,38,FALSE),"")</f>
        <v>6.8099999999999994E-2</v>
      </c>
      <c r="AB9" s="18">
        <f>IFERROR(VLOOKUP($A9,'دیتا اولیه'!$A:$AN,39,FALSE),"")</f>
        <v>0.31209999999999999</v>
      </c>
      <c r="AC9" s="22"/>
    </row>
    <row r="10" spans="1:30" ht="20.5" thickBot="1" x14ac:dyDescent="0.4">
      <c r="A10" s="14" t="s">
        <v>349</v>
      </c>
      <c r="B10" s="13" t="str">
        <f>VLOOKUP($A10,'دیتا اولیه'!$A:$AM,2,FALSE)</f>
        <v>توریستی ورفاهی آبادگران ایران</v>
      </c>
      <c r="C10" s="13" t="str">
        <f>VLOOKUP($A10,'دیتا اولیه'!$A:$AM,3,FALSE)</f>
        <v>هتل و رستوران</v>
      </c>
      <c r="D10" s="13">
        <f>VLOOKUP($A10,'دیتا اولیه'!$A:$AM,5,FALSE)/10000000000</f>
        <v>1175.8698717</v>
      </c>
      <c r="E10" s="15">
        <f>IFERROR(D10/'دیتا اولیه'!$AO$2*1000,"")</f>
        <v>14.031860044152744</v>
      </c>
      <c r="F10" s="15">
        <f t="shared" si="0"/>
        <v>0.90271281571562212</v>
      </c>
      <c r="G10" s="14">
        <f>IFERROR(F10/'دیتا اولیه'!$AP$2*1000000,"")</f>
        <v>17.826082458839299</v>
      </c>
      <c r="H10" s="15">
        <f>IFERROR(VLOOKUP($A10,'دیتا اولیه'!$A:$AM,16,FALSE)/10000000000,"")</f>
        <v>1.6E-2</v>
      </c>
      <c r="I10" s="14">
        <f>IFERROR(H10/'دیتا اولیه'!$AQ$2*1000000,"")</f>
        <v>0.3093700452453691</v>
      </c>
      <c r="J10" s="15" t="str">
        <f t="shared" si="1"/>
        <v/>
      </c>
      <c r="K10" s="14" t="str">
        <f>IFERROR(J10/'دیتا اولیه'!$AR$2*1000000,"")</f>
        <v/>
      </c>
      <c r="L10" s="14">
        <f>IFERROR(VLOOKUP($A10,'دیتا اولیه'!$A:$AM,15,FALSE)/10000000000,"")</f>
        <v>-0.193</v>
      </c>
      <c r="M10" s="14">
        <f>IFERROR(L10/'دیتا اولیه'!$AS$2*1000000,"")</f>
        <v>-2.8549873522581026</v>
      </c>
      <c r="N10" s="51" t="str">
        <f>IFERROR(VLOOKUP($A10,'دیتا اولیه'!$A:$AM,36,FALSE),"")</f>
        <v>-</v>
      </c>
      <c r="O10" s="35" t="str">
        <f t="shared" si="2"/>
        <v/>
      </c>
      <c r="P10" s="51">
        <f>IFERROR(VLOOKUP($A10,'دیتا اولیه'!$A:$AM,37,FALSE),"")</f>
        <v>-1.2138</v>
      </c>
      <c r="Q10" s="34">
        <f t="shared" si="3"/>
        <v>-1.1601578674871673</v>
      </c>
      <c r="R10" s="54">
        <f>IFERROR(VLOOKUP($A10,'دیتا اولیه'!$A:$AM,31,FALSE),"")</f>
        <v>0.40970000000000001</v>
      </c>
      <c r="S10" s="14">
        <f>IFERROR(VLOOKUP($A10,'دیتا اولیه'!$A:$AM,17,FALSE)/10000000000,"")</f>
        <v>6.2210999999999999</v>
      </c>
      <c r="T10" s="14">
        <f>IFERROR(S10/'دیتا اولیه'!$AR$2*1000000,"")</f>
        <v>104.21126689783405</v>
      </c>
      <c r="U10" s="30" t="str">
        <f>IFERROR(VLOOKUP($A10,'دیتا اولیه'!$A:$AM,22,FALSE),"")</f>
        <v>-</v>
      </c>
      <c r="V10" s="19" t="str">
        <f>IFERROR(VLOOKUP($A10,'دیتا اولیه'!$A:$AN,20,FALSE)/10000000000/L10,"")</f>
        <v/>
      </c>
      <c r="W10" s="14">
        <f>IFERROR(VLOOKUP($A10,'دیتا اولیه'!$A:$AN,40,FALSE),"")</f>
        <v>69.065200000000004</v>
      </c>
      <c r="X10" s="18">
        <f>IFERROR(VLOOKUP($A10,'دیتا اولیه'!$A:$AN,23,FALSE),"")</f>
        <v>69.005200000000002</v>
      </c>
      <c r="Y10" s="18" t="str">
        <f>IFERROR(VLOOKUP($A10,'دیتا اولیه'!$A:$AN,24,FALSE),"")</f>
        <v>-</v>
      </c>
      <c r="Z10" s="18" t="str">
        <f>IFERROR(VLOOKUP($A10,'دیتا اولیه'!$A:$AN,25,FALSE),"")</f>
        <v>-</v>
      </c>
      <c r="AA10" s="30">
        <f>IFERROR(VLOOKUP($A10,'دیتا اولیه'!$A:$AN,38,FALSE),"")</f>
        <v>0.19109999999999999</v>
      </c>
      <c r="AB10" s="18">
        <f>IFERROR(VLOOKUP($A10,'دیتا اولیه'!$A:$AN,39,FALSE),"")</f>
        <v>0.79400000000000004</v>
      </c>
      <c r="AC10" s="22"/>
    </row>
    <row r="11" spans="1:30" ht="20.5" thickBot="1" x14ac:dyDescent="0.4">
      <c r="A11" s="14" t="s">
        <v>436</v>
      </c>
      <c r="B11" s="13" t="str">
        <f>VLOOKUP($A11,'دیتا اولیه'!$A:$AM,2,FALSE)</f>
        <v>هتل پارسیان کوثر اصفهان</v>
      </c>
      <c r="C11" s="13" t="str">
        <f>VLOOKUP($A11,'دیتا اولیه'!$A:$AM,3,FALSE)</f>
        <v>هتل و رستوران</v>
      </c>
      <c r="D11" s="13">
        <f>VLOOKUP($A11,'دیتا اولیه'!$A:$AM,5,FALSE)/10000000000</f>
        <v>955.034047805</v>
      </c>
      <c r="E11" s="15">
        <f>IFERROR(D11/'دیتا اولیه'!$AO$2*1000,"")</f>
        <v>11.396587682637231</v>
      </c>
      <c r="F11" s="15" t="str">
        <f t="shared" si="0"/>
        <v/>
      </c>
      <c r="G11" s="14" t="str">
        <f>IFERROR(F11/'دیتا اولیه'!$AP$2*1000000,"")</f>
        <v/>
      </c>
      <c r="H11" s="15">
        <f>IFERROR(VLOOKUP($A11,'دیتا اولیه'!$A:$AM,16,FALSE)/10000000000,"")</f>
        <v>113.6996</v>
      </c>
      <c r="I11" s="14">
        <f>IFERROR(H11/'دیتا اولیه'!$AQ$2*1000000,"")</f>
        <v>2198.453149773773</v>
      </c>
      <c r="J11" s="15">
        <f t="shared" si="1"/>
        <v>38.922971491228068</v>
      </c>
      <c r="K11" s="14">
        <f>IFERROR(J11/'دیتا اولیه'!$AR$2*1000000,"")</f>
        <v>652.00883614298994</v>
      </c>
      <c r="L11" s="14">
        <f>IFERROR(VLOOKUP($A11,'دیتا اولیه'!$A:$AM,15,FALSE)/10000000000,"")</f>
        <v>28.398199999999999</v>
      </c>
      <c r="M11" s="14">
        <f>IFERROR(L11/'دیتا اولیه'!$AS$2*1000000,"")</f>
        <v>420.0855016937619</v>
      </c>
      <c r="N11" s="51">
        <f>IFERROR(VLOOKUP($A11,'دیتا اولیه'!$A:$AM,36,FALSE),"")</f>
        <v>-0.27039999999999997</v>
      </c>
      <c r="O11" s="35">
        <f t="shared" si="2"/>
        <v>-0.35570581500273668</v>
      </c>
      <c r="P11" s="51" t="str">
        <f>IFERROR(VLOOKUP($A11,'دیتا اولیه'!$A:$AM,37,FALSE),"")</f>
        <v>-</v>
      </c>
      <c r="Q11" s="34" t="str">
        <f t="shared" si="3"/>
        <v/>
      </c>
      <c r="R11" s="54">
        <f>IFERROR(VLOOKUP($A11,'دیتا اولیه'!$A:$AM,31,FALSE),"")</f>
        <v>6.2100000000000002E-2</v>
      </c>
      <c r="S11" s="14">
        <f>IFERROR(VLOOKUP($A11,'دیتا اولیه'!$A:$AM,17,FALSE)/10000000000,"")</f>
        <v>128.4365</v>
      </c>
      <c r="T11" s="14">
        <f>IFERROR(S11/'دیتا اولیه'!$AR$2*1000000,"")</f>
        <v>2151.4732733638202</v>
      </c>
      <c r="U11" s="30">
        <f>IFERROR(VLOOKUP($A11,'دیتا اولیه'!$A:$AM,22,FALSE),"")</f>
        <v>0.78249999999999997</v>
      </c>
      <c r="V11" s="19">
        <f>IFERROR(VLOOKUP($A11,'دیتا اولیه'!$A:$AN,20,FALSE)/10000000000/L11,"")</f>
        <v>9.8277355607045522E-2</v>
      </c>
      <c r="W11" s="14">
        <f>IFERROR(VLOOKUP($A11,'دیتا اولیه'!$A:$AN,40,FALSE),"")</f>
        <v>33.901600000000002</v>
      </c>
      <c r="X11" s="18">
        <f>IFERROR(VLOOKUP($A11,'دیتا اولیه'!$A:$AN,23,FALSE),"")</f>
        <v>2.7890000000000001</v>
      </c>
      <c r="Y11" s="18">
        <f>IFERROR(VLOOKUP($A11,'دیتا اولیه'!$A:$AN,24,FALSE),"")</f>
        <v>8.3838000000000008</v>
      </c>
      <c r="Z11" s="18" t="str">
        <f>IFERROR(VLOOKUP($A11,'دیتا اولیه'!$A:$AN,25,FALSE),"")</f>
        <v>-</v>
      </c>
      <c r="AA11" s="30">
        <f>IFERROR(VLOOKUP($A11,'دیتا اولیه'!$A:$AN,38,FALSE),"")</f>
        <v>0.1308</v>
      </c>
      <c r="AB11" s="18">
        <f>IFERROR(VLOOKUP($A11,'دیتا اولیه'!$A:$AN,39,FALSE),"")</f>
        <v>0.45679999999999998</v>
      </c>
      <c r="AC11" s="22"/>
    </row>
    <row r="12" spans="1:30" ht="20.5" thickBot="1" x14ac:dyDescent="0.4">
      <c r="A12" s="14" t="s">
        <v>525</v>
      </c>
      <c r="B12" s="13" t="str">
        <f>VLOOKUP($A12,'دیتا اولیه'!$A:$AM,2,FALSE)</f>
        <v>تهیه توزیع غذای دنا آفرین فدک</v>
      </c>
      <c r="C12" s="13" t="str">
        <f>VLOOKUP($A12,'دیتا اولیه'!$A:$AM,3,FALSE)</f>
        <v>هتل و رستوران</v>
      </c>
      <c r="D12" s="13">
        <f>VLOOKUP($A12,'دیتا اولیه'!$A:$AM,5,FALSE)/10000000000</f>
        <v>814.5</v>
      </c>
      <c r="E12" s="15">
        <f>IFERROR(D12/'دیتا اولیه'!$AO$2*1000,"")</f>
        <v>9.7195704057279233</v>
      </c>
      <c r="F12" s="15">
        <f t="shared" si="0"/>
        <v>8.285304078927993</v>
      </c>
      <c r="G12" s="14">
        <f>IFERROR(F12/'دیتا اولیه'!$AP$2*1000000,"")</f>
        <v>163.61184989984187</v>
      </c>
      <c r="H12" s="15">
        <f>IFERROR(VLOOKUP($A12,'دیتا اولیه'!$A:$AM,16,FALSE)/10000000000,"")</f>
        <v>41.894500000000001</v>
      </c>
      <c r="I12" s="14">
        <f>IFERROR(H12/'دیتا اولیه'!$AQ$2*1000000,"")</f>
        <v>810.05646003325728</v>
      </c>
      <c r="J12" s="15">
        <f t="shared" si="1"/>
        <v>5.6220523581135096</v>
      </c>
      <c r="K12" s="14">
        <f>IFERROR(J12/'دیتا اولیه'!$AR$2*1000000,"")</f>
        <v>94.176463777300526</v>
      </c>
      <c r="L12" s="14">
        <f>IFERROR(VLOOKUP($A12,'دیتا اولیه'!$A:$AM,15,FALSE)/10000000000,"")</f>
        <v>11.2531</v>
      </c>
      <c r="M12" s="14">
        <f>IFERROR(L12/'دیتا اولیه'!$AS$2*1000000,"")</f>
        <v>166.46351385334538</v>
      </c>
      <c r="N12" s="51">
        <f>IFERROR(VLOOKUP($A12,'دیتا اولیه'!$A:$AM,36,FALSE),"")</f>
        <v>1.0016</v>
      </c>
      <c r="O12" s="35">
        <f t="shared" si="2"/>
        <v>0.76757023120959755</v>
      </c>
      <c r="P12" s="51">
        <f>IFERROR(VLOOKUP($A12,'دیتا اولیه'!$A:$AM,37,FALSE),"")</f>
        <v>0.35820000000000002</v>
      </c>
      <c r="Q12" s="34">
        <f t="shared" si="3"/>
        <v>1.7429446309966012E-2</v>
      </c>
      <c r="R12" s="54">
        <f>IFERROR(VLOOKUP($A12,'دیتا اولیه'!$A:$AM,31,FALSE),"")</f>
        <v>0.31030000000000002</v>
      </c>
      <c r="S12" s="14">
        <f>IFERROR(VLOOKUP($A12,'دیتا اولیه'!$A:$AM,17,FALSE)/10000000000,"")</f>
        <v>126.38509999999999</v>
      </c>
      <c r="T12" s="14">
        <f>IFERROR(S12/'دیتا اولیه'!$AR$2*1000000,"")</f>
        <v>2117.1097375077475</v>
      </c>
      <c r="U12" s="30">
        <f>IFERROR(VLOOKUP($A12,'دیتا اولیه'!$A:$AM,22,FALSE),"")</f>
        <v>0.1003</v>
      </c>
      <c r="V12" s="19">
        <f>IFERROR(VLOOKUP($A12,'دیتا اولیه'!$A:$AN,20,FALSE)/10000000000/L12,"")</f>
        <v>0.37932658556308929</v>
      </c>
      <c r="W12" s="14">
        <f>IFERROR(VLOOKUP($A12,'دیتا اولیه'!$A:$AN,40,FALSE),"")</f>
        <v>116.0909</v>
      </c>
      <c r="X12" s="18">
        <f>IFERROR(VLOOKUP($A12,'دیتا اولیه'!$A:$AN,23,FALSE),"")</f>
        <v>0.68340000000000001</v>
      </c>
      <c r="Y12" s="18">
        <f>IFERROR(VLOOKUP($A12,'دیتا اولیه'!$A:$AN,24,FALSE),"")</f>
        <v>32.261899999999997</v>
      </c>
      <c r="Z12" s="18" t="str">
        <f>IFERROR(VLOOKUP($A12,'دیتا اولیه'!$A:$AN,25,FALSE),"")</f>
        <v>-</v>
      </c>
      <c r="AA12" s="30">
        <f>IFERROR(VLOOKUP($A12,'دیتا اولیه'!$A:$AN,38,FALSE),"")</f>
        <v>0.1249</v>
      </c>
      <c r="AB12" s="18">
        <f>IFERROR(VLOOKUP($A12,'دیتا اولیه'!$A:$AN,39,FALSE),"")</f>
        <v>0.66520000000000001</v>
      </c>
      <c r="AC12" s="22"/>
    </row>
    <row r="13" spans="1:30" ht="20.5" thickBot="1" x14ac:dyDescent="0.4">
      <c r="A13" s="14" t="s">
        <v>1187</v>
      </c>
      <c r="B13" s="13" t="str">
        <f>VLOOKUP($A13,'دیتا اولیه'!$A:$AM,2,FALSE)</f>
        <v>توریستی ورفاهی آبادگران کیش</v>
      </c>
      <c r="C13" s="13" t="str">
        <f>VLOOKUP($A13,'دیتا اولیه'!$A:$AM,3,FALSE)</f>
        <v>هتل و رستوران</v>
      </c>
      <c r="D13" s="13">
        <f>VLOOKUP($A13,'دیتا اولیه'!$A:$AM,5,FALSE)/10000000000</f>
        <v>310.06720000000001</v>
      </c>
      <c r="E13" s="15">
        <f>IFERROR(D13/'دیتا اولیه'!$AO$2*1000,"")</f>
        <v>3.7000859188544153</v>
      </c>
      <c r="F13" s="15" t="str">
        <f t="shared" si="0"/>
        <v/>
      </c>
      <c r="G13" s="14" t="str">
        <f>IFERROR(F13/'دیتا اولیه'!$AP$2*1000000,"")</f>
        <v/>
      </c>
      <c r="H13" s="15">
        <f>IFERROR(VLOOKUP($A13,'دیتا اولیه'!$A:$AM,16,FALSE)/10000000000,"")</f>
        <v>5.6197999999999997</v>
      </c>
      <c r="I13" s="14">
        <f>IFERROR(H13/'دیتا اولیه'!$AQ$2*1000000,"")</f>
        <v>108.66236126687032</v>
      </c>
      <c r="J13" s="15" t="str">
        <f t="shared" si="1"/>
        <v/>
      </c>
      <c r="K13" s="14" t="str">
        <f>IFERROR(J13/'دیتا اولیه'!$AR$2*1000000,"")</f>
        <v/>
      </c>
      <c r="L13" s="14">
        <f>IFERROR(VLOOKUP($A13,'دیتا اولیه'!$A:$AM,15,FALSE)/10000000000,"")</f>
        <v>1.2379</v>
      </c>
      <c r="M13" s="14">
        <f>IFERROR(L13/'دیتا اولیه'!$AS$2*1000000,"")</f>
        <v>18.311859292022309</v>
      </c>
      <c r="N13" s="51" t="str">
        <f>IFERROR(VLOOKUP($A13,'دیتا اولیه'!$A:$AM,36,FALSE),"")</f>
        <v>-</v>
      </c>
      <c r="O13" s="35" t="str">
        <f t="shared" si="2"/>
        <v/>
      </c>
      <c r="P13" s="51" t="str">
        <f>IFERROR(VLOOKUP($A13,'دیتا اولیه'!$A:$AM,37,FALSE),"")</f>
        <v>-</v>
      </c>
      <c r="Q13" s="34" t="str">
        <f t="shared" si="3"/>
        <v/>
      </c>
      <c r="R13" s="54" t="str">
        <f>IFERROR(VLOOKUP($A13,'دیتا اولیه'!$A:$AM,31,FALSE),"")</f>
        <v>-</v>
      </c>
      <c r="S13" s="14">
        <f>IFERROR(VLOOKUP($A13,'دیتا اولیه'!$A:$AM,17,FALSE)/10000000000,"")</f>
        <v>15.775600000000001</v>
      </c>
      <c r="T13" s="14">
        <f>IFERROR(S13/'دیتا اولیه'!$AR$2*1000000,"")</f>
        <v>264.26118565422047</v>
      </c>
      <c r="U13" s="30">
        <f>IFERROR(VLOOKUP($A13,'دیتا اولیه'!$A:$AM,22,FALSE),"")</f>
        <v>0.72889999999999999</v>
      </c>
      <c r="V13" s="19" t="str">
        <f>IFERROR(VLOOKUP($A13,'دیتا اولیه'!$A:$AN,20,FALSE)/10000000000/L13,"")</f>
        <v/>
      </c>
      <c r="W13" s="14">
        <f>IFERROR(VLOOKUP($A13,'دیتا اولیه'!$A:$AN,40,FALSE),"")</f>
        <v>38.334800000000001</v>
      </c>
      <c r="X13" s="18">
        <f>IFERROR(VLOOKUP($A13,'دیتا اولیه'!$A:$AN,23,FALSE),"")</f>
        <v>51.304200000000002</v>
      </c>
      <c r="Y13" s="18" t="str">
        <f>IFERROR(VLOOKUP($A13,'دیتا اولیه'!$A:$AN,24,FALSE),"")</f>
        <v>-</v>
      </c>
      <c r="Z13" s="18" t="str">
        <f>IFERROR(VLOOKUP($A13,'دیتا اولیه'!$A:$AN,25,FALSE),"")</f>
        <v>-</v>
      </c>
      <c r="AA13" s="30">
        <f>IFERROR(VLOOKUP($A13,'دیتا اولیه'!$A:$AN,38,FALSE),"")</f>
        <v>9.69E-2</v>
      </c>
      <c r="AB13" s="18">
        <f>IFERROR(VLOOKUP($A13,'دیتا اولیه'!$A:$AN,39,FALSE),"")</f>
        <v>0.9234</v>
      </c>
      <c r="AC13" s="22"/>
    </row>
    <row r="14" spans="1:30" ht="20.5" thickBot="1" x14ac:dyDescent="0.4">
      <c r="A14" s="14" t="s">
        <v>1553</v>
      </c>
      <c r="B14" s="13" t="str">
        <f>VLOOKUP($A14,'دیتا اولیه'!$A:$AM,2,FALSE)</f>
        <v>امور رفاهی کارگزاران پارس</v>
      </c>
      <c r="C14" s="13" t="str">
        <f>VLOOKUP($A14,'دیتا اولیه'!$A:$AM,3,FALSE)</f>
        <v>هتل و رستوران</v>
      </c>
      <c r="D14" s="13">
        <f>VLOOKUP($A14,'دیتا اولیه'!$A:$AM,5,FALSE)/10000000000</f>
        <v>261.90288977</v>
      </c>
      <c r="E14" s="15">
        <f>IFERROR(D14/'دیتا اولیه'!$AO$2*1000,"")</f>
        <v>3.1253328134844871</v>
      </c>
      <c r="F14" s="15" t="str">
        <f t="shared" si="0"/>
        <v/>
      </c>
      <c r="G14" s="14" t="str">
        <f>IFERROR(F14/'دیتا اولیه'!$AP$2*1000000,"")</f>
        <v/>
      </c>
      <c r="H14" s="15">
        <f>IFERROR(VLOOKUP($A14,'دیتا اولیه'!$A:$AM,16,FALSE)/10000000000,"")</f>
        <v>1.7562</v>
      </c>
      <c r="I14" s="14">
        <f>IFERROR(H14/'دیتا اولیه'!$AQ$2*1000000,"")</f>
        <v>33.957229591244825</v>
      </c>
      <c r="J14" s="15" t="str">
        <f t="shared" si="1"/>
        <v/>
      </c>
      <c r="K14" s="14" t="str">
        <f>IFERROR(J14/'دیتا اولیه'!$AR$2*1000000,"")</f>
        <v/>
      </c>
      <c r="L14" s="14">
        <f>IFERROR(VLOOKUP($A14,'دیتا اولیه'!$A:$AM,15,FALSE)/10000000000,"")</f>
        <v>-1.1285000000000001</v>
      </c>
      <c r="M14" s="14">
        <f>IFERROR(L14/'دیتا اولیه'!$AS$2*1000000,"")</f>
        <v>-16.693540036389994</v>
      </c>
      <c r="N14" s="51" t="str">
        <f>IFERROR(VLOOKUP($A14,'دیتا اولیه'!$A:$AM,36,FALSE),"")</f>
        <v>-</v>
      </c>
      <c r="O14" s="35" t="str">
        <f t="shared" si="2"/>
        <v/>
      </c>
      <c r="P14" s="51" t="str">
        <f>IFERROR(VLOOKUP($A14,'دیتا اولیه'!$A:$AM,37,FALSE),"")</f>
        <v>-</v>
      </c>
      <c r="Q14" s="34" t="str">
        <f t="shared" si="3"/>
        <v/>
      </c>
      <c r="R14" s="54" t="str">
        <f>IFERROR(VLOOKUP($A14,'دیتا اولیه'!$A:$AM,31,FALSE),"")</f>
        <v>-</v>
      </c>
      <c r="S14" s="14">
        <f>IFERROR(VLOOKUP($A14,'دیتا اولیه'!$A:$AM,17,FALSE)/10000000000,"")</f>
        <v>0.90700000000000003</v>
      </c>
      <c r="T14" s="14">
        <f>IFERROR(S14/'دیتا اولیه'!$AR$2*1000000,"")</f>
        <v>15.193393302846038</v>
      </c>
      <c r="U14" s="30">
        <f>IFERROR(VLOOKUP($A14,'دیتا اولیه'!$A:$AM,22,FALSE),"")</f>
        <v>0.95879999999999999</v>
      </c>
      <c r="V14" s="19" t="str">
        <f>IFERROR(VLOOKUP($A14,'دیتا اولیه'!$A:$AN,20,FALSE)/10000000000/L14,"")</f>
        <v/>
      </c>
      <c r="W14" s="14" t="str">
        <f>IFERROR(VLOOKUP($A14,'دیتا اولیه'!$A:$AN,40,FALSE),"")</f>
        <v>-</v>
      </c>
      <c r="X14" s="18" t="str">
        <f>IFERROR(VLOOKUP($A14,'دیتا اولیه'!$A:$AN,23,FALSE),"")</f>
        <v>-</v>
      </c>
      <c r="Y14" s="18" t="str">
        <f>IFERROR(VLOOKUP($A14,'دیتا اولیه'!$A:$AN,24,FALSE),"")</f>
        <v>-</v>
      </c>
      <c r="Z14" s="18" t="str">
        <f>IFERROR(VLOOKUP($A14,'دیتا اولیه'!$A:$AN,25,FALSE),"")</f>
        <v>-</v>
      </c>
      <c r="AA14" s="30">
        <f>IFERROR(VLOOKUP($A14,'دیتا اولیه'!$A:$AN,38,FALSE),"")</f>
        <v>-3.8800000000000001E-2</v>
      </c>
      <c r="AB14" s="18">
        <f>IFERROR(VLOOKUP($A14,'دیتا اولیه'!$A:$AN,39,FALSE),"")</f>
        <v>6.0299999999999999E-2</v>
      </c>
      <c r="AC14" s="22"/>
    </row>
    <row r="15" spans="1:30" ht="20.5" thickBot="1" x14ac:dyDescent="0.4">
      <c r="A15" s="14" t="s">
        <v>1135</v>
      </c>
      <c r="B15" s="13" t="str">
        <f>VLOOKUP($A15,'دیتا اولیه'!$A:$AM,2,FALSE)</f>
        <v>پاکدیس</v>
      </c>
      <c r="C15" s="13" t="str">
        <f>VLOOKUP($A15,'دیتا اولیه'!$A:$AM,3,FALSE)</f>
        <v>نوشیدنی</v>
      </c>
      <c r="D15" s="13">
        <f>VLOOKUP($A15,'دیتا اولیه'!$A:$AM,5,FALSE)/10000000000</f>
        <v>2502.8132288800002</v>
      </c>
      <c r="E15" s="15">
        <f>IFERROR(D15/'دیتا اولیه'!$AO$2*1000,"")</f>
        <v>29.866506311217186</v>
      </c>
      <c r="F15" s="15">
        <f t="shared" si="0"/>
        <v>67.764348249027236</v>
      </c>
      <c r="G15" s="14">
        <f>IFERROR(F15/'دیتا اولیه'!$AP$2*1000000,"")</f>
        <v>1338.1585357232866</v>
      </c>
      <c r="H15" s="15">
        <f>IFERROR(VLOOKUP($A15,'دیتا اولیه'!$A:$AM,16,FALSE)/10000000000,"")</f>
        <v>283.00920000000002</v>
      </c>
      <c r="I15" s="14">
        <f>IFERROR(H15/'دیتا اولیه'!$AQ$2*1000000,"")</f>
        <v>5472.1605630534823</v>
      </c>
      <c r="J15" s="15">
        <f t="shared" si="1"/>
        <v>93.836336083515747</v>
      </c>
      <c r="K15" s="14">
        <f>IFERROR(J15/'دیتا اولیه'!$AR$2*1000000,"")</f>
        <v>1571.8769131366023</v>
      </c>
      <c r="L15" s="14">
        <f>IFERROR(VLOOKUP($A15,'دیتا اولیه'!$A:$AM,15,FALSE)/10000000000,"")</f>
        <v>55.729399999999998</v>
      </c>
      <c r="M15" s="14">
        <f>IFERROR(L15/'دیتا اولیه'!$AS$2*1000000,"")</f>
        <v>824.38721320690524</v>
      </c>
      <c r="N15" s="51">
        <f>IFERROR(VLOOKUP($A15,'دیتا اولیه'!$A:$AM,36,FALSE),"")</f>
        <v>-0.40610000000000002</v>
      </c>
      <c r="O15" s="35">
        <f t="shared" si="2"/>
        <v>-0.47553958817177266</v>
      </c>
      <c r="P15" s="51">
        <f>IFERROR(VLOOKUP($A15,'دیتا اولیه'!$A:$AM,37,FALSE),"")</f>
        <v>-0.17760000000000001</v>
      </c>
      <c r="Q15" s="34">
        <f t="shared" si="3"/>
        <v>-0.3839390541560036</v>
      </c>
      <c r="R15" s="54">
        <f>IFERROR(VLOOKUP($A15,'دیتا اولیه'!$A:$AM,31,FALSE),"")</f>
        <v>0.36209999999999998</v>
      </c>
      <c r="S15" s="14">
        <f>IFERROR(VLOOKUP($A15,'دیتا اولیه'!$A:$AM,17,FALSE)/10000000000,"")</f>
        <v>602.10569999999996</v>
      </c>
      <c r="T15" s="14">
        <f>IFERROR(S15/'دیتا اولیه'!$AR$2*1000000,"")</f>
        <v>10086.029448716015</v>
      </c>
      <c r="U15" s="30">
        <f>IFERROR(VLOOKUP($A15,'دیتا اولیه'!$A:$AM,22,FALSE),"")</f>
        <v>0.79759999999999998</v>
      </c>
      <c r="V15" s="19">
        <f>IFERROR(VLOOKUP($A15,'دیتا اولیه'!$A:$AN,20,FALSE)/10000000000/L15,"")</f>
        <v>1.1709923307984655</v>
      </c>
      <c r="W15" s="14">
        <f>IFERROR(VLOOKUP($A15,'دیتا اولیه'!$A:$AN,40,FALSE),"")</f>
        <v>67.607100000000003</v>
      </c>
      <c r="X15" s="18">
        <f>IFERROR(VLOOKUP($A15,'دیتا اولیه'!$A:$AN,23,FALSE),"")</f>
        <v>0.88849999999999996</v>
      </c>
      <c r="Y15" s="18">
        <f>IFERROR(VLOOKUP($A15,'دیتا اولیه'!$A:$AN,24,FALSE),"")</f>
        <v>7.0109000000000004</v>
      </c>
      <c r="Z15" s="18" t="str">
        <f>IFERROR(VLOOKUP($A15,'دیتا اولیه'!$A:$AN,25,FALSE),"")</f>
        <v>-</v>
      </c>
      <c r="AA15" s="30">
        <f>IFERROR(VLOOKUP($A15,'دیتا اولیه'!$A:$AN,38,FALSE),"")</f>
        <v>0.22689999999999999</v>
      </c>
      <c r="AB15" s="18">
        <f>IFERROR(VLOOKUP($A15,'دیتا اولیه'!$A:$AN,39,FALSE),"")</f>
        <v>0.80079999999999996</v>
      </c>
      <c r="AC15" s="22"/>
    </row>
    <row r="16" spans="1:30" ht="20.5" thickBot="1" x14ac:dyDescent="0.4">
      <c r="A16" s="14" t="s">
        <v>1410</v>
      </c>
      <c r="B16" s="13" t="str">
        <f>VLOOKUP($A16,'دیتا اولیه'!$A:$AM,2,FALSE)</f>
        <v>بهنوش‌ ایران‌</v>
      </c>
      <c r="C16" s="13" t="str">
        <f>VLOOKUP($A16,'دیتا اولیه'!$A:$AM,3,FALSE)</f>
        <v>نوشیدنی</v>
      </c>
      <c r="D16" s="13">
        <f>VLOOKUP($A16,'دیتا اولیه'!$A:$AM,5,FALSE)/10000000000</f>
        <v>2221.1999999999998</v>
      </c>
      <c r="E16" s="15">
        <f>IFERROR(D16/'دیتا اولیه'!$AO$2*1000,"")</f>
        <v>26.505966587112169</v>
      </c>
      <c r="F16" s="15">
        <f t="shared" si="0"/>
        <v>12.726125818943471</v>
      </c>
      <c r="G16" s="14">
        <f>IFERROR(F16/'دیتا اولیه'!$AP$2*1000000,"")</f>
        <v>251.30580211183789</v>
      </c>
      <c r="H16" s="15">
        <f>IFERROR(VLOOKUP($A16,'دیتا اولیه'!$A:$AM,16,FALSE)/10000000000,"")</f>
        <v>124.4646</v>
      </c>
      <c r="I16" s="14">
        <f>IFERROR(H16/'دیتا اولیه'!$AQ$2*1000000,"")</f>
        <v>2406.6011833404232</v>
      </c>
      <c r="J16" s="15">
        <f t="shared" si="1"/>
        <v>129.01777777777778</v>
      </c>
      <c r="K16" s="14">
        <f>IFERROR(J16/'دیتا اولیه'!$AR$2*1000000,"")</f>
        <v>2161.2104088610445</v>
      </c>
      <c r="L16" s="14">
        <f>IFERROR(VLOOKUP($A16,'دیتا اولیه'!$A:$AM,15,FALSE)/10000000000,"")</f>
        <v>52.252200000000002</v>
      </c>
      <c r="M16" s="14">
        <f>IFERROR(L16/'دیتا اولیه'!$AS$2*1000000,"")</f>
        <v>772.95010428839817</v>
      </c>
      <c r="N16" s="51">
        <f>IFERROR(VLOOKUP($A16,'دیتا اولیه'!$A:$AM,36,FALSE),"")</f>
        <v>-0.59499999999999997</v>
      </c>
      <c r="O16" s="35">
        <f t="shared" si="2"/>
        <v>-0.64235314566352564</v>
      </c>
      <c r="P16" s="51">
        <f>IFERROR(VLOOKUP($A16,'دیتا اولیه'!$A:$AM,37,FALSE),"")</f>
        <v>3.1059000000000001</v>
      </c>
      <c r="Q16" s="34">
        <f t="shared" si="3"/>
        <v>2.0757352110175891</v>
      </c>
      <c r="R16" s="54">
        <f>IFERROR(VLOOKUP($A16,'دیتا اولیه'!$A:$AM,31,FALSE),"")</f>
        <v>0.25380000000000003</v>
      </c>
      <c r="S16" s="14">
        <f>IFERROR(VLOOKUP($A16,'دیتا اولیه'!$A:$AM,17,FALSE)/10000000000,"")</f>
        <v>425.56509999999997</v>
      </c>
      <c r="T16" s="14">
        <f>IFERROR(S16/'دیتا اولیه'!$AR$2*1000000,"")</f>
        <v>7128.7518635777333</v>
      </c>
      <c r="U16" s="30">
        <f>IFERROR(VLOOKUP($A16,'دیتا اولیه'!$A:$AM,22,FALSE),"")</f>
        <v>0.43390000000000001</v>
      </c>
      <c r="V16" s="19">
        <f>IFERROR(VLOOKUP($A16,'دیتا اولیه'!$A:$AN,20,FALSE)/10000000000/L16,"")</f>
        <v>0.64663114663114662</v>
      </c>
      <c r="W16" s="14">
        <f>IFERROR(VLOOKUP($A16,'دیتا اولیه'!$A:$AN,40,FALSE),"")</f>
        <v>51.4</v>
      </c>
      <c r="X16" s="18">
        <f>IFERROR(VLOOKUP($A16,'دیتا اولیه'!$A:$AN,23,FALSE),"")</f>
        <v>0.42330000000000001</v>
      </c>
      <c r="Y16" s="18">
        <f>IFERROR(VLOOKUP($A16,'دیتا اولیه'!$A:$AN,24,FALSE),"")</f>
        <v>16.55</v>
      </c>
      <c r="Z16" s="18" t="str">
        <f>IFERROR(VLOOKUP($A16,'دیتا اولیه'!$A:$AN,25,FALSE),"")</f>
        <v>-</v>
      </c>
      <c r="AA16" s="30">
        <f>IFERROR(VLOOKUP($A16,'دیتا اولیه'!$A:$AN,38,FALSE),"")</f>
        <v>0.23</v>
      </c>
      <c r="AB16" s="18">
        <f>IFERROR(VLOOKUP($A16,'دیتا اولیه'!$A:$AN,39,FALSE),"")</f>
        <v>0.89259999999999995</v>
      </c>
      <c r="AC16" s="22"/>
    </row>
    <row r="17" spans="1:29" ht="20.5" thickBot="1" x14ac:dyDescent="0.4">
      <c r="A17" s="14" t="s">
        <v>1599</v>
      </c>
      <c r="B17" s="13" t="str">
        <f>VLOOKUP($A17,'دیتا اولیه'!$A:$AM,2,FALSE)</f>
        <v>نساجی هدیه البرز مشهد</v>
      </c>
      <c r="C17" s="13" t="str">
        <f>VLOOKUP($A17,'دیتا اولیه'!$A:$AM,3,FALSE)</f>
        <v>نساجی</v>
      </c>
      <c r="D17" s="13">
        <f>VLOOKUP($A17,'دیتا اولیه'!$A:$AM,5,FALSE)/10000000000</f>
        <v>2754</v>
      </c>
      <c r="E17" s="15">
        <f>IFERROR(D17/'دیتا اولیه'!$AO$2*1000,"")</f>
        <v>32.863961813842486</v>
      </c>
      <c r="F17" s="15" t="str">
        <f t="shared" si="0"/>
        <v/>
      </c>
      <c r="G17" s="14" t="str">
        <f>IFERROR(F17/'دیتا اولیه'!$AP$2*1000000,"")</f>
        <v/>
      </c>
      <c r="H17" s="15" t="str">
        <f>IFERROR(VLOOKUP($A17,'دیتا اولیه'!$A:$AM,16,FALSE)/10000000000,"")</f>
        <v/>
      </c>
      <c r="I17" s="14" t="str">
        <f>IFERROR(H17/'دیتا اولیه'!$AQ$2*1000000,"")</f>
        <v/>
      </c>
      <c r="J17" s="15" t="str">
        <f t="shared" si="1"/>
        <v/>
      </c>
      <c r="K17" s="14" t="str">
        <f>IFERROR(J17/'دیتا اولیه'!$AR$2*1000000,"")</f>
        <v/>
      </c>
      <c r="L17" s="14" t="str">
        <f>IFERROR(VLOOKUP($A17,'دیتا اولیه'!$A:$AM,15,FALSE)/10000000000,"")</f>
        <v/>
      </c>
      <c r="M17" s="14" t="str">
        <f>IFERROR(L17/'دیتا اولیه'!$AS$2*1000000,"")</f>
        <v/>
      </c>
      <c r="N17" s="51">
        <f>IFERROR(VLOOKUP($A17,'دیتا اولیه'!$A:$AM,36,FALSE),"")</f>
        <v>2.1324000000000001</v>
      </c>
      <c r="O17" s="35" t="str">
        <f t="shared" si="2"/>
        <v/>
      </c>
      <c r="P17" s="51">
        <f>IFERROR(VLOOKUP($A17,'دیتا اولیه'!$A:$AM,37,FALSE),"")</f>
        <v>1.08</v>
      </c>
      <c r="Q17" s="34" t="str">
        <f t="shared" si="3"/>
        <v/>
      </c>
      <c r="R17" s="54" t="str">
        <f>IFERROR(VLOOKUP($A17,'دیتا اولیه'!$A:$AM,31,FALSE),"")</f>
        <v>-</v>
      </c>
      <c r="S17" s="14" t="str">
        <f>IFERROR(VLOOKUP($A17,'دیتا اولیه'!$A:$AM,17,FALSE)/10000000000,"")</f>
        <v/>
      </c>
      <c r="T17" s="14" t="str">
        <f>IFERROR(S17/'دیتا اولیه'!$AR$2*1000000,"")</f>
        <v/>
      </c>
      <c r="U17" s="30" t="str">
        <f>IFERROR(VLOOKUP($A17,'دیتا اولیه'!$A:$AM,22,FALSE),"")</f>
        <v>-</v>
      </c>
      <c r="V17" s="19" t="str">
        <f>IFERROR(VLOOKUP($A17,'دیتا اولیه'!$A:$AN,20,FALSE)/10000000000/L17,"")</f>
        <v/>
      </c>
      <c r="W17" s="14">
        <f>IFERROR(VLOOKUP($A17,'دیتا اولیه'!$A:$AN,40,FALSE),"")</f>
        <v>276.0763</v>
      </c>
      <c r="X17" s="18">
        <f>IFERROR(VLOOKUP($A17,'دیتا اولیه'!$A:$AN,23,FALSE),"")</f>
        <v>1.4798</v>
      </c>
      <c r="Y17" s="18">
        <f>IFERROR(VLOOKUP($A17,'دیتا اولیه'!$A:$AN,24,FALSE),"")</f>
        <v>5.7941000000000003</v>
      </c>
      <c r="Z17" s="18" t="str">
        <f>IFERROR(VLOOKUP($A17,'دیتا اولیه'!$A:$AN,25,FALSE),"")</f>
        <v>-</v>
      </c>
      <c r="AA17" s="30" t="str">
        <f>IFERROR(VLOOKUP($A17,'دیتا اولیه'!$A:$AN,38,FALSE),"")</f>
        <v>-</v>
      </c>
      <c r="AB17" s="18" t="str">
        <f>IFERROR(VLOOKUP($A17,'دیتا اولیه'!$A:$AN,39,FALSE),"")</f>
        <v>-</v>
      </c>
      <c r="AC17" s="22"/>
    </row>
    <row r="18" spans="1:29" ht="20.5" thickBot="1" x14ac:dyDescent="0.4">
      <c r="A18" s="14" t="s">
        <v>1412</v>
      </c>
      <c r="B18" s="13" t="str">
        <f>VLOOKUP($A18,'دیتا اولیه'!$A:$AM,2,FALSE)</f>
        <v>ایران‌ مرینوس‌</v>
      </c>
      <c r="C18" s="13" t="str">
        <f>VLOOKUP($A18,'دیتا اولیه'!$A:$AM,3,FALSE)</f>
        <v>نساجی</v>
      </c>
      <c r="D18" s="13">
        <f>VLOOKUP($A18,'دیتا اولیه'!$A:$AM,5,FALSE)/10000000000</f>
        <v>1950</v>
      </c>
      <c r="E18" s="15">
        <f>IFERROR(D18/'دیتا اولیه'!$AO$2*1000,"")</f>
        <v>23.269689737470166</v>
      </c>
      <c r="F18" s="15">
        <f t="shared" si="0"/>
        <v>0.38129863713097545</v>
      </c>
      <c r="G18" s="14">
        <f>IFERROR(F18/'دیتا اولیه'!$AP$2*1000000,"")</f>
        <v>7.5295939401851388</v>
      </c>
      <c r="H18" s="15">
        <f>IFERROR(VLOOKUP($A18,'دیتا اولیه'!$A:$AM,16,FALSE)/10000000000,"")</f>
        <v>72.432900000000004</v>
      </c>
      <c r="I18" s="14">
        <f>IFERROR(H18/'دیتا اولیه'!$AQ$2*1000000,"")</f>
        <v>1400.5355968908311</v>
      </c>
      <c r="J18" s="15" t="str">
        <f t="shared" si="1"/>
        <v/>
      </c>
      <c r="K18" s="14" t="str">
        <f>IFERROR(J18/'دیتا اولیه'!$AR$2*1000000,"")</f>
        <v/>
      </c>
      <c r="L18" s="14">
        <f>IFERROR(VLOOKUP($A18,'دیتا اولیه'!$A:$AM,15,FALSE)/10000000000,"")</f>
        <v>4.6303000000000001</v>
      </c>
      <c r="M18" s="14">
        <f>IFERROR(L18/'دیتا اولیه'!$AS$2*1000000,"")</f>
        <v>68.494548897205661</v>
      </c>
      <c r="N18" s="51" t="str">
        <f>IFERROR(VLOOKUP($A18,'دیتا اولیه'!$A:$AM,36,FALSE),"")</f>
        <v>-</v>
      </c>
      <c r="O18" s="35" t="str">
        <f t="shared" si="2"/>
        <v/>
      </c>
      <c r="P18" s="51">
        <f>IFERROR(VLOOKUP($A18,'دیتا اولیه'!$A:$AM,37,FALSE),"")</f>
        <v>11.1435</v>
      </c>
      <c r="Q18" s="34">
        <f t="shared" si="3"/>
        <v>8.096712178813922</v>
      </c>
      <c r="R18" s="54">
        <f>IFERROR(VLOOKUP($A18,'دیتا اولیه'!$A:$AM,31,FALSE),"")</f>
        <v>0.40720000000000001</v>
      </c>
      <c r="S18" s="14">
        <f>IFERROR(VLOOKUP($A18,'دیتا اولیه'!$A:$AM,17,FALSE)/10000000000,"")</f>
        <v>126.22190000000001</v>
      </c>
      <c r="T18" s="14">
        <f>IFERROR(S18/'دیتا اولیه'!$AR$2*1000000,"")</f>
        <v>2114.3759317888675</v>
      </c>
      <c r="U18" s="30">
        <f>IFERROR(VLOOKUP($A18,'دیتا اولیه'!$A:$AM,22,FALSE),"")</f>
        <v>0.1008</v>
      </c>
      <c r="V18" s="19" t="str">
        <f>IFERROR(VLOOKUP($A18,'دیتا اولیه'!$A:$AN,20,FALSE)/10000000000/L18,"")</f>
        <v/>
      </c>
      <c r="W18" s="14">
        <f>IFERROR(VLOOKUP($A18,'دیتا اولیه'!$A:$AN,40,FALSE),"")</f>
        <v>134.68010000000001</v>
      </c>
      <c r="X18" s="18">
        <f>IFERROR(VLOOKUP($A18,'دیتا اولیه'!$A:$AN,23,FALSE),"")</f>
        <v>13.132199999999999</v>
      </c>
      <c r="Y18" s="18" t="str">
        <f>IFERROR(VLOOKUP($A18,'دیتا اولیه'!$A:$AN,24,FALSE),"")</f>
        <v>-</v>
      </c>
      <c r="Z18" s="18" t="str">
        <f>IFERROR(VLOOKUP($A18,'دیتا اولیه'!$A:$AN,25,FALSE),"")</f>
        <v>-</v>
      </c>
      <c r="AA18" s="30">
        <f>IFERROR(VLOOKUP($A18,'دیتا اولیه'!$A:$AN,38,FALSE),"")</f>
        <v>2.9100000000000001E-2</v>
      </c>
      <c r="AB18" s="18">
        <f>IFERROR(VLOOKUP($A18,'دیتا اولیه'!$A:$AN,39,FALSE),"")</f>
        <v>0.8044</v>
      </c>
      <c r="AC18" s="22"/>
    </row>
    <row r="19" spans="1:29" ht="20.5" thickBot="1" x14ac:dyDescent="0.4">
      <c r="A19" s="14" t="s">
        <v>1063</v>
      </c>
      <c r="B19" s="13" t="str">
        <f>VLOOKUP($A19,'دیتا اولیه'!$A:$AM,2,FALSE)</f>
        <v>نخریسی و نساجی خسروی خراسان</v>
      </c>
      <c r="C19" s="13" t="str">
        <f>VLOOKUP($A19,'دیتا اولیه'!$A:$AM,3,FALSE)</f>
        <v>نساجی</v>
      </c>
      <c r="D19" s="13">
        <f>VLOOKUP($A19,'دیتا اولیه'!$A:$AM,5,FALSE)/10000000000</f>
        <v>1605.45</v>
      </c>
      <c r="E19" s="15">
        <f>IFERROR(D19/'دیتا اولیه'!$AO$2*1000,"")</f>
        <v>19.158114558472555</v>
      </c>
      <c r="F19" s="15">
        <f t="shared" si="0"/>
        <v>43.309149813469467</v>
      </c>
      <c r="G19" s="14">
        <f>IFERROR(F19/'دیتا اولیه'!$AP$2*1000000,"")</f>
        <v>855.23597577941291</v>
      </c>
      <c r="H19" s="15">
        <f>IFERROR(VLOOKUP($A19,'دیتا اولیه'!$A:$AM,16,FALSE)/10000000000,"")</f>
        <v>194.5539</v>
      </c>
      <c r="I19" s="14">
        <f>IFERROR(H19/'دیتا اولیه'!$AQ$2*1000000,"")</f>
        <v>3761.8218028539386</v>
      </c>
      <c r="J19" s="15">
        <f t="shared" si="1"/>
        <v>36.464456935030583</v>
      </c>
      <c r="K19" s="14">
        <f>IFERROR(J19/'دیتا اولیه'!$AR$2*1000000,"")</f>
        <v>610.82561828953851</v>
      </c>
      <c r="L19" s="14">
        <f>IFERROR(VLOOKUP($A19,'دیتا اولیه'!$A:$AM,15,FALSE)/10000000000,"")</f>
        <v>44.114699999999999</v>
      </c>
      <c r="M19" s="14">
        <f>IFERROR(L19/'دیتا اولیه'!$AS$2*1000000,"")</f>
        <v>652.57466605523587</v>
      </c>
      <c r="N19" s="51">
        <f>IFERROR(VLOOKUP($A19,'دیتا اولیه'!$A:$AM,36,FALSE),"")</f>
        <v>0.20979999999999999</v>
      </c>
      <c r="O19" s="35">
        <f t="shared" si="2"/>
        <v>6.8348554015473129E-2</v>
      </c>
      <c r="P19" s="51">
        <f>IFERROR(VLOOKUP($A19,'دیتا اولیه'!$A:$AM,37,FALSE),"")</f>
        <v>1.8599999999999998E-2</v>
      </c>
      <c r="Q19" s="34">
        <f t="shared" si="3"/>
        <v>-0.2369653703347584</v>
      </c>
      <c r="R19" s="54">
        <f>IFERROR(VLOOKUP($A19,'دیتا اولیه'!$A:$AM,31,FALSE),"")</f>
        <v>2.01E-2</v>
      </c>
      <c r="S19" s="14">
        <f>IFERROR(VLOOKUP($A19,'دیتا اولیه'!$A:$AM,17,FALSE)/10000000000,"")</f>
        <v>240.02119999999999</v>
      </c>
      <c r="T19" s="14">
        <f>IFERROR(S19/'دیتا اولیه'!$AR$2*1000000,"")</f>
        <v>4020.6576544885002</v>
      </c>
      <c r="U19" s="30">
        <f>IFERROR(VLOOKUP($A19,'دیتا اولیه'!$A:$AM,22,FALSE),"")</f>
        <v>0.67279999999999995</v>
      </c>
      <c r="V19" s="19">
        <f>IFERROR(VLOOKUP($A19,'دیتا اولیه'!$A:$AN,20,FALSE)/10000000000/L19,"")</f>
        <v>0.28217578267561605</v>
      </c>
      <c r="W19" s="14">
        <f>IFERROR(VLOOKUP($A19,'دیتا اولیه'!$A:$AN,40,FALSE),"")</f>
        <v>97.249600000000001</v>
      </c>
      <c r="X19" s="18">
        <f>IFERROR(VLOOKUP($A19,'دیتا اولیه'!$A:$AN,23,FALSE),"")</f>
        <v>1.5194000000000001</v>
      </c>
      <c r="Y19" s="18">
        <f>IFERROR(VLOOKUP($A19,'دیتا اولیه'!$A:$AN,24,FALSE),"")</f>
        <v>9.1188000000000002</v>
      </c>
      <c r="Z19" s="18" t="str">
        <f>IFERROR(VLOOKUP($A19,'دیتا اولیه'!$A:$AN,25,FALSE),"")</f>
        <v>-</v>
      </c>
      <c r="AA19" s="30">
        <f>IFERROR(VLOOKUP($A19,'دیتا اولیه'!$A:$AN,38,FALSE),"")</f>
        <v>0.2228</v>
      </c>
      <c r="AB19" s="18" t="str">
        <f>IFERROR(VLOOKUP($A19,'دیتا اولیه'!$A:$AN,39,FALSE),"")</f>
        <v>-</v>
      </c>
      <c r="AC19" s="22"/>
    </row>
    <row r="20" spans="1:29" ht="20.5" thickBot="1" x14ac:dyDescent="0.4">
      <c r="A20" s="14" t="s">
        <v>1616</v>
      </c>
      <c r="B20" s="13" t="str">
        <f>VLOOKUP($A20,'دیتا اولیه'!$A:$AM,2,FALSE)</f>
        <v>نساجی بروجرد</v>
      </c>
      <c r="C20" s="13" t="str">
        <f>VLOOKUP($A20,'دیتا اولیه'!$A:$AM,3,FALSE)</f>
        <v>نساجی</v>
      </c>
      <c r="D20" s="13">
        <f>VLOOKUP($A20,'دیتا اولیه'!$A:$AM,5,FALSE)/10000000000</f>
        <v>1485.0858933</v>
      </c>
      <c r="E20" s="15">
        <f>IFERROR(D20/'دیتا اولیه'!$AO$2*1000,"")</f>
        <v>17.721788702863961</v>
      </c>
      <c r="F20" s="15">
        <f t="shared" si="0"/>
        <v>13.485325131810194</v>
      </c>
      <c r="G20" s="14">
        <f>IFERROR(F20/'دیتا اولیه'!$AP$2*1000000,"")</f>
        <v>266.2978896487005</v>
      </c>
      <c r="H20" s="15">
        <f>IFERROR(VLOOKUP($A20,'دیتا اولیه'!$A:$AM,16,FALSE)/10000000000,"")</f>
        <v>36.525700000000001</v>
      </c>
      <c r="I20" s="14">
        <f>IFERROR(H20/'دیتا اولیه'!$AQ$2*1000000,"")</f>
        <v>706.24734135117365</v>
      </c>
      <c r="J20" s="15">
        <f t="shared" si="1"/>
        <v>54.361671980162946</v>
      </c>
      <c r="K20" s="14">
        <f>IFERROR(J20/'دیتا اولیه'!$AR$2*1000000,"")</f>
        <v>910.62653031413549</v>
      </c>
      <c r="L20" s="14">
        <f>IFERROR(VLOOKUP($A20,'دیتا اولیه'!$A:$AM,15,FALSE)/10000000000,"")</f>
        <v>-46.038899999999998</v>
      </c>
      <c r="M20" s="14">
        <f>IFERROR(L20/'دیتا اولیه'!$AS$2*1000000,"")</f>
        <v>-681.03874203044325</v>
      </c>
      <c r="N20" s="51">
        <f>IFERROR(VLOOKUP($A20,'دیتا اولیه'!$A:$AM,36,FALSE),"")</f>
        <v>-1.8469</v>
      </c>
      <c r="O20" s="35">
        <f t="shared" si="2"/>
        <v>-1.7478793109569384</v>
      </c>
      <c r="P20" s="51">
        <f>IFERROR(VLOOKUP($A20,'دیتا اولیه'!$A:$AM,37,FALSE),"")</f>
        <v>-4.4139999999999997</v>
      </c>
      <c r="Q20" s="34">
        <f t="shared" si="3"/>
        <v>-3.5574319906510254</v>
      </c>
      <c r="R20" s="54">
        <f>IFERROR(VLOOKUP($A20,'دیتا اولیه'!$A:$AM,31,FALSE),"")</f>
        <v>-0.4078</v>
      </c>
      <c r="S20" s="14">
        <f>IFERROR(VLOOKUP($A20,'دیتا اولیه'!$A:$AM,17,FALSE)/10000000000,"")</f>
        <v>60.218400000000003</v>
      </c>
      <c r="T20" s="14">
        <f>IFERROR(S20/'دیتا اولیه'!$AR$2*1000000,"")</f>
        <v>1008.7341072415701</v>
      </c>
      <c r="U20" s="30">
        <f>IFERROR(VLOOKUP($A20,'دیتا اولیه'!$A:$AM,22,FALSE),"")</f>
        <v>0.10059999999999999</v>
      </c>
      <c r="V20" s="19">
        <f>IFERROR(VLOOKUP($A20,'دیتا اولیه'!$A:$AN,20,FALSE)/10000000000/L20,"")</f>
        <v>-0.7977623270755817</v>
      </c>
      <c r="W20" s="14">
        <f>IFERROR(VLOOKUP($A20,'دیتا اولیه'!$A:$AN,40,FALSE),"")</f>
        <v>52.709099999999999</v>
      </c>
      <c r="X20" s="18">
        <f>IFERROR(VLOOKUP($A20,'دیتا اولیه'!$A:$AN,23,FALSE),"")</f>
        <v>1.2903</v>
      </c>
      <c r="Y20" s="18">
        <f>IFERROR(VLOOKUP($A20,'دیتا اولیه'!$A:$AN,24,FALSE),"")</f>
        <v>40.665599999999998</v>
      </c>
      <c r="Z20" s="18" t="str">
        <f>IFERROR(VLOOKUP($A20,'دیتا اولیه'!$A:$AN,25,FALSE),"")</f>
        <v>-</v>
      </c>
      <c r="AA20" s="30">
        <f>IFERROR(VLOOKUP($A20,'دیتا اولیه'!$A:$AN,38,FALSE),"")</f>
        <v>0.1517</v>
      </c>
      <c r="AB20" s="18">
        <f>IFERROR(VLOOKUP($A20,'دیتا اولیه'!$A:$AN,39,FALSE),"")</f>
        <v>0.16339999999999999</v>
      </c>
      <c r="AC20" s="22"/>
    </row>
    <row r="21" spans="1:29" ht="20.5" thickBot="1" x14ac:dyDescent="0.4">
      <c r="A21" s="14" t="s">
        <v>593</v>
      </c>
      <c r="B21" s="13" t="str">
        <f>VLOOKUP($A21,'دیتا اولیه'!$A:$AM,2,FALSE)</f>
        <v>نساجی بابکان</v>
      </c>
      <c r="C21" s="13" t="str">
        <f>VLOOKUP($A21,'دیتا اولیه'!$A:$AM,3,FALSE)</f>
        <v>نساجی</v>
      </c>
      <c r="D21" s="13">
        <f>VLOOKUP($A21,'دیتا اولیه'!$A:$AM,5,FALSE)/10000000000</f>
        <v>959.4</v>
      </c>
      <c r="E21" s="15">
        <f>IFERROR(D21/'دیتا اولیه'!$AO$2*1000,"")</f>
        <v>11.448687350835321</v>
      </c>
      <c r="F21" s="15">
        <f t="shared" si="0"/>
        <v>4.5107377806774318</v>
      </c>
      <c r="G21" s="14">
        <f>IFERROR(F21/'دیتا اولیه'!$AP$2*1000000,"")</f>
        <v>89.074600724277886</v>
      </c>
      <c r="H21" s="15">
        <f>IFERROR(VLOOKUP($A21,'دیتا اولیه'!$A:$AM,16,FALSE)/10000000000,"")</f>
        <v>29.564499999999999</v>
      </c>
      <c r="I21" s="14">
        <f>IFERROR(H21/'دیتا اولیه'!$AQ$2*1000000,"")</f>
        <v>571.64816891604471</v>
      </c>
      <c r="J21" s="15">
        <f t="shared" si="1"/>
        <v>15.185503797931728</v>
      </c>
      <c r="K21" s="14">
        <f>IFERROR(J21/'دیتا اولیه'!$AR$2*1000000,"")</f>
        <v>254.37633043422161</v>
      </c>
      <c r="L21" s="14">
        <f>IFERROR(VLOOKUP($A21,'دیتا اولیه'!$A:$AM,15,FALSE)/10000000000,"")</f>
        <v>16.5932</v>
      </c>
      <c r="M21" s="14">
        <f>IFERROR(L21/'دیتا اولیه'!$AS$2*1000000,"")</f>
        <v>245.4579074274049</v>
      </c>
      <c r="N21" s="51">
        <f>IFERROR(VLOOKUP($A21,'دیتا اولیه'!$A:$AM,36,FALSE),"")</f>
        <v>9.2700000000000005E-2</v>
      </c>
      <c r="O21" s="35">
        <f t="shared" si="2"/>
        <v>-3.5059956213665422E-2</v>
      </c>
      <c r="P21" s="51">
        <f>IFERROR(VLOOKUP($A21,'دیتا اولیه'!$A:$AM,37,FALSE),"")</f>
        <v>2.6785999999999999</v>
      </c>
      <c r="Q21" s="34">
        <f t="shared" si="3"/>
        <v>1.7556442064466498</v>
      </c>
      <c r="R21" s="54">
        <f>IFERROR(VLOOKUP($A21,'دیتا اولیه'!$A:$AM,31,FALSE),"")</f>
        <v>0.60129999999999995</v>
      </c>
      <c r="S21" s="14">
        <f>IFERROR(VLOOKUP($A21,'دیتا اولیه'!$A:$AM,17,FALSE)/10000000000,"")</f>
        <v>67.959400000000002</v>
      </c>
      <c r="T21" s="14">
        <f>IFERROR(S21/'دیتا اولیه'!$AR$2*1000000,"")</f>
        <v>1138.4056150225304</v>
      </c>
      <c r="U21" s="30" t="str">
        <f>IFERROR(VLOOKUP($A21,'دیتا اولیه'!$A:$AM,22,FALSE),"")</f>
        <v>-</v>
      </c>
      <c r="V21" s="19" t="str">
        <f>IFERROR(VLOOKUP($A21,'دیتا اولیه'!$A:$AN,20,FALSE)/10000000000/L21,"")</f>
        <v/>
      </c>
      <c r="W21" s="14">
        <f>IFERROR(VLOOKUP($A21,'دیتا اولیه'!$A:$AN,40,FALSE),"")</f>
        <v>2.5535000000000001</v>
      </c>
      <c r="X21" s="18">
        <f>IFERROR(VLOOKUP($A21,'دیتا اولیه'!$A:$AN,23,FALSE),"")</f>
        <v>2.1989999999999998</v>
      </c>
      <c r="Y21" s="18">
        <f>IFERROR(VLOOKUP($A21,'دیتا اولیه'!$A:$AN,24,FALSE),"")</f>
        <v>19.103899999999999</v>
      </c>
      <c r="Z21" s="18" t="str">
        <f>IFERROR(VLOOKUP($A21,'دیتا اولیه'!$A:$AN,25,FALSE),"")</f>
        <v>-</v>
      </c>
      <c r="AA21" s="30" t="str">
        <f>IFERROR(VLOOKUP($A21,'دیتا اولیه'!$A:$AN,38,FALSE),"")</f>
        <v>-</v>
      </c>
      <c r="AB21" s="18" t="str">
        <f>IFERROR(VLOOKUP($A21,'دیتا اولیه'!$A:$AN,39,FALSE),"")</f>
        <v>-</v>
      </c>
      <c r="AC21" s="22"/>
    </row>
    <row r="22" spans="1:29" ht="20.5" thickBot="1" x14ac:dyDescent="0.4">
      <c r="A22" s="55" t="s">
        <v>496</v>
      </c>
      <c r="B22" s="13" t="str">
        <f>VLOOKUP($A22,'دیتا اولیه'!$A:$AM,2,FALSE)</f>
        <v>عطرین نخ قم</v>
      </c>
      <c r="C22" s="13" t="str">
        <f>VLOOKUP($A22,'دیتا اولیه'!$A:$AM,3,FALSE)</f>
        <v>نساجی</v>
      </c>
      <c r="D22" s="13">
        <f>VLOOKUP($A22,'دیتا اولیه'!$A:$AM,5,FALSE)/10000000000</f>
        <v>935</v>
      </c>
      <c r="E22" s="15">
        <f>IFERROR(D22/'دیتا اولیه'!$AO$2*1000,"")</f>
        <v>11.157517899761338</v>
      </c>
      <c r="F22" s="15">
        <f t="shared" si="0"/>
        <v>17.16517991380174</v>
      </c>
      <c r="G22" s="14">
        <f>IFERROR(F22/'دیتا اولیه'!$AP$2*1000000,"")</f>
        <v>338.96484821883377</v>
      </c>
      <c r="H22" s="15">
        <f>IFERROR(VLOOKUP($A22,'دیتا اولیه'!$A:$AM,16,FALSE)/10000000000,"")</f>
        <v>81.553100000000001</v>
      </c>
      <c r="I22" s="14">
        <f>IFERROR(H22/'دیتا اولیه'!$AQ$2*1000000,"")</f>
        <v>1576.880389806257</v>
      </c>
      <c r="J22" s="15">
        <f t="shared" si="1"/>
        <v>14.550297366185214</v>
      </c>
      <c r="K22" s="14">
        <f>IFERROR(J22/'دیتا اولیه'!$AR$2*1000000,"")</f>
        <v>243.73582200420816</v>
      </c>
      <c r="L22" s="14">
        <f>IFERROR(VLOOKUP($A22,'دیتا اولیه'!$A:$AM,15,FALSE)/10000000000,"")</f>
        <v>17.125699999999998</v>
      </c>
      <c r="M22" s="14">
        <f>IFERROR(L22/'دیتا اولیه'!$AS$2*1000000,"")</f>
        <v>253.33500983713256</v>
      </c>
      <c r="N22" s="51">
        <f>IFERROR(VLOOKUP($A22,'دیتا اولیه'!$A:$AM,36,FALSE),"")</f>
        <v>0.17699999999999999</v>
      </c>
      <c r="O22" s="35">
        <f t="shared" si="2"/>
        <v>3.9383574207482175E-2</v>
      </c>
      <c r="P22" s="51">
        <f>IFERROR(VLOOKUP($A22,'دیتا اولیه'!$A:$AM,37,FALSE),"")</f>
        <v>-2.3E-3</v>
      </c>
      <c r="Q22" s="34">
        <f t="shared" si="3"/>
        <v>-0.25262158843804083</v>
      </c>
      <c r="R22" s="54">
        <f>IFERROR(VLOOKUP($A22,'دیتا اولیه'!$A:$AM,31,FALSE),"")</f>
        <v>0.75139999999999996</v>
      </c>
      <c r="S22" s="14">
        <f>IFERROR(VLOOKUP($A22,'دیتا اولیه'!$A:$AM,17,FALSE)/10000000000,"")</f>
        <v>49.084400000000002</v>
      </c>
      <c r="T22" s="14">
        <f>IFERROR(S22/'دیتا اولیه'!$AR$2*1000000,"")</f>
        <v>822.22557247432871</v>
      </c>
      <c r="U22" s="30">
        <f>IFERROR(VLOOKUP($A22,'دیتا اولیه'!$A:$AM,22,FALSE),"")</f>
        <v>0.1017</v>
      </c>
      <c r="V22" s="19">
        <f>IFERROR(VLOOKUP($A22,'دیتا اولیه'!$A:$AN,20,FALSE)/10000000000/L22,"")</f>
        <v>1.0202093929007283</v>
      </c>
      <c r="W22" s="14">
        <f>IFERROR(VLOOKUP($A22,'دیتا اولیه'!$A:$AN,40,FALSE),"")</f>
        <v>105.0763</v>
      </c>
      <c r="X22" s="18">
        <f>IFERROR(VLOOKUP($A22,'دیتا اولیه'!$A:$AN,23,FALSE),"")</f>
        <v>1.2653000000000001</v>
      </c>
      <c r="Y22" s="18">
        <f>IFERROR(VLOOKUP($A22,'دیتا اولیه'!$A:$AN,24,FALSE),"")</f>
        <v>11.449299999999999</v>
      </c>
      <c r="Z22" s="18" t="str">
        <f>IFERROR(VLOOKUP($A22,'دیتا اولیه'!$A:$AN,25,FALSE),"")</f>
        <v>-</v>
      </c>
      <c r="AA22" s="30">
        <f>IFERROR(VLOOKUP($A22,'دیتا اولیه'!$A:$AN,38,FALSE),"")</f>
        <v>8.6400000000000005E-2</v>
      </c>
      <c r="AB22" s="18">
        <f>IFERROR(VLOOKUP($A22,'دیتا اولیه'!$A:$AN,39,FALSE),"")</f>
        <v>1.2738</v>
      </c>
      <c r="AC22" s="22"/>
    </row>
    <row r="23" spans="1:29" ht="20.5" thickBot="1" x14ac:dyDescent="0.4">
      <c r="A23" s="14" t="s">
        <v>1296</v>
      </c>
      <c r="B23" s="13" t="str">
        <f>VLOOKUP($A23,'دیتا اولیه'!$A:$AM,2,FALSE)</f>
        <v>پشم‌ بافی‌ توس</v>
      </c>
      <c r="C23" s="13" t="str">
        <f>VLOOKUP($A23,'دیتا اولیه'!$A:$AM,3,FALSE)</f>
        <v>نساجی</v>
      </c>
      <c r="D23" s="13">
        <f>VLOOKUP($A23,'دیتا اولیه'!$A:$AM,5,FALSE)/10000000000</f>
        <v>426.13981829099998</v>
      </c>
      <c r="E23" s="15">
        <f>IFERROR(D23/'دیتا اولیه'!$AO$2*1000,"")</f>
        <v>5.085200695596658</v>
      </c>
      <c r="F23" s="15">
        <f t="shared" si="0"/>
        <v>9.4586146808974085</v>
      </c>
      <c r="G23" s="14">
        <f>IFERROR(F23/'دیتا اولیه'!$AP$2*1000000,"")</f>
        <v>186.78149053904835</v>
      </c>
      <c r="H23" s="15">
        <f>IFERROR(VLOOKUP($A23,'دیتا اولیه'!$A:$AM,16,FALSE)/10000000000,"")</f>
        <v>26.417400000000001</v>
      </c>
      <c r="I23" s="14">
        <f>IFERROR(H23/'دیتا اولیه'!$AQ$2*1000000,"")</f>
        <v>510.79701457906344</v>
      </c>
      <c r="J23" s="15">
        <f t="shared" si="1"/>
        <v>10.690423436730676</v>
      </c>
      <c r="K23" s="14">
        <f>IFERROR(J23/'دیتا اولیه'!$AR$2*1000000,"")</f>
        <v>179.07806818987012</v>
      </c>
      <c r="L23" s="14">
        <f>IFERROR(VLOOKUP($A23,'دیتا اولیه'!$A:$AM,15,FALSE)/10000000000,"")</f>
        <v>8.6849000000000007</v>
      </c>
      <c r="M23" s="14">
        <f>IFERROR(L23/'دیتا اولیه'!$AS$2*1000000,"")</f>
        <v>128.47295158355647</v>
      </c>
      <c r="N23" s="51">
        <f>IFERROR(VLOOKUP($A23,'دیتا اولیه'!$A:$AM,36,FALSE),"")</f>
        <v>-0.18759999999999999</v>
      </c>
      <c r="O23" s="35">
        <f t="shared" si="2"/>
        <v>-0.28258690256061314</v>
      </c>
      <c r="P23" s="51">
        <f>IFERROR(VLOOKUP($A23,'دیتا اولیه'!$A:$AM,37,FALSE),"")</f>
        <v>-8.1799999999999998E-2</v>
      </c>
      <c r="Q23" s="34">
        <f t="shared" si="3"/>
        <v>-0.31217514533808666</v>
      </c>
      <c r="R23" s="54" t="str">
        <f>IFERROR(VLOOKUP($A23,'دیتا اولیه'!$A:$AM,31,FALSE),"")</f>
        <v>-</v>
      </c>
      <c r="S23" s="14">
        <f>IFERROR(VLOOKUP($A23,'دیتا اولیه'!$A:$AM,17,FALSE)/10000000000,"")</f>
        <v>47.562100000000001</v>
      </c>
      <c r="T23" s="14">
        <f>IFERROR(S23/'دیتا اولیه'!$AR$2*1000000,"")</f>
        <v>796.72512856592459</v>
      </c>
      <c r="U23" s="30">
        <f>IFERROR(VLOOKUP($A23,'دیتا اولیه'!$A:$AM,22,FALSE),"")</f>
        <v>0.10059999999999999</v>
      </c>
      <c r="V23" s="19" t="str">
        <f>IFERROR(VLOOKUP($A23,'دیتا اولیه'!$A:$AN,20,FALSE)/10000000000/L23,"")</f>
        <v/>
      </c>
      <c r="W23" s="14">
        <f>IFERROR(VLOOKUP($A23,'دیتا اولیه'!$A:$AN,40,FALSE),"")</f>
        <v>134.0615</v>
      </c>
      <c r="X23" s="18">
        <f>IFERROR(VLOOKUP($A23,'دیتا اولیه'!$A:$AN,23,FALSE),"")</f>
        <v>2.8860000000000001</v>
      </c>
      <c r="Y23" s="18">
        <f>IFERROR(VLOOKUP($A23,'دیتا اولیه'!$A:$AN,24,FALSE),"")</f>
        <v>10.309900000000001</v>
      </c>
      <c r="Z23" s="18" t="str">
        <f>IFERROR(VLOOKUP($A23,'دیتا اولیه'!$A:$AN,25,FALSE),"")</f>
        <v>-</v>
      </c>
      <c r="AA23" s="30">
        <f>IFERROR(VLOOKUP($A23,'دیتا اولیه'!$A:$AN,38,FALSE),"")</f>
        <v>0.33189999999999997</v>
      </c>
      <c r="AB23" s="18">
        <f>IFERROR(VLOOKUP($A23,'دیتا اولیه'!$A:$AN,39,FALSE),"")</f>
        <v>0.38940000000000002</v>
      </c>
      <c r="AC23" s="22"/>
    </row>
    <row r="24" spans="1:29" ht="20.5" thickBot="1" x14ac:dyDescent="0.4">
      <c r="A24" s="14" t="s">
        <v>1721</v>
      </c>
      <c r="B24" s="13" t="str">
        <f>VLOOKUP($A24,'دیتا اولیه'!$A:$AM,2,FALSE)</f>
        <v>کارخانجات پشمبافی افشار یزد</v>
      </c>
      <c r="C24" s="13" t="str">
        <f>VLOOKUP($A24,'دیتا اولیه'!$A:$AM,3,FALSE)</f>
        <v>نساجی</v>
      </c>
      <c r="D24" s="13">
        <f>VLOOKUP($A24,'دیتا اولیه'!$A:$AM,5,FALSE)/10000000000</f>
        <v>4.0000000000000002E-4</v>
      </c>
      <c r="E24" s="15">
        <f>IFERROR(D24/'دیتا اولیه'!$AO$2*1000,"")</f>
        <v>4.7732696897374702E-6</v>
      </c>
      <c r="F24" s="15" t="str">
        <f t="shared" si="0"/>
        <v/>
      </c>
      <c r="G24" s="14" t="str">
        <f>IFERROR(F24/'دیتا اولیه'!$AP$2*1000000,"")</f>
        <v/>
      </c>
      <c r="H24" s="15">
        <f>IFERROR(VLOOKUP($A24,'دیتا اولیه'!$A:$AM,16,FALSE)/10000000000,"")</f>
        <v>-1.0679000000000001</v>
      </c>
      <c r="I24" s="14">
        <f>IFERROR(H24/'دیتا اولیه'!$AQ$2*1000000,"")</f>
        <v>-20.648516957345606</v>
      </c>
      <c r="J24" s="15" t="str">
        <f t="shared" si="1"/>
        <v/>
      </c>
      <c r="K24" s="14" t="str">
        <f>IFERROR(J24/'دیتا اولیه'!$AR$2*1000000,"")</f>
        <v/>
      </c>
      <c r="L24" s="14">
        <f>IFERROR(VLOOKUP($A24,'دیتا اولیه'!$A:$AM,15,FALSE)/10000000000,"")</f>
        <v>1.8345</v>
      </c>
      <c r="M24" s="14">
        <f>IFERROR(L24/'دیتا اولیه'!$AS$2*1000000,"")</f>
        <v>27.137172527033627</v>
      </c>
      <c r="N24" s="51" t="str">
        <f>IFERROR(VLOOKUP($A24,'دیتا اولیه'!$A:$AM,36,FALSE),"")</f>
        <v>-</v>
      </c>
      <c r="O24" s="35" t="str">
        <f t="shared" si="2"/>
        <v/>
      </c>
      <c r="P24" s="51" t="str">
        <f>IFERROR(VLOOKUP($A24,'دیتا اولیه'!$A:$AM,37,FALSE),"")</f>
        <v>-</v>
      </c>
      <c r="Q24" s="34" t="str">
        <f t="shared" si="3"/>
        <v/>
      </c>
      <c r="R24" s="54" t="str">
        <f>IFERROR(VLOOKUP($A24,'دیتا اولیه'!$A:$AM,31,FALSE),"")</f>
        <v>-</v>
      </c>
      <c r="S24" s="14">
        <f>IFERROR(VLOOKUP($A24,'دیتا اولیه'!$A:$AM,17,FALSE)/10000000000,"")</f>
        <v>11.018599999999999</v>
      </c>
      <c r="T24" s="14">
        <f>IFERROR(S24/'دیتا اولیه'!$AR$2*1000000,"")</f>
        <v>184.57543930180745</v>
      </c>
      <c r="U24" s="30" t="str">
        <f>IFERROR(VLOOKUP($A24,'دیتا اولیه'!$A:$AM,22,FALSE),"")</f>
        <v>-</v>
      </c>
      <c r="V24" s="19" t="str">
        <f>IFERROR(VLOOKUP($A24,'دیتا اولیه'!$A:$AN,20,FALSE)/10000000000/L24,"")</f>
        <v/>
      </c>
      <c r="W24" s="14" t="str">
        <f>IFERROR(VLOOKUP($A24,'دیتا اولیه'!$A:$AN,40,FALSE),"")</f>
        <v>-</v>
      </c>
      <c r="X24" s="18" t="str">
        <f>IFERROR(VLOOKUP($A24,'دیتا اولیه'!$A:$AN,23,FALSE),"")</f>
        <v>-</v>
      </c>
      <c r="Y24" s="18" t="str">
        <f>IFERROR(VLOOKUP($A24,'دیتا اولیه'!$A:$AN,24,FALSE),"")</f>
        <v>-</v>
      </c>
      <c r="Z24" s="18" t="str">
        <f>IFERROR(VLOOKUP($A24,'دیتا اولیه'!$A:$AN,25,FALSE),"")</f>
        <v>-</v>
      </c>
      <c r="AA24" s="30" t="str">
        <f>IFERROR(VLOOKUP($A24,'دیتا اولیه'!$A:$AN,38,FALSE),"")</f>
        <v>-</v>
      </c>
      <c r="AB24" s="18" t="str">
        <f>IFERROR(VLOOKUP($A24,'دیتا اولیه'!$A:$AN,39,FALSE),"")</f>
        <v>-</v>
      </c>
      <c r="AC24" s="22"/>
    </row>
    <row r="25" spans="1:29" ht="20.5" thickBot="1" x14ac:dyDescent="0.4">
      <c r="A25" s="14" t="s">
        <v>989</v>
      </c>
      <c r="B25" s="13" t="str">
        <f>VLOOKUP($A25,'دیتا اولیه'!$A:$AM,2,FALSE)</f>
        <v>همکاران سیستم</v>
      </c>
      <c r="C25" s="13" t="str">
        <f>VLOOKUP($A25,'دیتا اولیه'!$A:$AM,3,FALSE)</f>
        <v>نرم افزار و خدمات</v>
      </c>
      <c r="D25" s="13">
        <f>VLOOKUP($A25,'دیتا اولیه'!$A:$AM,5,FALSE)/10000000000</f>
        <v>36630</v>
      </c>
      <c r="E25" s="15">
        <f>IFERROR(D25/'دیتا اولیه'!$AO$2*1000,"")</f>
        <v>437.11217183770884</v>
      </c>
      <c r="F25" s="15">
        <f t="shared" si="0"/>
        <v>217.23095916429253</v>
      </c>
      <c r="G25" s="14">
        <f>IFERROR(F25/'دیتا اولیه'!$AP$2*1000000,"")</f>
        <v>4289.7108839710218</v>
      </c>
      <c r="H25" s="15">
        <f>IFERROR(VLOOKUP($A25,'دیتا اولیه'!$A:$AM,16,FALSE)/10000000000,"")</f>
        <v>1816.5862999999999</v>
      </c>
      <c r="I25" s="14">
        <f>IFERROR(H25/'دیتا اولیه'!$AQ$2*1000000,"")</f>
        <v>35124.836613944855</v>
      </c>
      <c r="J25" s="15">
        <f t="shared" si="1"/>
        <v>343.45975975975978</v>
      </c>
      <c r="K25" s="14">
        <f>IFERROR(J25/'دیتا اولیه'!$AR$2*1000000,"")</f>
        <v>5753.3839181158146</v>
      </c>
      <c r="L25" s="14">
        <f>IFERROR(VLOOKUP($A25,'دیتا اولیه'!$A:$AM,15,FALSE)/10000000000,"")</f>
        <v>343.11630000000002</v>
      </c>
      <c r="M25" s="14">
        <f>IFERROR(L25/'دیتا اولیه'!$AS$2*1000000,"")</f>
        <v>5075.6098282569783</v>
      </c>
      <c r="N25" s="51">
        <f>IFERROR(VLOOKUP($A25,'دیتا اولیه'!$A:$AM,36,FALSE),"")</f>
        <v>-1E-3</v>
      </c>
      <c r="O25" s="35">
        <f t="shared" si="2"/>
        <v>-0.11780442597003016</v>
      </c>
      <c r="P25" s="51">
        <f>IFERROR(VLOOKUP($A25,'دیتا اولیه'!$A:$AM,37,FALSE),"")</f>
        <v>0.57950000000000002</v>
      </c>
      <c r="Q25" s="34">
        <f t="shared" si="3"/>
        <v>0.18320557388204284</v>
      </c>
      <c r="R25" s="54">
        <f>IFERROR(VLOOKUP($A25,'دیتا اولیه'!$A:$AM,31,FALSE),"")</f>
        <v>0.57920000000000005</v>
      </c>
      <c r="S25" s="14">
        <f>IFERROR(VLOOKUP($A25,'دیتا اولیه'!$A:$AM,17,FALSE)/10000000000,"")</f>
        <v>1035.5905</v>
      </c>
      <c r="T25" s="14">
        <f>IFERROR(S25/'دیتا اولیه'!$AR$2*1000000,"")</f>
        <v>17347.446270331842</v>
      </c>
      <c r="U25" s="30">
        <f>IFERROR(VLOOKUP($A25,'دیتا اولیه'!$A:$AM,22,FALSE),"")</f>
        <v>0.9909</v>
      </c>
      <c r="V25" s="19" t="str">
        <f>IFERROR(VLOOKUP($A25,'دیتا اولیه'!$A:$AN,20,FALSE)/10000000000/L25,"")</f>
        <v/>
      </c>
      <c r="W25" s="14">
        <f>IFERROR(VLOOKUP($A25,'دیتا اولیه'!$A:$AN,40,FALSE),"")</f>
        <v>41.425800000000002</v>
      </c>
      <c r="X25" s="18">
        <f>IFERROR(VLOOKUP($A25,'دیتا اولیه'!$A:$AN,23,FALSE),"")</f>
        <v>14.095800000000001</v>
      </c>
      <c r="Y25" s="18">
        <f>IFERROR(VLOOKUP($A25,'دیتا اولیه'!$A:$AN,24,FALSE),"")</f>
        <v>18.1814</v>
      </c>
      <c r="Z25" s="18" t="str">
        <f>IFERROR(VLOOKUP($A25,'دیتا اولیه'!$A:$AN,25,FALSE),"")</f>
        <v>-</v>
      </c>
      <c r="AA25" s="30">
        <f>IFERROR(VLOOKUP($A25,'دیتا اولیه'!$A:$AN,38,FALSE),"")</f>
        <v>0.34489999999999998</v>
      </c>
      <c r="AB25" s="18">
        <f>IFERROR(VLOOKUP($A25,'دیتا اولیه'!$A:$AN,39,FALSE),"")</f>
        <v>0.89529999999999998</v>
      </c>
      <c r="AC25" s="22"/>
    </row>
    <row r="26" spans="1:29" ht="20.5" thickBot="1" x14ac:dyDescent="0.4">
      <c r="A26" s="14" t="s">
        <v>1075</v>
      </c>
      <c r="B26" s="13" t="str">
        <f>VLOOKUP($A26,'دیتا اولیه'!$A:$AM,2,FALSE)</f>
        <v>خدمات‌انفورماتیک‌</v>
      </c>
      <c r="C26" s="13" t="str">
        <f>VLOOKUP($A26,'دیتا اولیه'!$A:$AM,3,FALSE)</f>
        <v>نرم افزار و خدمات</v>
      </c>
      <c r="D26" s="13">
        <f>VLOOKUP($A26,'دیتا اولیه'!$A:$AM,5,FALSE)/10000000000</f>
        <v>18792</v>
      </c>
      <c r="E26" s="15">
        <f>IFERROR(D26/'دیتا اولیه'!$AO$2*1000,"")</f>
        <v>224.24821002386636</v>
      </c>
      <c r="F26" s="15">
        <f t="shared" si="0"/>
        <v>326.23262398392546</v>
      </c>
      <c r="G26" s="14">
        <f>IFERROR(F26/'دیتا اولیه'!$AP$2*1000000,"")</f>
        <v>6442.1924167441839</v>
      </c>
      <c r="H26" s="15">
        <f>IFERROR(VLOOKUP($A26,'دیتا اولیه'!$A:$AM,16,FALSE)/10000000000,"")</f>
        <v>1318.2083</v>
      </c>
      <c r="I26" s="14">
        <f>IFERROR(H26/'دیتا اولیه'!$AQ$2*1000000,"")</f>
        <v>25488.385088363819</v>
      </c>
      <c r="J26" s="15">
        <f t="shared" si="1"/>
        <v>320.52413854989231</v>
      </c>
      <c r="K26" s="14">
        <f>IFERROR(J26/'دیتا اولیه'!$AR$2*1000000,"")</f>
        <v>5369.1833517579162</v>
      </c>
      <c r="L26" s="14">
        <f>IFERROR(VLOOKUP($A26,'دیتا اولیه'!$A:$AM,15,FALSE)/10000000000,"")</f>
        <v>357.19209999999998</v>
      </c>
      <c r="M26" s="14">
        <f>IFERROR(L26/'دیتا اولیه'!$AS$2*1000000,"")</f>
        <v>5283.8286415881421</v>
      </c>
      <c r="N26" s="51">
        <f>IFERROR(VLOOKUP($A26,'دیتا اولیه'!$A:$AM,36,FALSE),"")</f>
        <v>0.1144</v>
      </c>
      <c r="O26" s="35">
        <f t="shared" si="2"/>
        <v>-1.5897149450451953E-2</v>
      </c>
      <c r="P26" s="51">
        <f>IFERROR(VLOOKUP($A26,'دیتا اولیه'!$A:$AM,37,FALSE),"")</f>
        <v>9.4899999999999998E-2</v>
      </c>
      <c r="Q26" s="34">
        <f t="shared" si="3"/>
        <v>-0.17980893773760742</v>
      </c>
      <c r="R26" s="54">
        <f>IFERROR(VLOOKUP($A26,'دیتا اولیه'!$A:$AM,31,FALSE),"")</f>
        <v>0.27460000000000001</v>
      </c>
      <c r="S26" s="14">
        <f>IFERROR(VLOOKUP($A26,'دیتا اولیه'!$A:$AM,17,FALSE)/10000000000,"")</f>
        <v>2678.0097999999998</v>
      </c>
      <c r="T26" s="14">
        <f>IFERROR(S26/'دیتا اولیه'!$AR$2*1000000,"")</f>
        <v>44860.039868000065</v>
      </c>
      <c r="U26" s="30">
        <f>IFERROR(VLOOKUP($A26,'دیتا اولیه'!$A:$AM,22,FALSE),"")</f>
        <v>1.0378000000000001</v>
      </c>
      <c r="V26" s="19" t="str">
        <f>IFERROR(VLOOKUP($A26,'دیتا اولیه'!$A:$AN,20,FALSE)/10000000000/L26,"")</f>
        <v/>
      </c>
      <c r="W26" s="14">
        <f>IFERROR(VLOOKUP($A26,'دیتا اولیه'!$A:$AN,40,FALSE),"")</f>
        <v>134.87629999999999</v>
      </c>
      <c r="X26" s="18">
        <f>IFERROR(VLOOKUP($A26,'دیتا اولیه'!$A:$AN,23,FALSE),"")</f>
        <v>2.6928999999999998</v>
      </c>
      <c r="Y26" s="18">
        <f>IFERROR(VLOOKUP($A26,'دیتا اولیه'!$A:$AN,24,FALSE),"")</f>
        <v>6.9398999999999997</v>
      </c>
      <c r="Z26" s="18" t="str">
        <f>IFERROR(VLOOKUP($A26,'دیتا اولیه'!$A:$AN,25,FALSE),"")</f>
        <v>-</v>
      </c>
      <c r="AA26" s="30">
        <f>IFERROR(VLOOKUP($A26,'دیتا اولیه'!$A:$AN,38,FALSE),"")</f>
        <v>0.22109999999999999</v>
      </c>
      <c r="AB26" s="18">
        <f>IFERROR(VLOOKUP($A26,'دیتا اولیه'!$A:$AN,39,FALSE),"")</f>
        <v>0.99739999999999995</v>
      </c>
      <c r="AC26" s="22"/>
    </row>
    <row r="27" spans="1:29" ht="20.5" thickBot="1" x14ac:dyDescent="0.4">
      <c r="A27" s="14" t="s">
        <v>1372</v>
      </c>
      <c r="B27" s="13" t="str">
        <f>VLOOKUP($A27,'دیتا اولیه'!$A:$AM,2,FALSE)</f>
        <v>پرداخت الکترونیک سامان کیش</v>
      </c>
      <c r="C27" s="13" t="str">
        <f>VLOOKUP($A27,'دیتا اولیه'!$A:$AM,3,FALSE)</f>
        <v>نرم افزار و خدمات</v>
      </c>
      <c r="D27" s="13">
        <f>VLOOKUP($A27,'دیتا اولیه'!$A:$AM,5,FALSE)/10000000000</f>
        <v>18577</v>
      </c>
      <c r="E27" s="15">
        <f>IFERROR(D27/'دیتا اولیه'!$AO$2*1000,"")</f>
        <v>221.68257756563244</v>
      </c>
      <c r="F27" s="15">
        <f t="shared" si="0"/>
        <v>83.731110017228659</v>
      </c>
      <c r="G27" s="14">
        <f>IFERROR(F27/'دیتا اولیه'!$AP$2*1000000,"")</f>
        <v>1653.4579387288438</v>
      </c>
      <c r="H27" s="15">
        <f>IFERROR(VLOOKUP($A27,'دیتا اولیه'!$A:$AM,16,FALSE)/10000000000,"")</f>
        <v>361.32690000000002</v>
      </c>
      <c r="I27" s="14">
        <f>IFERROR(H27/'دیتا اولیه'!$AQ$2*1000000,"")</f>
        <v>6986.4824625855608</v>
      </c>
      <c r="J27" s="15">
        <f t="shared" si="1"/>
        <v>22.862101407882804</v>
      </c>
      <c r="K27" s="14">
        <f>IFERROR(J27/'دیتا اولیه'!$AR$2*1000000,"")</f>
        <v>382.96901700056623</v>
      </c>
      <c r="L27" s="14">
        <f>IFERROR(VLOOKUP($A27,'دیتا اولیه'!$A:$AM,15,FALSE)/10000000000,"")</f>
        <v>68.039900000000003</v>
      </c>
      <c r="M27" s="14">
        <f>IFERROR(L27/'دیتا اولیه'!$AS$2*1000000,"")</f>
        <v>1006.4925075072854</v>
      </c>
      <c r="N27" s="51">
        <f>IFERROR(VLOOKUP($A27,'دیتا اولیه'!$A:$AM,36,FALSE),"")</f>
        <v>1.9761</v>
      </c>
      <c r="O27" s="35">
        <f t="shared" si="2"/>
        <v>1.6281303782488421</v>
      </c>
      <c r="P27" s="51">
        <f>IFERROR(VLOOKUP($A27,'دیتا اولیه'!$A:$AM,37,FALSE),"")</f>
        <v>-0.18740000000000001</v>
      </c>
      <c r="Q27" s="34">
        <f t="shared" si="3"/>
        <v>-0.39128024733361932</v>
      </c>
      <c r="R27" s="54">
        <f>IFERROR(VLOOKUP($A27,'دیتا اولیه'!$A:$AM,31,FALSE),"")</f>
        <v>0.24560000000000001</v>
      </c>
      <c r="S27" s="14">
        <f>IFERROR(VLOOKUP($A27,'دیتا اولیه'!$A:$AM,17,FALSE)/10000000000,"")</f>
        <v>689.24040000000002</v>
      </c>
      <c r="T27" s="14">
        <f>IFERROR(S27/'دیتا اولیه'!$AR$2*1000000,"")</f>
        <v>11545.645509824615</v>
      </c>
      <c r="U27" s="30">
        <f>IFERROR(VLOOKUP($A27,'دیتا اولیه'!$A:$AM,22,FALSE),"")</f>
        <v>0.30080000000000001</v>
      </c>
      <c r="V27" s="19">
        <f>IFERROR(VLOOKUP($A27,'دیتا اولیه'!$A:$AN,20,FALSE)/10000000000/L27,"")</f>
        <v>0.63826960357084583</v>
      </c>
      <c r="W27" s="14">
        <f>IFERROR(VLOOKUP($A27,'دیتا اولیه'!$A:$AN,40,FALSE),"")</f>
        <v>57.625100000000003</v>
      </c>
      <c r="X27" s="18">
        <f>IFERROR(VLOOKUP($A27,'دیتا اولیه'!$A:$AN,23,FALSE),"")</f>
        <v>2.9552</v>
      </c>
      <c r="Y27" s="18">
        <f>IFERROR(VLOOKUP($A27,'دیتا اولیه'!$A:$AN,24,FALSE),"")</f>
        <v>50</v>
      </c>
      <c r="Z27" s="18" t="str">
        <f>IFERROR(VLOOKUP($A27,'دیتا اولیه'!$A:$AN,25,FALSE),"")</f>
        <v>-</v>
      </c>
      <c r="AA27" s="30">
        <f>IFERROR(VLOOKUP($A27,'دیتا اولیه'!$A:$AN,38,FALSE),"")</f>
        <v>-2.8999999999999998E-3</v>
      </c>
      <c r="AB27" s="18">
        <f>IFERROR(VLOOKUP($A27,'دیتا اولیه'!$A:$AN,39,FALSE),"")</f>
        <v>0.1462</v>
      </c>
      <c r="AC27" s="22"/>
    </row>
    <row r="28" spans="1:29" ht="20.5" thickBot="1" x14ac:dyDescent="0.4">
      <c r="A28" s="14" t="s">
        <v>1298</v>
      </c>
      <c r="B28" s="13" t="str">
        <f>VLOOKUP($A28,'دیتا اولیه'!$A:$AM,2,FALSE)</f>
        <v>سپیدار سیستم آسیا</v>
      </c>
      <c r="C28" s="13" t="str">
        <f>VLOOKUP($A28,'دیتا اولیه'!$A:$AM,3,FALSE)</f>
        <v>نرم افزار و خدمات</v>
      </c>
      <c r="D28" s="13">
        <f>VLOOKUP($A28,'دیتا اولیه'!$A:$AM,5,FALSE)/10000000000</f>
        <v>9642.5</v>
      </c>
      <c r="E28" s="15">
        <f>IFERROR(D28/'دیتا اولیه'!$AO$2*1000,"")</f>
        <v>115.06563245823389</v>
      </c>
      <c r="F28" s="15">
        <f t="shared" si="0"/>
        <v>127.16091433011719</v>
      </c>
      <c r="G28" s="14">
        <f>IFERROR(F28/'دیتا اولیه'!$AP$2*1000000,"")</f>
        <v>2511.0765073087914</v>
      </c>
      <c r="H28" s="15">
        <f>IFERROR(VLOOKUP($A28,'دیتا اولیه'!$A:$AM,16,FALSE)/10000000000,"")</f>
        <v>669.84569999999997</v>
      </c>
      <c r="I28" s="14">
        <f>IFERROR(H28/'دیتا اولیه'!$AQ$2*1000000,"")</f>
        <v>12951.887157275996</v>
      </c>
      <c r="J28" s="15">
        <f t="shared" si="1"/>
        <v>177.45761792879088</v>
      </c>
      <c r="K28" s="14">
        <f>IFERROR(J28/'دیتا اولیه'!$AR$2*1000000,"")</f>
        <v>2972.6387913762983</v>
      </c>
      <c r="L28" s="14">
        <f>IFERROR(VLOOKUP($A28,'دیتا اولیه'!$A:$AM,15,FALSE)/10000000000,"")</f>
        <v>196.37459999999999</v>
      </c>
      <c r="M28" s="14">
        <f>IFERROR(L28/'دیتا اولیه'!$AS$2*1000000,"")</f>
        <v>2904.9067321489329</v>
      </c>
      <c r="N28" s="51">
        <f>IFERROR(VLOOKUP($A28,'دیتا اولیه'!$A:$AM,36,FALSE),"")</f>
        <v>0.1066</v>
      </c>
      <c r="O28" s="35">
        <f t="shared" si="2"/>
        <v>-2.2785162941376447E-2</v>
      </c>
      <c r="P28" s="51">
        <f>IFERROR(VLOOKUP($A28,'دیتا اولیه'!$A:$AM,37,FALSE),"")</f>
        <v>0.54430000000000001</v>
      </c>
      <c r="Q28" s="34">
        <f t="shared" si="3"/>
        <v>0.15683720655019906</v>
      </c>
      <c r="R28" s="54">
        <f>IFERROR(VLOOKUP($A28,'دیتا اولیه'!$A:$AM,31,FALSE),"")</f>
        <v>0.35970000000000002</v>
      </c>
      <c r="S28" s="14">
        <f>IFERROR(VLOOKUP($A28,'دیتا اولیه'!$A:$AM,17,FALSE)/10000000000,"")</f>
        <v>758.61749999999995</v>
      </c>
      <c r="T28" s="14">
        <f>IFERROR(S28/'دیتا اولیه'!$AR$2*1000000,"")</f>
        <v>12707.799386903864</v>
      </c>
      <c r="U28" s="30">
        <f>IFERROR(VLOOKUP($A28,'دیتا اولیه'!$A:$AM,22,FALSE),"")</f>
        <v>0.75239999999999996</v>
      </c>
      <c r="V28" s="19" t="str">
        <f>IFERROR(VLOOKUP($A28,'دیتا اولیه'!$A:$AN,20,FALSE)/10000000000/L28,"")</f>
        <v/>
      </c>
      <c r="W28" s="14">
        <f>IFERROR(VLOOKUP($A28,'دیتا اولیه'!$A:$AN,40,FALSE),"")</f>
        <v>19.512899999999998</v>
      </c>
      <c r="X28" s="18">
        <f>IFERROR(VLOOKUP($A28,'دیتا اولیه'!$A:$AN,23,FALSE),"")</f>
        <v>12.097099999999999</v>
      </c>
      <c r="Y28" s="18">
        <f>IFERROR(VLOOKUP($A28,'دیتا اولیه'!$A:$AN,24,FALSE),"")</f>
        <v>11.784800000000001</v>
      </c>
      <c r="Z28" s="18" t="str">
        <f>IFERROR(VLOOKUP($A28,'دیتا اولیه'!$A:$AN,25,FALSE),"")</f>
        <v>-</v>
      </c>
      <c r="AA28" s="30">
        <f>IFERROR(VLOOKUP($A28,'دیتا اولیه'!$A:$AN,38,FALSE),"")</f>
        <v>-9.7799999999999998E-2</v>
      </c>
      <c r="AB28" s="18">
        <f>IFERROR(VLOOKUP($A28,'دیتا اولیه'!$A:$AN,39,FALSE),"")</f>
        <v>0.64510000000000001</v>
      </c>
      <c r="AC28" s="22"/>
    </row>
    <row r="29" spans="1:29" ht="20.5" thickBot="1" x14ac:dyDescent="0.4">
      <c r="A29" s="14" t="s">
        <v>876</v>
      </c>
      <c r="B29" s="13" t="str">
        <f>VLOOKUP($A29,'دیتا اولیه'!$A:$AM,2,FALSE)</f>
        <v>آسان پرداخت پرشین</v>
      </c>
      <c r="C29" s="13" t="str">
        <f>VLOOKUP($A29,'دیتا اولیه'!$A:$AM,3,FALSE)</f>
        <v>نرم افزار و خدمات</v>
      </c>
      <c r="D29" s="13">
        <f>VLOOKUP($A29,'دیتا اولیه'!$A:$AM,5,FALSE)/10000000000</f>
        <v>7512.48</v>
      </c>
      <c r="E29" s="15">
        <f>IFERROR(D29/'دیتا اولیه'!$AO$2*1000,"")</f>
        <v>89.647732696897364</v>
      </c>
      <c r="F29" s="15">
        <f t="shared" si="0"/>
        <v>42.008522727272727</v>
      </c>
      <c r="G29" s="14">
        <f>IFERROR(F29/'دیتا اولیه'!$AP$2*1000000,"")</f>
        <v>829.55218655751833</v>
      </c>
      <c r="H29" s="15">
        <f>IFERROR(VLOOKUP($A29,'دیتا اولیه'!$A:$AM,16,FALSE)/10000000000,"")</f>
        <v>100.1808</v>
      </c>
      <c r="I29" s="14">
        <f>IFERROR(H29/'دیتا اولیه'!$AQ$2*1000000,"")</f>
        <v>1937.0586642948299</v>
      </c>
      <c r="J29" s="15">
        <f t="shared" si="1"/>
        <v>15.227804878048781</v>
      </c>
      <c r="K29" s="14">
        <f>IFERROR(J29/'دیتا اولیه'!$AR$2*1000000,"")</f>
        <v>255.08492684806242</v>
      </c>
      <c r="L29" s="14">
        <f>IFERROR(VLOOKUP($A29,'دیتا اولیه'!$A:$AM,15,FALSE)/10000000000,"")</f>
        <v>28.095300000000002</v>
      </c>
      <c r="M29" s="14">
        <f>IFERROR(L29/'دیتا اولیه'!$AS$2*1000000,"")</f>
        <v>415.60479874558069</v>
      </c>
      <c r="N29" s="51">
        <f>IFERROR(VLOOKUP($A29,'دیتا اولیه'!$A:$AM,36,FALSE),"")</f>
        <v>0.84499999999999997</v>
      </c>
      <c r="O29" s="35">
        <f t="shared" si="2"/>
        <v>0.62928011419949392</v>
      </c>
      <c r="P29" s="51">
        <f>IFERROR(VLOOKUP($A29,'دیتا اولیه'!$A:$AM,37,FALSE),"")</f>
        <v>-0.33119999999999999</v>
      </c>
      <c r="Q29" s="34">
        <f t="shared" si="3"/>
        <v>-0.49900102069496011</v>
      </c>
      <c r="R29" s="54">
        <f>IFERROR(VLOOKUP($A29,'دیتا اولیه'!$A:$AM,31,FALSE),"")</f>
        <v>0.3347</v>
      </c>
      <c r="S29" s="14">
        <f>IFERROR(VLOOKUP($A29,'دیتا اولیه'!$A:$AM,17,FALSE)/10000000000,"")</f>
        <v>114.86109999999999</v>
      </c>
      <c r="T29" s="14">
        <f>IFERROR(S29/'دیتا اولیه'!$AR$2*1000000,"")</f>
        <v>1924.0682111328877</v>
      </c>
      <c r="U29" s="30">
        <f>IFERROR(VLOOKUP($A29,'دیتا اولیه'!$A:$AM,22,FALSE),"")</f>
        <v>0.6028</v>
      </c>
      <c r="V29" s="19">
        <f>IFERROR(VLOOKUP($A29,'دیتا اولیه'!$A:$AN,20,FALSE)/10000000000/L29,"")</f>
        <v>0.54572828907326132</v>
      </c>
      <c r="W29" s="14">
        <f>IFERROR(VLOOKUP($A29,'دیتا اولیه'!$A:$AN,40,FALSE),"")</f>
        <v>18.748000000000001</v>
      </c>
      <c r="X29" s="18">
        <f>IFERROR(VLOOKUP($A29,'دیتا اولیه'!$A:$AN,23,FALSE),"")</f>
        <v>0.59709999999999996</v>
      </c>
      <c r="Y29" s="18">
        <f>IFERROR(VLOOKUP($A29,'دیتا اولیه'!$A:$AN,24,FALSE),"")</f>
        <v>183.91300000000001</v>
      </c>
      <c r="Z29" s="18" t="str">
        <f>IFERROR(VLOOKUP($A29,'دیتا اولیه'!$A:$AN,25,FALSE),"")</f>
        <v>-</v>
      </c>
      <c r="AA29" s="30">
        <f>IFERROR(VLOOKUP($A29,'دیتا اولیه'!$A:$AN,38,FALSE),"")</f>
        <v>0.91879999999999995</v>
      </c>
      <c r="AB29" s="18">
        <f>IFERROR(VLOOKUP($A29,'دیتا اولیه'!$A:$AN,39,FALSE),"")</f>
        <v>1.2235</v>
      </c>
      <c r="AC29" s="22"/>
    </row>
    <row r="30" spans="1:29" ht="20.5" thickBot="1" x14ac:dyDescent="0.4">
      <c r="A30" s="14" t="s">
        <v>1119</v>
      </c>
      <c r="B30" s="13" t="str">
        <f>VLOOKUP($A30,'دیتا اولیه'!$A:$AM,2,FALSE)</f>
        <v>به پرداخت ملت</v>
      </c>
      <c r="C30" s="13" t="str">
        <f>VLOOKUP($A30,'دیتا اولیه'!$A:$AM,3,FALSE)</f>
        <v>نرم افزار و خدمات</v>
      </c>
      <c r="D30" s="13">
        <f>VLOOKUP($A30,'دیتا اولیه'!$A:$AM,5,FALSE)/10000000000</f>
        <v>5680</v>
      </c>
      <c r="E30" s="15">
        <f>IFERROR(D30/'دیتا اولیه'!$AO$2*1000,"")</f>
        <v>67.780429594272078</v>
      </c>
      <c r="F30" s="15">
        <f t="shared" si="0"/>
        <v>136.20605822958535</v>
      </c>
      <c r="G30" s="14">
        <f>IFERROR(F30/'دیتا اولیه'!$AP$2*1000000,"")</f>
        <v>2689.6930930012904</v>
      </c>
      <c r="H30" s="15">
        <f>IFERROR(VLOOKUP($A30,'دیتا اولیه'!$A:$AM,16,FALSE)/10000000000,"")</f>
        <v>548.36890000000005</v>
      </c>
      <c r="I30" s="14">
        <f>IFERROR(H30/'دیتا اولیه'!$AQ$2*1000000,"")</f>
        <v>10603.056962759581</v>
      </c>
      <c r="J30" s="15">
        <f t="shared" si="1"/>
        <v>250.25900576368878</v>
      </c>
      <c r="K30" s="14">
        <f>IFERROR(J30/'دیتا اولیه'!$AR$2*1000000,"")</f>
        <v>4192.1538061156971</v>
      </c>
      <c r="L30" s="14">
        <f>IFERROR(VLOOKUP($A30,'دیتا اولیه'!$A:$AM,15,FALSE)/10000000000,"")</f>
        <v>138.94380000000001</v>
      </c>
      <c r="M30" s="14">
        <f>IFERROR(L30/'دیتا اولیه'!$AS$2*1000000,"")</f>
        <v>2055.3512522004116</v>
      </c>
      <c r="N30" s="51">
        <f>IFERROR(VLOOKUP($A30,'دیتا اولیه'!$A:$AM,36,FALSE),"")</f>
        <v>-0.44479999999999997</v>
      </c>
      <c r="O30" s="35">
        <f t="shared" si="2"/>
        <v>-0.50971473203059126</v>
      </c>
      <c r="P30" s="51">
        <f>IFERROR(VLOOKUP($A30,'دیتا اولیه'!$A:$AM,37,FALSE),"")</f>
        <v>2.01E-2</v>
      </c>
      <c r="Q30" s="34">
        <f t="shared" si="3"/>
        <v>-0.23584171831777634</v>
      </c>
      <c r="R30" s="54">
        <f>IFERROR(VLOOKUP($A30,'دیتا اولیه'!$A:$AM,31,FALSE),"")</f>
        <v>0.53259999999999996</v>
      </c>
      <c r="S30" s="14">
        <f>IFERROR(VLOOKUP($A30,'دیتا اولیه'!$A:$AM,17,FALSE)/10000000000,"")</f>
        <v>853.15150000000006</v>
      </c>
      <c r="T30" s="14">
        <f>IFERROR(S30/'دیتا اولیه'!$AR$2*1000000,"")</f>
        <v>14291.36305006952</v>
      </c>
      <c r="U30" s="30">
        <f>IFERROR(VLOOKUP($A30,'دیتا اولیه'!$A:$AM,22,FALSE),"")</f>
        <v>0.49930000000000002</v>
      </c>
      <c r="V30" s="19">
        <f>IFERROR(VLOOKUP($A30,'دیتا اولیه'!$A:$AN,20,FALSE)/10000000000/L30,"")</f>
        <v>0.46244596736234361</v>
      </c>
      <c r="W30" s="14">
        <f>IFERROR(VLOOKUP($A30,'دیتا اولیه'!$A:$AN,40,FALSE),"")</f>
        <v>53.240400000000001</v>
      </c>
      <c r="X30" s="18">
        <f>IFERROR(VLOOKUP($A30,'دیتا اولیه'!$A:$AN,23,FALSE),"")</f>
        <v>0.85399999999999998</v>
      </c>
      <c r="Y30" s="18">
        <f>IFERROR(VLOOKUP($A30,'دیتا اولیه'!$A:$AN,24,FALSE),"")</f>
        <v>10.5839</v>
      </c>
      <c r="Z30" s="18" t="str">
        <f>IFERROR(VLOOKUP($A30,'دیتا اولیه'!$A:$AN,25,FALSE),"")</f>
        <v>-</v>
      </c>
      <c r="AA30" s="30">
        <f>IFERROR(VLOOKUP($A30,'دیتا اولیه'!$A:$AN,38,FALSE),"")</f>
        <v>0.1545</v>
      </c>
      <c r="AB30" s="18">
        <f>IFERROR(VLOOKUP($A30,'دیتا اولیه'!$A:$AN,39,FALSE),"")</f>
        <v>0.71050000000000002</v>
      </c>
      <c r="AC30" s="22"/>
    </row>
    <row r="31" spans="1:29" ht="20.5" thickBot="1" x14ac:dyDescent="0.4">
      <c r="A31" s="55" t="s">
        <v>816</v>
      </c>
      <c r="B31" s="13" t="str">
        <f>VLOOKUP($A31,'دیتا اولیه'!$A:$AM,2,FALSE)</f>
        <v>پیشگامان فن آوری و دانش آرامیس</v>
      </c>
      <c r="C31" s="13" t="str">
        <f>VLOOKUP($A31,'دیتا اولیه'!$A:$AM,3,FALSE)</f>
        <v>نرم افزار و خدمات</v>
      </c>
      <c r="D31" s="13">
        <f>VLOOKUP($A31,'دیتا اولیه'!$A:$AM,5,FALSE)/10000000000</f>
        <v>4230.6900871019998</v>
      </c>
      <c r="E31" s="15">
        <f>IFERROR(D31/'دیتا اولیه'!$AO$2*1000,"")</f>
        <v>50.485561898591882</v>
      </c>
      <c r="F31" s="15">
        <f t="shared" si="0"/>
        <v>46.933736596095684</v>
      </c>
      <c r="G31" s="14">
        <f>IFERROR(F31/'دیتا اولیه'!$AP$2*1000000,"")</f>
        <v>926.81154415670778</v>
      </c>
      <c r="H31" s="15">
        <f>IFERROR(VLOOKUP($A31,'دیتا اولیه'!$A:$AM,16,FALSE)/10000000000,"")</f>
        <v>179.02930000000001</v>
      </c>
      <c r="I31" s="14">
        <f>IFERROR(H31/'دیتا اولیه'!$AQ$2*1000000,"")</f>
        <v>3461.6439150779224</v>
      </c>
      <c r="J31" s="15">
        <f t="shared" si="1"/>
        <v>70.748316236659406</v>
      </c>
      <c r="K31" s="14">
        <f>IFERROR(J31/'دیتا اولیه'!$AR$2*1000000,"")</f>
        <v>1185.1234775057274</v>
      </c>
      <c r="L31" s="14">
        <f>IFERROR(VLOOKUP($A31,'دیتا اولیه'!$A:$AM,15,FALSE)/10000000000,"")</f>
        <v>136.55840000000001</v>
      </c>
      <c r="M31" s="14">
        <f>IFERROR(L31/'دیتا اولیه'!$AS$2*1000000,"")</f>
        <v>2020.0647919409475</v>
      </c>
      <c r="N31" s="51">
        <f>IFERROR(VLOOKUP($A31,'دیتا اولیه'!$A:$AM,36,FALSE),"")</f>
        <v>0.93020000000000003</v>
      </c>
      <c r="O31" s="35">
        <f t="shared" si="2"/>
        <v>0.70451841540805615</v>
      </c>
      <c r="P31" s="51">
        <f>IFERROR(VLOOKUP($A31,'دیتا اولیه'!$A:$AM,37,FALSE),"")</f>
        <v>1.9096</v>
      </c>
      <c r="Q31" s="34">
        <f t="shared" si="3"/>
        <v>1.1795852724072127</v>
      </c>
      <c r="R31" s="54">
        <f>IFERROR(VLOOKUP($A31,'دیتا اولیه'!$A:$AM,31,FALSE),"")</f>
        <v>1.129</v>
      </c>
      <c r="S31" s="14">
        <f>IFERROR(VLOOKUP($A31,'دیتا اولیه'!$A:$AM,17,FALSE)/10000000000,"")</f>
        <v>473.52449999999999</v>
      </c>
      <c r="T31" s="14">
        <f>IFERROR(S31/'دیتا اولیه'!$AR$2*1000000,"")</f>
        <v>7932.1322679531631</v>
      </c>
      <c r="U31" s="30">
        <f>IFERROR(VLOOKUP($A31,'دیتا اولیه'!$A:$AM,22,FALSE),"")</f>
        <v>0.27510000000000001</v>
      </c>
      <c r="V31" s="19">
        <f>IFERROR(VLOOKUP($A31,'دیتا اولیه'!$A:$AN,20,FALSE)/10000000000/L31,"")</f>
        <v>0.14712093873390431</v>
      </c>
      <c r="W31" s="14">
        <f>IFERROR(VLOOKUP($A31,'دیتا اولیه'!$A:$AN,40,FALSE),"")</f>
        <v>30.1265</v>
      </c>
      <c r="X31" s="18">
        <f>IFERROR(VLOOKUP($A31,'دیتا اولیه'!$A:$AN,23,FALSE),"")</f>
        <v>2.3502000000000001</v>
      </c>
      <c r="Y31" s="18">
        <f>IFERROR(VLOOKUP($A31,'دیتا اولیه'!$A:$AN,24,FALSE),"")</f>
        <v>13.1236</v>
      </c>
      <c r="Z31" s="18" t="str">
        <f>IFERROR(VLOOKUP($A31,'دیتا اولیه'!$A:$AN,25,FALSE),"")</f>
        <v>-</v>
      </c>
      <c r="AA31" s="30">
        <f>IFERROR(VLOOKUP($A31,'دیتا اولیه'!$A:$AN,38,FALSE),"")</f>
        <v>0.82220000000000004</v>
      </c>
      <c r="AB31" s="18" t="str">
        <f>IFERROR(VLOOKUP($A31,'دیتا اولیه'!$A:$AN,39,FALSE),"")</f>
        <v>-</v>
      </c>
      <c r="AC31" s="22"/>
    </row>
    <row r="32" spans="1:29" ht="20.5" thickBot="1" x14ac:dyDescent="0.4">
      <c r="A32" s="14" t="s">
        <v>644</v>
      </c>
      <c r="B32" s="13" t="str">
        <f>VLOOKUP($A32,'دیتا اولیه'!$A:$AM,2,FALSE)</f>
        <v>پرداخت الکترونیک پاسارگاد</v>
      </c>
      <c r="C32" s="13" t="str">
        <f>VLOOKUP($A32,'دیتا اولیه'!$A:$AM,3,FALSE)</f>
        <v>نرم افزار و خدمات</v>
      </c>
      <c r="D32" s="13">
        <f>VLOOKUP($A32,'دیتا اولیه'!$A:$AM,5,FALSE)/10000000000</f>
        <v>3276</v>
      </c>
      <c r="E32" s="15">
        <f>IFERROR(D32/'دیتا اولیه'!$AO$2*1000,"")</f>
        <v>39.093078758949879</v>
      </c>
      <c r="F32" s="15">
        <f t="shared" si="0"/>
        <v>104.22085402184709</v>
      </c>
      <c r="G32" s="14">
        <f>IFERROR(F32/'دیتا اولیه'!$AP$2*1000000,"")</f>
        <v>2058.0737366083549</v>
      </c>
      <c r="H32" s="15">
        <f>IFERROR(VLOOKUP($A32,'دیتا اولیه'!$A:$AM,16,FALSE)/10000000000,"")</f>
        <v>380.9468</v>
      </c>
      <c r="I32" s="14">
        <f>IFERROR(H32/'دیتا اولیه'!$AQ$2*1000000,"")</f>
        <v>7365.8455470049112</v>
      </c>
      <c r="J32" s="15">
        <f t="shared" si="1"/>
        <v>104.35557323257433</v>
      </c>
      <c r="K32" s="14">
        <f>IFERROR(J32/'دیتا اولیه'!$AR$2*1000000,"")</f>
        <v>1748.0873952221104</v>
      </c>
      <c r="L32" s="14">
        <f>IFERROR(VLOOKUP($A32,'دیتا اولیه'!$A:$AM,15,FALSE)/10000000000,"")</f>
        <v>104.9504</v>
      </c>
      <c r="M32" s="14">
        <f>IFERROR(L32/'دیتا اولیه'!$AS$2*1000000,"")</f>
        <v>1552.4977441162112</v>
      </c>
      <c r="N32" s="51">
        <f>IFERROR(VLOOKUP($A32,'دیتا اولیه'!$A:$AM,36,FALSE),"")</f>
        <v>5.7000000000000002E-3</v>
      </c>
      <c r="O32" s="35">
        <f t="shared" si="2"/>
        <v>-0.11188779899705636</v>
      </c>
      <c r="P32" s="51">
        <f>IFERROR(VLOOKUP($A32,'دیتا اولیه'!$A:$AM,37,FALSE),"")</f>
        <v>7.0000000000000001E-3</v>
      </c>
      <c r="Q32" s="34">
        <f t="shared" si="3"/>
        <v>-0.24565494593275272</v>
      </c>
      <c r="R32" s="54">
        <f>IFERROR(VLOOKUP($A32,'دیتا اولیه'!$A:$AM,31,FALSE),"")</f>
        <v>6.9000000000000006E-2</v>
      </c>
      <c r="S32" s="14">
        <f>IFERROR(VLOOKUP($A32,'دیتا اولیه'!$A:$AM,17,FALSE)/10000000000,"")</f>
        <v>592.30489999999998</v>
      </c>
      <c r="T32" s="14">
        <f>IFERROR(S32/'دیتا اولیه'!$AR$2*1000000,"")</f>
        <v>9921.85369449051</v>
      </c>
      <c r="U32" s="30">
        <f>IFERROR(VLOOKUP($A32,'دیتا اولیه'!$A:$AM,22,FALSE),"")</f>
        <v>0.55130000000000001</v>
      </c>
      <c r="V32" s="19">
        <f>IFERROR(VLOOKUP($A32,'دیتا اولیه'!$A:$AN,20,FALSE)/10000000000/L32,"")</f>
        <v>0.13352307375674605</v>
      </c>
      <c r="W32" s="14">
        <f>IFERROR(VLOOKUP($A32,'دیتا اولیه'!$A:$AN,40,FALSE),"")</f>
        <v>45.4422</v>
      </c>
      <c r="X32" s="18">
        <f>IFERROR(VLOOKUP($A32,'دیتا اولیه'!$A:$AN,23,FALSE),"")</f>
        <v>0.58889999999999998</v>
      </c>
      <c r="Y32" s="18">
        <f>IFERROR(VLOOKUP($A32,'دیتا اولیه'!$A:$AN,24,FALSE),"")</f>
        <v>7.7304000000000004</v>
      </c>
      <c r="Z32" s="18" t="str">
        <f>IFERROR(VLOOKUP($A32,'دیتا اولیه'!$A:$AN,25,FALSE),"")</f>
        <v>-</v>
      </c>
      <c r="AA32" s="30">
        <f>IFERROR(VLOOKUP($A32,'دیتا اولیه'!$A:$AN,38,FALSE),"")</f>
        <v>0.18509999999999999</v>
      </c>
      <c r="AB32" s="18" t="str">
        <f>IFERROR(VLOOKUP($A32,'دیتا اولیه'!$A:$AN,39,FALSE),"")</f>
        <v>-</v>
      </c>
      <c r="AC32" s="22"/>
    </row>
    <row r="33" spans="1:29" ht="20.5" thickBot="1" x14ac:dyDescent="0.4">
      <c r="A33" s="14" t="s">
        <v>414</v>
      </c>
      <c r="B33" s="13" t="str">
        <f>VLOOKUP($A33,'دیتا اولیه'!$A:$AM,2,FALSE)</f>
        <v>توسعه سامانه ی نرم افزاری نگین</v>
      </c>
      <c r="C33" s="13" t="str">
        <f>VLOOKUP($A33,'دیتا اولیه'!$A:$AM,3,FALSE)</f>
        <v>نرم افزار و خدمات</v>
      </c>
      <c r="D33" s="13">
        <f>VLOOKUP($A33,'دیتا اولیه'!$A:$AM,5,FALSE)/10000000000</f>
        <v>2382.5</v>
      </c>
      <c r="E33" s="15">
        <f>IFERROR(D33/'دیتا اولیه'!$AO$2*1000,"")</f>
        <v>28.430787589498806</v>
      </c>
      <c r="F33" s="15">
        <f t="shared" si="0"/>
        <v>4.3283447985399413</v>
      </c>
      <c r="G33" s="14">
        <f>IFERROR(F33/'دیتا اولیه'!$AP$2*1000000,"")</f>
        <v>85.472843573063614</v>
      </c>
      <c r="H33" s="15">
        <f>IFERROR(VLOOKUP($A33,'دیتا اولیه'!$A:$AM,16,FALSE)/10000000000,"")</f>
        <v>268.94110000000001</v>
      </c>
      <c r="I33" s="14">
        <f>IFERROR(H33/'دیتا اولیه'!$AQ$2*1000000,"")</f>
        <v>5200.1450172087089</v>
      </c>
      <c r="J33" s="15">
        <f t="shared" si="1"/>
        <v>24.000311380974622</v>
      </c>
      <c r="K33" s="14">
        <f>IFERROR(J33/'دیتا اولیه'!$AR$2*1000000,"")</f>
        <v>402.03546880035213</v>
      </c>
      <c r="L33" s="14">
        <f>IFERROR(VLOOKUP($A33,'دیتا اولیه'!$A:$AM,15,FALSE)/10000000000,"")</f>
        <v>15.4154</v>
      </c>
      <c r="M33" s="14">
        <f>IFERROR(L33/'دیتا اولیه'!$AS$2*1000000,"")</f>
        <v>228.03508823833968</v>
      </c>
      <c r="N33" s="51">
        <f>IFERROR(VLOOKUP($A33,'دیتا اولیه'!$A:$AM,36,FALSE),"")</f>
        <v>-0.35770000000000002</v>
      </c>
      <c r="O33" s="35">
        <f t="shared" si="2"/>
        <v>-0.43279858138193217</v>
      </c>
      <c r="P33" s="51">
        <f>IFERROR(VLOOKUP($A33,'دیتا اولیه'!$A:$AM,37,FALSE),"")</f>
        <v>2.5615000000000001</v>
      </c>
      <c r="Q33" s="34">
        <f t="shared" si="3"/>
        <v>1.6679244389875887</v>
      </c>
      <c r="R33" s="54">
        <f>IFERROR(VLOOKUP($A33,'دیتا اولیه'!$A:$AM,31,FALSE),"")</f>
        <v>0.4904</v>
      </c>
      <c r="S33" s="14">
        <f>IFERROR(VLOOKUP($A33,'دیتا اولیه'!$A:$AM,17,FALSE)/10000000000,"")</f>
        <v>418.81049999999999</v>
      </c>
      <c r="T33" s="14">
        <f>IFERROR(S33/'دیتا اولیه'!$AR$2*1000000,"")</f>
        <v>7015.6037991858893</v>
      </c>
      <c r="U33" s="30">
        <f>IFERROR(VLOOKUP($A33,'دیتا اولیه'!$A:$AM,22,FALSE),"")</f>
        <v>0.55769999999999997</v>
      </c>
      <c r="V33" s="19">
        <f>IFERROR(VLOOKUP($A33,'دیتا اولیه'!$A:$AN,20,FALSE)/10000000000/L33,"")</f>
        <v>1.1619095190523763</v>
      </c>
      <c r="W33" s="14">
        <f>IFERROR(VLOOKUP($A33,'دیتا اولیه'!$A:$AN,40,FALSE),"")</f>
        <v>226.6481</v>
      </c>
      <c r="X33" s="18">
        <f>IFERROR(VLOOKUP($A33,'دیتا اولیه'!$A:$AN,23,FALSE),"")</f>
        <v>1.7692000000000001</v>
      </c>
      <c r="Y33" s="18">
        <f>IFERROR(VLOOKUP($A33,'دیتا اولیه'!$A:$AN,24,FALSE),"")</f>
        <v>7.7632000000000003</v>
      </c>
      <c r="Z33" s="18" t="str">
        <f>IFERROR(VLOOKUP($A33,'دیتا اولیه'!$A:$AN,25,FALSE),"")</f>
        <v>-</v>
      </c>
      <c r="AA33" s="30">
        <f>IFERROR(VLOOKUP($A33,'دیتا اولیه'!$A:$AN,38,FALSE),"")</f>
        <v>0.16619999999999999</v>
      </c>
      <c r="AB33" s="18">
        <f>IFERROR(VLOOKUP($A33,'دیتا اولیه'!$A:$AN,39,FALSE),"")</f>
        <v>0.63180000000000003</v>
      </c>
      <c r="AC33" s="22"/>
    </row>
    <row r="34" spans="1:29" ht="20.5" thickBot="1" x14ac:dyDescent="0.4">
      <c r="A34" s="14" t="s">
        <v>535</v>
      </c>
      <c r="B34" s="13" t="str">
        <f>VLOOKUP($A34,'دیتا اولیه'!$A:$AM,2,FALSE)</f>
        <v>تجارت الکترونیک  پارسیان</v>
      </c>
      <c r="C34" s="13" t="str">
        <f>VLOOKUP($A34,'دیتا اولیه'!$A:$AM,3,FALSE)</f>
        <v>نرم افزار و خدمات</v>
      </c>
      <c r="D34" s="13">
        <f>VLOOKUP($A34,'دیتا اولیه'!$A:$AM,5,FALSE)/10000000000</f>
        <v>2121</v>
      </c>
      <c r="E34" s="15">
        <f>IFERROR(D34/'دیتا اولیه'!$AO$2*1000,"")</f>
        <v>25.310262529832933</v>
      </c>
      <c r="F34" s="15">
        <f t="shared" si="0"/>
        <v>31.039137645107793</v>
      </c>
      <c r="G34" s="14">
        <f>IFERROR(F34/'دیتا اولیه'!$AP$2*1000000,"")</f>
        <v>612.93715728885854</v>
      </c>
      <c r="H34" s="15">
        <f>IFERROR(VLOOKUP($A34,'دیتا اولیه'!$A:$AM,16,FALSE)/10000000000,"")</f>
        <v>224.00409999999999</v>
      </c>
      <c r="I34" s="14">
        <f>IFERROR(H34/'دیتا اولیه'!$AQ$2*1000000,"")</f>
        <v>4331.2599095092619</v>
      </c>
      <c r="J34" s="15">
        <f t="shared" si="1"/>
        <v>4.2439345154414765</v>
      </c>
      <c r="K34" s="14">
        <f>IFERROR(J34/'دیتا اولیه'!$AR$2*1000000,"")</f>
        <v>71.091252750414199</v>
      </c>
      <c r="L34" s="14">
        <f>IFERROR(VLOOKUP($A34,'دیتا اولیه'!$A:$AM,15,FALSE)/10000000000,"")</f>
        <v>9.3582999999999998</v>
      </c>
      <c r="M34" s="14">
        <f>IFERROR(L34/'دیتا اولیه'!$AS$2*1000000,"")</f>
        <v>138.43434268723837</v>
      </c>
      <c r="N34" s="51">
        <f>IFERROR(VLOOKUP($A34,'دیتا اولیه'!$A:$AM,36,FALSE),"")</f>
        <v>1.2051000000000001</v>
      </c>
      <c r="O34" s="35">
        <f t="shared" si="2"/>
        <v>0.94727673703051751</v>
      </c>
      <c r="P34" s="51">
        <f>IFERROR(VLOOKUP($A34,'دیتا اولیه'!$A:$AM,37,FALSE),"")</f>
        <v>-0.69850000000000001</v>
      </c>
      <c r="Q34" s="34">
        <f t="shared" si="3"/>
        <v>-0.77414594458661856</v>
      </c>
      <c r="R34" s="54">
        <f>IFERROR(VLOOKUP($A34,'دیتا اولیه'!$A:$AM,31,FALSE),"")</f>
        <v>0.42699999999999999</v>
      </c>
      <c r="S34" s="14">
        <f>IFERROR(VLOOKUP($A34,'دیتا اولیه'!$A:$AM,17,FALSE)/10000000000,"")</f>
        <v>122.7821</v>
      </c>
      <c r="T34" s="14">
        <f>IFERROR(S34/'دیتا اولیه'!$AR$2*1000000,"")</f>
        <v>2056.7549458096723</v>
      </c>
      <c r="U34" s="30">
        <f>IFERROR(VLOOKUP($A34,'دیتا اولیه'!$A:$AM,22,FALSE),"")</f>
        <v>0.66959999999999997</v>
      </c>
      <c r="V34" s="19">
        <f>IFERROR(VLOOKUP($A34,'دیتا اولیه'!$A:$AN,20,FALSE)/10000000000/L34,"")</f>
        <v>1.8586067982432706</v>
      </c>
      <c r="W34" s="14">
        <f>IFERROR(VLOOKUP($A34,'دیتا اولیه'!$A:$AN,40,FALSE),"")</f>
        <v>55.033499999999997</v>
      </c>
      <c r="X34" s="18">
        <f>IFERROR(VLOOKUP($A34,'دیتا اولیه'!$A:$AN,23,FALSE),"")</f>
        <v>0.35260000000000002</v>
      </c>
      <c r="Y34" s="18">
        <f>IFERROR(VLOOKUP($A34,'دیتا اولیه'!$A:$AN,24,FALSE),"")</f>
        <v>17.088699999999999</v>
      </c>
      <c r="Z34" s="18" t="str">
        <f>IFERROR(VLOOKUP($A34,'دیتا اولیه'!$A:$AN,25,FALSE),"")</f>
        <v>-</v>
      </c>
      <c r="AA34" s="30">
        <f>IFERROR(VLOOKUP($A34,'دیتا اولیه'!$A:$AN,38,FALSE),"")</f>
        <v>5.4199999999999998E-2</v>
      </c>
      <c r="AB34" s="18">
        <f>IFERROR(VLOOKUP($A34,'دیتا اولیه'!$A:$AN,39,FALSE),"")</f>
        <v>1.3398000000000001</v>
      </c>
      <c r="AC34" s="22"/>
    </row>
    <row r="35" spans="1:29" ht="20.5" thickBot="1" x14ac:dyDescent="0.4">
      <c r="A35" s="55" t="s">
        <v>271</v>
      </c>
      <c r="B35" s="13" t="str">
        <f>VLOOKUP($A35,'دیتا اولیه'!$A:$AM,2,FALSE)</f>
        <v>توسعه فن افزار توسن</v>
      </c>
      <c r="C35" s="13" t="str">
        <f>VLOOKUP($A35,'دیتا اولیه'!$A:$AM,3,FALSE)</f>
        <v>نرم افزار و خدمات</v>
      </c>
      <c r="D35" s="13">
        <f>VLOOKUP($A35,'دیتا اولیه'!$A:$AM,5,FALSE)/10000000000</f>
        <v>2080</v>
      </c>
      <c r="E35" s="15">
        <f>IFERROR(D35/'دیتا اولیه'!$AO$2*1000,"")</f>
        <v>24.821002386634845</v>
      </c>
      <c r="F35" s="15">
        <f t="shared" si="0"/>
        <v>20.09225663266345</v>
      </c>
      <c r="G35" s="14">
        <f>IFERROR(F35/'دیتا اولیه'!$AP$2*1000000,"")</f>
        <v>396.76652118213764</v>
      </c>
      <c r="H35" s="15">
        <f>IFERROR(VLOOKUP($A35,'دیتا اولیه'!$A:$AM,16,FALSE)/10000000000,"")</f>
        <v>381.99680000000001</v>
      </c>
      <c r="I35" s="14">
        <f>IFERROR(H35/'دیتا اولیه'!$AQ$2*1000000,"")</f>
        <v>7386.1479562241393</v>
      </c>
      <c r="J35" s="15">
        <f t="shared" si="1"/>
        <v>15.378481150747271</v>
      </c>
      <c r="K35" s="14">
        <f>IFERROR(J35/'دیتا اولیه'!$AR$2*1000000,"")</f>
        <v>257.60894434807898</v>
      </c>
      <c r="L35" s="14">
        <f>IFERROR(VLOOKUP($A35,'دیتا اولیه'!$A:$AM,15,FALSE)/10000000000,"")</f>
        <v>98.679100000000005</v>
      </c>
      <c r="M35" s="14">
        <f>IFERROR(L35/'دیتا اولیه'!$AS$2*1000000,"")</f>
        <v>1459.7284063845211</v>
      </c>
      <c r="N35" s="51">
        <f>IFERROR(VLOOKUP($A35,'دیتا اولیه'!$A:$AM,36,FALSE),"")</f>
        <v>5.4166999999999996</v>
      </c>
      <c r="O35" s="35">
        <f t="shared" si="2"/>
        <v>4.6664507906687769</v>
      </c>
      <c r="P35" s="51">
        <f>IFERROR(VLOOKUP($A35,'دیتا اولیه'!$A:$AM,37,FALSE),"")</f>
        <v>3.9113000000000002</v>
      </c>
      <c r="Q35" s="34">
        <f t="shared" si="3"/>
        <v>2.6790614340024561</v>
      </c>
      <c r="R35" s="54">
        <f>IFERROR(VLOOKUP($A35,'دیتا اولیه'!$A:$AM,31,FALSE),"")</f>
        <v>-0.379</v>
      </c>
      <c r="S35" s="14">
        <f>IFERROR(VLOOKUP($A35,'دیتا اولیه'!$A:$AM,17,FALSE)/10000000000,"")</f>
        <v>306.06729999999999</v>
      </c>
      <c r="T35" s="14">
        <f>IFERROR(S35/'دیتا اولیه'!$AR$2*1000000,"")</f>
        <v>5127.0130827344756</v>
      </c>
      <c r="U35" s="30">
        <f>IFERROR(VLOOKUP($A35,'دیتا اولیه'!$A:$AM,22,FALSE),"")</f>
        <v>0.43190000000000001</v>
      </c>
      <c r="V35" s="19">
        <f>IFERROR(VLOOKUP($A35,'دیتا اولیه'!$A:$AN,20,FALSE)/10000000000/L35,"")</f>
        <v>0.42733973050017682</v>
      </c>
      <c r="W35" s="14">
        <f>IFERROR(VLOOKUP($A35,'دیتا اولیه'!$A:$AN,40,FALSE),"")</f>
        <v>70.514700000000005</v>
      </c>
      <c r="X35" s="18">
        <f>IFERROR(VLOOKUP($A35,'دیتا اولیه'!$A:$AN,23,FALSE),"")</f>
        <v>0.76500000000000001</v>
      </c>
      <c r="Y35" s="18">
        <f>IFERROR(VLOOKUP($A35,'دیتا اولیه'!$A:$AN,24,FALSE),"")</f>
        <v>4.5533000000000001</v>
      </c>
      <c r="Z35" s="18" t="str">
        <f>IFERROR(VLOOKUP($A35,'دیتا اولیه'!$A:$AN,25,FALSE),"")</f>
        <v>-</v>
      </c>
      <c r="AA35" s="30">
        <f>IFERROR(VLOOKUP($A35,'دیتا اولیه'!$A:$AN,38,FALSE),"")</f>
        <v>0.2014</v>
      </c>
      <c r="AB35" s="18" t="str">
        <f>IFERROR(VLOOKUP($A35,'دیتا اولیه'!$A:$AN,39,FALSE),"")</f>
        <v>-</v>
      </c>
      <c r="AC35" s="22"/>
    </row>
    <row r="36" spans="1:29" ht="20.5" thickBot="1" x14ac:dyDescent="0.4">
      <c r="A36" s="14" t="s">
        <v>567</v>
      </c>
      <c r="B36" s="13" t="str">
        <f>VLOOKUP($A36,'دیتا اولیه'!$A:$AM,2,FALSE)</f>
        <v>کارت اعتباری ایران کیش</v>
      </c>
      <c r="C36" s="13" t="str">
        <f>VLOOKUP($A36,'دیتا اولیه'!$A:$AM,3,FALSE)</f>
        <v>نرم افزار و خدمات</v>
      </c>
      <c r="D36" s="13">
        <f>VLOOKUP($A36,'دیتا اولیه'!$A:$AM,5,FALSE)/10000000000</f>
        <v>1665</v>
      </c>
      <c r="E36" s="15">
        <f>IFERROR(D36/'دیتا اولیه'!$AO$2*1000,"")</f>
        <v>19.868735083532222</v>
      </c>
      <c r="F36" s="15">
        <f t="shared" si="0"/>
        <v>47.428571428571416</v>
      </c>
      <c r="G36" s="14">
        <f>IFERROR(F36/'دیتا اولیه'!$AP$2*1000000,"")</f>
        <v>936.58316407131554</v>
      </c>
      <c r="H36" s="15">
        <f>IFERROR(VLOOKUP($A36,'دیتا اولیه'!$A:$AM,16,FALSE)/10000000000,"")</f>
        <v>93.6995</v>
      </c>
      <c r="I36" s="14">
        <f>IFERROR(H36/'دیتا اولیه'!$AQ$2*1000000,"")</f>
        <v>1811.738659654279</v>
      </c>
      <c r="J36" s="15">
        <f t="shared" si="1"/>
        <v>7.7131313131313144</v>
      </c>
      <c r="K36" s="14">
        <f>IFERROR(J36/'دیتا اولیه'!$AR$2*1000000,"")</f>
        <v>129.20467214652854</v>
      </c>
      <c r="L36" s="14">
        <f>IFERROR(VLOOKUP($A36,'دیتا اولیه'!$A:$AM,15,FALSE)/10000000000,"")</f>
        <v>0.76359999999999995</v>
      </c>
      <c r="M36" s="14">
        <f>IFERROR(L36/'دیتا اولیه'!$AS$2*1000000,"")</f>
        <v>11.295690892146565</v>
      </c>
      <c r="N36" s="51">
        <f>IFERROR(VLOOKUP($A36,'دیتا اولیه'!$A:$AM,36,FALSE),"")</f>
        <v>-0.90100000000000002</v>
      </c>
      <c r="O36" s="35">
        <f t="shared" si="2"/>
        <v>-0.91257521338441738</v>
      </c>
      <c r="P36" s="51">
        <f>IFERROR(VLOOKUP($A36,'دیتا اولیه'!$A:$AM,37,FALSE),"")</f>
        <v>-0.9839</v>
      </c>
      <c r="Q36" s="34">
        <f t="shared" si="3"/>
        <v>-0.98793946835105995</v>
      </c>
      <c r="R36" s="54">
        <f>IFERROR(VLOOKUP($A36,'دیتا اولیه'!$A:$AM,31,FALSE),"")</f>
        <v>1.1391</v>
      </c>
      <c r="S36" s="14">
        <f>IFERROR(VLOOKUP($A36,'دیتا اولیه'!$A:$AM,17,FALSE)/10000000000,"")</f>
        <v>143.31620000000001</v>
      </c>
      <c r="T36" s="14">
        <f>IFERROR(S36/'دیتا اولیه'!$AR$2*1000000,"")</f>
        <v>2400.7270047071047</v>
      </c>
      <c r="U36" s="30">
        <f>IFERROR(VLOOKUP($A36,'دیتا اولیه'!$A:$AM,22,FALSE),"")</f>
        <v>0.2268</v>
      </c>
      <c r="V36" s="19">
        <f>IFERROR(VLOOKUP($A36,'دیتا اولیه'!$A:$AN,20,FALSE)/10000000000/L36,"")</f>
        <v>2.320062860136197</v>
      </c>
      <c r="W36" s="14">
        <f>IFERROR(VLOOKUP($A36,'دیتا اولیه'!$A:$AN,40,FALSE),"")</f>
        <v>126.11579999999999</v>
      </c>
      <c r="X36" s="18">
        <f>IFERROR(VLOOKUP($A36,'دیتا اولیه'!$A:$AN,23,FALSE),"")</f>
        <v>1.1855</v>
      </c>
      <c r="Y36" s="18">
        <f>IFERROR(VLOOKUP($A36,'دیتا اولیه'!$A:$AN,24,FALSE),"")</f>
        <v>16.71</v>
      </c>
      <c r="Z36" s="18" t="str">
        <f>IFERROR(VLOOKUP($A36,'دیتا اولیه'!$A:$AN,25,FALSE),"")</f>
        <v>-</v>
      </c>
      <c r="AA36" s="30">
        <f>IFERROR(VLOOKUP($A36,'دیتا اولیه'!$A:$AN,38,FALSE),"")</f>
        <v>0.1623</v>
      </c>
      <c r="AB36" s="18">
        <f>IFERROR(VLOOKUP($A36,'دیتا اولیه'!$A:$AN,39,FALSE),"")</f>
        <v>1.3053999999999999</v>
      </c>
      <c r="AC36" s="22"/>
    </row>
    <row r="37" spans="1:29" ht="20.5" thickBot="1" x14ac:dyDescent="0.4">
      <c r="A37" s="14" t="s">
        <v>537</v>
      </c>
      <c r="B37" s="13" t="str">
        <f>VLOOKUP($A37,'دیتا اولیه'!$A:$AM,2,FALSE)</f>
        <v>تجارت الکترونیک پارسیان کیش</v>
      </c>
      <c r="C37" s="13" t="str">
        <f>VLOOKUP($A37,'دیتا اولیه'!$A:$AM,3,FALSE)</f>
        <v>نرم افزار و خدمات</v>
      </c>
      <c r="D37" s="13">
        <f>VLOOKUP($A37,'دیتا اولیه'!$A:$AM,5,FALSE)/10000000000</f>
        <v>1598.3604</v>
      </c>
      <c r="E37" s="15">
        <f>IFERROR(D37/'دیتا اولیه'!$AO$2*1000,"")</f>
        <v>19.073513126491648</v>
      </c>
      <c r="F37" s="15">
        <f t="shared" si="0"/>
        <v>1.6644915377125928</v>
      </c>
      <c r="G37" s="14">
        <f>IFERROR(F37/'دیتا اولیه'!$AP$2*1000000,"")</f>
        <v>32.869106194956416</v>
      </c>
      <c r="H37" s="15">
        <f>IFERROR(VLOOKUP($A37,'دیتا اولیه'!$A:$AM,16,FALSE)/10000000000,"")</f>
        <v>122.8918</v>
      </c>
      <c r="I37" s="14">
        <f>IFERROR(H37/'دیتا اولیه'!$AQ$2*1000000,"")</f>
        <v>2376.1901078928036</v>
      </c>
      <c r="J37" s="15">
        <f t="shared" si="1"/>
        <v>8.890241203806152</v>
      </c>
      <c r="K37" s="14">
        <f>IFERROR(J37/'دیتا اولیه'!$AR$2*1000000,"")</f>
        <v>148.92274660043472</v>
      </c>
      <c r="L37" s="14">
        <f>IFERROR(VLOOKUP($A37,'دیتا اولیه'!$A:$AM,15,FALSE)/10000000000,"")</f>
        <v>-8.0350000000000001</v>
      </c>
      <c r="M37" s="14">
        <f>IFERROR(L37/'دیتا اولیه'!$AS$2*1000000,"")</f>
        <v>-118.8591884735433</v>
      </c>
      <c r="N37" s="51">
        <f>IFERROR(VLOOKUP($A37,'دیتا اولیه'!$A:$AM,36,FALSE),"")</f>
        <v>-1.9037999999999999</v>
      </c>
      <c r="O37" s="35">
        <f t="shared" si="2"/>
        <v>-1.7981264862945814</v>
      </c>
      <c r="P37" s="51">
        <f>IFERROR(VLOOKUP($A37,'دیتا اولیه'!$A:$AM,37,FALSE),"")</f>
        <v>-5.8273000000000001</v>
      </c>
      <c r="Q37" s="34">
        <f t="shared" si="3"/>
        <v>-4.6161369210514636</v>
      </c>
      <c r="R37" s="54">
        <f>IFERROR(VLOOKUP($A37,'دیتا اولیه'!$A:$AM,31,FALSE),"")</f>
        <v>-0.73180000000000001</v>
      </c>
      <c r="S37" s="14">
        <f>IFERROR(VLOOKUP($A37,'دیتا اولیه'!$A:$AM,17,FALSE)/10000000000,"")</f>
        <v>77.201099999999997</v>
      </c>
      <c r="T37" s="14">
        <f>IFERROR(S37/'دیتا اولیه'!$AR$2*1000000,"")</f>
        <v>1293.2157394843962</v>
      </c>
      <c r="U37" s="30">
        <f>IFERROR(VLOOKUP($A37,'دیتا اولیه'!$A:$AM,22,FALSE),"")</f>
        <v>0.38080000000000003</v>
      </c>
      <c r="V37" s="19">
        <f>IFERROR(VLOOKUP($A37,'دیتا اولیه'!$A:$AN,20,FALSE)/10000000000/L37,"")</f>
        <v>-3.209085252022402</v>
      </c>
      <c r="W37" s="14">
        <f>IFERROR(VLOOKUP($A37,'دیتا اولیه'!$A:$AN,40,FALSE),"")</f>
        <v>151.82740000000001</v>
      </c>
      <c r="X37" s="18">
        <f>IFERROR(VLOOKUP($A37,'دیتا اولیه'!$A:$AN,23,FALSE),"")</f>
        <v>1.7575000000000001</v>
      </c>
      <c r="Y37" s="18">
        <f>IFERROR(VLOOKUP($A37,'دیتا اولیه'!$A:$AN,24,FALSE),"")</f>
        <v>40.776299999999999</v>
      </c>
      <c r="Z37" s="18" t="str">
        <f>IFERROR(VLOOKUP($A37,'دیتا اولیه'!$A:$AN,25,FALSE),"")</f>
        <v>-</v>
      </c>
      <c r="AA37" s="30">
        <f>IFERROR(VLOOKUP($A37,'دیتا اولیه'!$A:$AN,38,FALSE),"")</f>
        <v>0.39219999999999999</v>
      </c>
      <c r="AB37" s="18">
        <f>IFERROR(VLOOKUP($A37,'دیتا اولیه'!$A:$AN,39,FALSE),"")</f>
        <v>1.3389</v>
      </c>
      <c r="AC37" s="22"/>
    </row>
    <row r="38" spans="1:29" ht="20.5" thickBot="1" x14ac:dyDescent="0.4">
      <c r="A38" s="14" t="s">
        <v>1103</v>
      </c>
      <c r="B38" s="13" t="str">
        <f>VLOOKUP($A38,'دیتا اولیه'!$A:$AM,2,FALSE)</f>
        <v>رایان هم افزا</v>
      </c>
      <c r="C38" s="13" t="str">
        <f>VLOOKUP($A38,'دیتا اولیه'!$A:$AM,3,FALSE)</f>
        <v>نرم افزار و خدمات</v>
      </c>
      <c r="D38" s="13">
        <f>VLOOKUP($A38,'دیتا اولیه'!$A:$AM,5,FALSE)/10000000000</f>
        <v>1315</v>
      </c>
      <c r="E38" s="15">
        <f>IFERROR(D38/'دیتا اولیه'!$AO$2*1000,"")</f>
        <v>15.692124105011931</v>
      </c>
      <c r="F38" s="15">
        <f t="shared" si="0"/>
        <v>31.163553275074158</v>
      </c>
      <c r="G38" s="14">
        <f>IFERROR(F38/'دیتا اولیه'!$AP$2*1000000,"")</f>
        <v>615.39402201963185</v>
      </c>
      <c r="H38" s="15">
        <f>IFERROR(VLOOKUP($A38,'دیتا اولیه'!$A:$AM,16,FALSE)/10000000000,"")</f>
        <v>169.34649999999999</v>
      </c>
      <c r="I38" s="14">
        <f>IFERROR(H38/'دیتا اولیه'!$AQ$2*1000000,"")</f>
        <v>3274.4208979465561</v>
      </c>
      <c r="J38" s="15">
        <f t="shared" si="1"/>
        <v>24.720363775120834</v>
      </c>
      <c r="K38" s="14">
        <f>IFERROR(J38/'دیتا اولیه'!$AR$2*1000000,"")</f>
        <v>414.09725405164136</v>
      </c>
      <c r="L38" s="14">
        <f>IFERROR(VLOOKUP($A38,'دیتا اولیه'!$A:$AM,15,FALSE)/10000000000,"")</f>
        <v>38.8703</v>
      </c>
      <c r="M38" s="14">
        <f>IFERROR(L38/'دیتا اولیه'!$AS$2*1000000,"")</f>
        <v>574.99593201284006</v>
      </c>
      <c r="N38" s="51">
        <f>IFERROR(VLOOKUP($A38,'دیتا اولیه'!$A:$AM,36,FALSE),"")</f>
        <v>0.57240000000000002</v>
      </c>
      <c r="O38" s="35">
        <f t="shared" si="2"/>
        <v>0.38855287347820311</v>
      </c>
      <c r="P38" s="51">
        <f>IFERROR(VLOOKUP($A38,'دیتا اولیه'!$A:$AM,37,FALSE),"")</f>
        <v>0.24729999999999999</v>
      </c>
      <c r="Q38" s="34">
        <f t="shared" si="3"/>
        <v>-6.5645892812236428E-2</v>
      </c>
      <c r="R38" s="54">
        <f>IFERROR(VLOOKUP($A38,'دیتا اولیه'!$A:$AM,31,FALSE),"")</f>
        <v>0.15490000000000001</v>
      </c>
      <c r="S38" s="14">
        <f>IFERROR(VLOOKUP($A38,'دیتا اولیه'!$A:$AM,17,FALSE)/10000000000,"")</f>
        <v>205.59039999999999</v>
      </c>
      <c r="T38" s="14">
        <f>IFERROR(S38/'دیتا اولیه'!$AR$2*1000000,"")</f>
        <v>3443.8983533510896</v>
      </c>
      <c r="U38" s="30">
        <f>IFERROR(VLOOKUP($A38,'دیتا اولیه'!$A:$AM,22,FALSE),"")</f>
        <v>0.5071</v>
      </c>
      <c r="V38" s="19" t="str">
        <f>IFERROR(VLOOKUP($A38,'دیتا اولیه'!$A:$AN,20,FALSE)/10000000000/L38,"")</f>
        <v/>
      </c>
      <c r="W38" s="14">
        <f>IFERROR(VLOOKUP($A38,'دیتا اولیه'!$A:$AN,40,FALSE),"")</f>
        <v>165.577</v>
      </c>
      <c r="X38" s="18">
        <f>IFERROR(VLOOKUP($A38,'دیتا اولیه'!$A:$AN,23,FALSE),"")</f>
        <v>3.0468000000000002</v>
      </c>
      <c r="Y38" s="18">
        <f>IFERROR(VLOOKUP($A38,'دیتا اولیه'!$A:$AN,24,FALSE),"")</f>
        <v>10.4861</v>
      </c>
      <c r="Z38" s="18" t="str">
        <f>IFERROR(VLOOKUP($A38,'دیتا اولیه'!$A:$AN,25,FALSE),"")</f>
        <v>-</v>
      </c>
      <c r="AA38" s="30">
        <f>IFERROR(VLOOKUP($A38,'دیتا اولیه'!$A:$AN,38,FALSE),"")</f>
        <v>0.40450000000000003</v>
      </c>
      <c r="AB38" s="18">
        <f>IFERROR(VLOOKUP($A38,'دیتا اولیه'!$A:$AN,39,FALSE),"")</f>
        <v>1.5484</v>
      </c>
      <c r="AC38" s="22"/>
    </row>
    <row r="39" spans="1:29" ht="20.5" thickBot="1" x14ac:dyDescent="0.4">
      <c r="A39" s="14" t="s">
        <v>452</v>
      </c>
      <c r="B39" s="13" t="str">
        <f>VLOOKUP($A39,'دیتا اولیه'!$A:$AM,2,FALSE)</f>
        <v>آتیه داده پرداز</v>
      </c>
      <c r="C39" s="13" t="str">
        <f>VLOOKUP($A39,'دیتا اولیه'!$A:$AM,3,FALSE)</f>
        <v>نرم افزار و خدمات</v>
      </c>
      <c r="D39" s="13">
        <f>VLOOKUP($A39,'دیتا اولیه'!$A:$AM,5,FALSE)/10000000000</f>
        <v>770.17499999999995</v>
      </c>
      <c r="E39" s="15">
        <f>IFERROR(D39/'دیتا اولیه'!$AO$2*1000,"")</f>
        <v>9.190632458233889</v>
      </c>
      <c r="F39" s="15">
        <f t="shared" si="0"/>
        <v>11.890673595527735</v>
      </c>
      <c r="G39" s="14">
        <f>IFERROR(F39/'دیتا اولیه'!$AP$2*1000000,"")</f>
        <v>234.80793040141657</v>
      </c>
      <c r="H39" s="15">
        <f>IFERROR(VLOOKUP($A39,'دیتا اولیه'!$A:$AM,16,FALSE)/10000000000,"")</f>
        <v>66.908100000000005</v>
      </c>
      <c r="I39" s="14">
        <f>IFERROR(H39/'دیتا اولیه'!$AQ$2*1000000,"")</f>
        <v>1293.7101202676051</v>
      </c>
      <c r="J39" s="15">
        <f t="shared" si="1"/>
        <v>39.118637482191424</v>
      </c>
      <c r="K39" s="14">
        <f>IFERROR(J39/'دیتا اولیه'!$AR$2*1000000,"")</f>
        <v>655.28648813493851</v>
      </c>
      <c r="L39" s="14">
        <f>IFERROR(VLOOKUP($A39,'دیتا اولیه'!$A:$AM,15,FALSE)/10000000000,"")</f>
        <v>30.203499999999998</v>
      </c>
      <c r="M39" s="14">
        <f>IFERROR(L39/'دیتا اولیه'!$AS$2*1000000,"")</f>
        <v>446.79072794781138</v>
      </c>
      <c r="N39" s="51">
        <f>IFERROR(VLOOKUP($A39,'دیتا اولیه'!$A:$AM,36,FALSE),"")</f>
        <v>-0.22789999999999999</v>
      </c>
      <c r="O39" s="35">
        <f t="shared" si="2"/>
        <v>-0.31817497226372393</v>
      </c>
      <c r="P39" s="51">
        <f>IFERROR(VLOOKUP($A39,'دیتا اولیه'!$A:$AM,37,FALSE),"")</f>
        <v>1.5401</v>
      </c>
      <c r="Q39" s="34">
        <f t="shared" si="3"/>
        <v>0.90279232555731403</v>
      </c>
      <c r="R39" s="54">
        <f>IFERROR(VLOOKUP($A39,'دیتا اولیه'!$A:$AM,31,FALSE),"")</f>
        <v>0.39810000000000001</v>
      </c>
      <c r="S39" s="14">
        <f>IFERROR(VLOOKUP($A39,'دیتا اولیه'!$A:$AM,17,FALSE)/10000000000,"")</f>
        <v>259.32119999999998</v>
      </c>
      <c r="T39" s="14">
        <f>IFERROR(S39/'دیتا اولیه'!$AR$2*1000000,"")</f>
        <v>4343.9569827629521</v>
      </c>
      <c r="U39" s="30">
        <f>IFERROR(VLOOKUP($A39,'دیتا اولیه'!$A:$AM,22,FALSE),"")</f>
        <v>0.20180000000000001</v>
      </c>
      <c r="V39" s="19">
        <f>IFERROR(VLOOKUP($A39,'دیتا اولیه'!$A:$AN,20,FALSE)/10000000000/L39,"")</f>
        <v>0.1244557749929644</v>
      </c>
      <c r="W39" s="14">
        <f>IFERROR(VLOOKUP($A39,'دیتا اولیه'!$A:$AN,40,FALSE),"")</f>
        <v>113.4686</v>
      </c>
      <c r="X39" s="18">
        <f>IFERROR(VLOOKUP($A39,'دیتا اولیه'!$A:$AN,23,FALSE),"")</f>
        <v>0.65069999999999995</v>
      </c>
      <c r="Y39" s="18">
        <f>IFERROR(VLOOKUP($A39,'دیتا اولیه'!$A:$AN,24,FALSE),"")</f>
        <v>8.6920999999999999</v>
      </c>
      <c r="Z39" s="18" t="str">
        <f>IFERROR(VLOOKUP($A39,'دیتا اولیه'!$A:$AN,25,FALSE),"")</f>
        <v>-</v>
      </c>
      <c r="AA39" s="30">
        <f>IFERROR(VLOOKUP($A39,'دیتا اولیه'!$A:$AN,38,FALSE),"")</f>
        <v>0.24440000000000001</v>
      </c>
      <c r="AB39" s="18">
        <f>IFERROR(VLOOKUP($A39,'دیتا اولیه'!$A:$AN,39,FALSE),"")</f>
        <v>1.1346000000000001</v>
      </c>
      <c r="AC39" s="22"/>
    </row>
    <row r="40" spans="1:29" ht="20.5" thickBot="1" x14ac:dyDescent="0.4">
      <c r="A40" s="14" t="s">
        <v>1160</v>
      </c>
      <c r="B40" s="13" t="str">
        <f>VLOOKUP($A40,'دیتا اولیه'!$A:$AM,2,FALSE)</f>
        <v>مبین وان کیش</v>
      </c>
      <c r="C40" s="13" t="str">
        <f>VLOOKUP($A40,'دیتا اولیه'!$A:$AM,3,FALSE)</f>
        <v>نرم افزار و خدمات</v>
      </c>
      <c r="D40" s="13">
        <f>VLOOKUP($A40,'دیتا اولیه'!$A:$AM,5,FALSE)/10000000000</f>
        <v>432</v>
      </c>
      <c r="E40" s="15">
        <f>IFERROR(D40/'دیتا اولیه'!$AO$2*1000,"")</f>
        <v>5.1551312649164673</v>
      </c>
      <c r="F40" s="15" t="str">
        <f t="shared" si="0"/>
        <v/>
      </c>
      <c r="G40" s="14" t="str">
        <f>IFERROR(F40/'دیتا اولیه'!$AP$2*1000000,"")</f>
        <v/>
      </c>
      <c r="H40" s="15">
        <f>IFERROR(VLOOKUP($A40,'دیتا اولیه'!$A:$AM,16,FALSE)/10000000000,"")</f>
        <v>4.4638999999999998</v>
      </c>
      <c r="I40" s="14">
        <f>IFERROR(H40/'دیتا اولیه'!$AQ$2*1000000,"")</f>
        <v>86.312309060675204</v>
      </c>
      <c r="J40" s="15" t="str">
        <f t="shared" si="1"/>
        <v/>
      </c>
      <c r="K40" s="14" t="str">
        <f>IFERROR(J40/'دیتا اولیه'!$AR$2*1000000,"")</f>
        <v/>
      </c>
      <c r="L40" s="14">
        <f>IFERROR(VLOOKUP($A40,'دیتا اولیه'!$A:$AM,15,FALSE)/10000000000,"")</f>
        <v>-1.0463</v>
      </c>
      <c r="M40" s="14">
        <f>IFERROR(L40/'دیتا اولیه'!$AS$2*1000000,"")</f>
        <v>-15.477581692578513</v>
      </c>
      <c r="N40" s="51" t="str">
        <f>IFERROR(VLOOKUP($A40,'دیتا اولیه'!$A:$AM,36,FALSE),"")</f>
        <v>-</v>
      </c>
      <c r="O40" s="35" t="str">
        <f t="shared" si="2"/>
        <v/>
      </c>
      <c r="P40" s="51" t="str">
        <f>IFERROR(VLOOKUP($A40,'دیتا اولیه'!$A:$AM,37,FALSE),"")</f>
        <v>-</v>
      </c>
      <c r="Q40" s="34" t="str">
        <f t="shared" si="3"/>
        <v/>
      </c>
      <c r="R40" s="54">
        <f>IFERROR(VLOOKUP($A40,'دیتا اولیه'!$A:$AM,31,FALSE),"")</f>
        <v>-0.84730000000000005</v>
      </c>
      <c r="S40" s="14">
        <f>IFERROR(VLOOKUP($A40,'دیتا اولیه'!$A:$AM,17,FALSE)/10000000000,"")</f>
        <v>6.2359999999999998</v>
      </c>
      <c r="T40" s="14">
        <f>IFERROR(S40/'دیتا اولیه'!$AR$2*1000000,"")</f>
        <v>104.46086067976614</v>
      </c>
      <c r="U40" s="30">
        <f>IFERROR(VLOOKUP($A40,'دیتا اولیه'!$A:$AM,22,FALSE),"")</f>
        <v>0.1</v>
      </c>
      <c r="V40" s="19" t="str">
        <f>IFERROR(VLOOKUP($A40,'دیتا اولیه'!$A:$AN,20,FALSE)/10000000000/L40,"")</f>
        <v/>
      </c>
      <c r="W40" s="14">
        <f>IFERROR(VLOOKUP($A40,'دیتا اولیه'!$A:$AN,40,FALSE),"")</f>
        <v>761.31640000000004</v>
      </c>
      <c r="X40" s="18">
        <f>IFERROR(VLOOKUP($A40,'دیتا اولیه'!$A:$AN,23,FALSE),"")</f>
        <v>21.811399999999999</v>
      </c>
      <c r="Y40" s="18">
        <f>IFERROR(VLOOKUP($A40,'دیتا اولیه'!$A:$AN,24,FALSE),"")</f>
        <v>239.75</v>
      </c>
      <c r="Z40" s="18" t="str">
        <f>IFERROR(VLOOKUP($A40,'دیتا اولیه'!$A:$AN,25,FALSE),"")</f>
        <v>-</v>
      </c>
      <c r="AA40" s="30">
        <f>IFERROR(VLOOKUP($A40,'دیتا اولیه'!$A:$AN,38,FALSE),"")</f>
        <v>0.26019999999999999</v>
      </c>
      <c r="AB40" s="18">
        <f>IFERROR(VLOOKUP($A40,'دیتا اولیه'!$A:$AN,39,FALSE),"")</f>
        <v>1.3120000000000001</v>
      </c>
      <c r="AC40" s="22"/>
    </row>
    <row r="41" spans="1:29" ht="20.5" thickBot="1" x14ac:dyDescent="0.4">
      <c r="A41" s="14" t="s">
        <v>1541</v>
      </c>
      <c r="B41" s="13" t="str">
        <f>VLOOKUP($A41,'دیتا اولیه'!$A:$AM,2,FALSE)</f>
        <v>ایران ارقام</v>
      </c>
      <c r="C41" s="13" t="str">
        <f>VLOOKUP($A41,'دیتا اولیه'!$A:$AM,3,FALSE)</f>
        <v>نرم افزار و خدمات</v>
      </c>
      <c r="D41" s="13">
        <f>VLOOKUP($A41,'دیتا اولیه'!$A:$AM,5,FALSE)/10000000000</f>
        <v>380.5</v>
      </c>
      <c r="E41" s="15">
        <f>IFERROR(D41/'دیتا اولیه'!$AO$2*1000,"")</f>
        <v>4.5405727923627692</v>
      </c>
      <c r="F41" s="15" t="str">
        <f t="shared" si="0"/>
        <v/>
      </c>
      <c r="G41" s="14" t="str">
        <f>IFERROR(F41/'دیتا اولیه'!$AP$2*1000000,"")</f>
        <v/>
      </c>
      <c r="H41" s="15">
        <f>IFERROR(VLOOKUP($A41,'دیتا اولیه'!$A:$AM,16,FALSE)/10000000000,"")</f>
        <v>28.480799999999999</v>
      </c>
      <c r="I41" s="14">
        <f>IFERROR(H41/'دیتا اولیه'!$AQ$2*1000000,"")</f>
        <v>550.69414903901929</v>
      </c>
      <c r="J41" s="15">
        <f t="shared" si="1"/>
        <v>63.866263440860195</v>
      </c>
      <c r="K41" s="14">
        <f>IFERROR(J41/'دیتا اولیه'!$AR$2*1000000,"")</f>
        <v>1069.8404181258722</v>
      </c>
      <c r="L41" s="14">
        <f>IFERROR(VLOOKUP($A41,'دیتا اولیه'!$A:$AM,15,FALSE)/10000000000,"")</f>
        <v>-9.5032999999999994</v>
      </c>
      <c r="M41" s="14">
        <f>IFERROR(L41/'دیتا اولیه'!$AS$2*1000000,"")</f>
        <v>-140.57928137157734</v>
      </c>
      <c r="N41" s="51">
        <f>IFERROR(VLOOKUP($A41,'دیتا اولیه'!$A:$AM,36,FALSE),"")</f>
        <v>-1.1488</v>
      </c>
      <c r="O41" s="35">
        <f t="shared" si="2"/>
        <v>-1.1314021035191788</v>
      </c>
      <c r="P41" s="51" t="str">
        <f>IFERROR(VLOOKUP($A41,'دیتا اولیه'!$A:$AM,37,FALSE),"")</f>
        <v>-</v>
      </c>
      <c r="Q41" s="34" t="str">
        <f t="shared" si="3"/>
        <v/>
      </c>
      <c r="R41" s="54">
        <f>IFERROR(VLOOKUP($A41,'دیتا اولیه'!$A:$AM,31,FALSE),"")</f>
        <v>0.14069999999999999</v>
      </c>
      <c r="S41" s="14">
        <f>IFERROR(VLOOKUP($A41,'دیتا اولیه'!$A:$AM,17,FALSE)/10000000000,"")</f>
        <v>-412.87099999999998</v>
      </c>
      <c r="T41" s="14">
        <f>IFERROR(S41/'دیتا اولیه'!$AR$2*1000000,"")</f>
        <v>-6916.1096872539656</v>
      </c>
      <c r="U41" s="30" t="str">
        <f>IFERROR(VLOOKUP($A41,'دیتا اولیه'!$A:$AM,22,FALSE),"")</f>
        <v>-</v>
      </c>
      <c r="V41" s="19">
        <f>IFERROR(VLOOKUP($A41,'دیتا اولیه'!$A:$AN,20,FALSE)/10000000000/L41,"")</f>
        <v>-1.4100365136321068E-3</v>
      </c>
      <c r="W41" s="14">
        <f>IFERROR(VLOOKUP($A41,'دیتا اولیه'!$A:$AN,40,FALSE),"")</f>
        <v>211.3664</v>
      </c>
      <c r="X41" s="18">
        <f>IFERROR(VLOOKUP($A41,'دیتا اولیه'!$A:$AN,23,FALSE),"")</f>
        <v>1.3237000000000001</v>
      </c>
      <c r="Y41" s="18">
        <f>IFERROR(VLOOKUP($A41,'دیتا اولیه'!$A:$AN,24,FALSE),"")</f>
        <v>16.6098</v>
      </c>
      <c r="Z41" s="18" t="str">
        <f>IFERROR(VLOOKUP($A41,'دیتا اولیه'!$A:$AN,25,FALSE),"")</f>
        <v>-</v>
      </c>
      <c r="AA41" s="30">
        <f>IFERROR(VLOOKUP($A41,'دیتا اولیه'!$A:$AN,38,FALSE),"")</f>
        <v>0.2059</v>
      </c>
      <c r="AB41" s="18">
        <f>IFERROR(VLOOKUP($A41,'دیتا اولیه'!$A:$AN,39,FALSE),"")</f>
        <v>0.2505</v>
      </c>
      <c r="AC41" s="22"/>
    </row>
    <row r="42" spans="1:29" ht="20.5" thickBot="1" x14ac:dyDescent="0.4">
      <c r="A42" s="14" t="s">
        <v>67</v>
      </c>
      <c r="B42" s="13" t="str">
        <f>VLOOKUP($A42,'دیتا اولیه'!$A:$AM,2,FALSE)</f>
        <v>گسترش سوخت سبززاگرس(سهامی عام)</v>
      </c>
      <c r="C42" s="13" t="str">
        <f>VLOOKUP($A42,'دیتا اولیه'!$A:$AM,3,FALSE)</f>
        <v>مواد شیمیایی-متنوع</v>
      </c>
      <c r="D42" s="13">
        <f>VLOOKUP($A42,'دیتا اولیه'!$A:$AM,5,FALSE)/10000000000</f>
        <v>5799.3023930734998</v>
      </c>
      <c r="E42" s="15">
        <f>IFERROR(D42/'دیتا اولیه'!$AO$2*1000,"")</f>
        <v>69.204085836199283</v>
      </c>
      <c r="F42" s="15" t="str">
        <f t="shared" si="0"/>
        <v/>
      </c>
      <c r="G42" s="14" t="str">
        <f>IFERROR(F42/'دیتا اولیه'!$AP$2*1000000,"")</f>
        <v/>
      </c>
      <c r="H42" s="15">
        <f>IFERROR(VLOOKUP($A42,'دیتا اولیه'!$A:$AM,16,FALSE)/10000000000,"")</f>
        <v>156.93199999999999</v>
      </c>
      <c r="I42" s="14">
        <f>IFERROR(H42/'دیتا اولیه'!$AQ$2*1000000,"")</f>
        <v>3034.3787462778914</v>
      </c>
      <c r="J42" s="15">
        <f t="shared" si="1"/>
        <v>16.737863099287029</v>
      </c>
      <c r="K42" s="14">
        <f>IFERROR(J42/'دیتا اولیه'!$AR$2*1000000,"")</f>
        <v>280.38030553104898</v>
      </c>
      <c r="L42" s="14">
        <f>IFERROR(VLOOKUP($A42,'دیتا اولیه'!$A:$AM,15,FALSE)/10000000000,"")</f>
        <v>66.437600000000003</v>
      </c>
      <c r="M42" s="14">
        <f>IFERROR(L42/'دیتا اولیه'!$AS$2*1000000,"")</f>
        <v>982.79019541131049</v>
      </c>
      <c r="N42" s="51">
        <f>IFERROR(VLOOKUP($A42,'دیتا اولیه'!$A:$AM,36,FALSE),"")</f>
        <v>2.9693000000000001</v>
      </c>
      <c r="O42" s="35">
        <f t="shared" si="2"/>
        <v>2.5052040960932525</v>
      </c>
      <c r="P42" s="51" t="str">
        <f>IFERROR(VLOOKUP($A42,'دیتا اولیه'!$A:$AM,37,FALSE),"")</f>
        <v>-</v>
      </c>
      <c r="Q42" s="34" t="str">
        <f t="shared" si="3"/>
        <v/>
      </c>
      <c r="R42" s="54" t="str">
        <f>IFERROR(VLOOKUP($A42,'دیتا اولیه'!$A:$AM,31,FALSE),"")</f>
        <v>-</v>
      </c>
      <c r="S42" s="14">
        <f>IFERROR(VLOOKUP($A42,'دیتا اولیه'!$A:$AM,17,FALSE)/10000000000,"")</f>
        <v>240.054</v>
      </c>
      <c r="T42" s="14">
        <f>IFERROR(S42/'دیتا اولیه'!$AR$2*1000000,"")</f>
        <v>4021.2070958339614</v>
      </c>
      <c r="U42" s="30">
        <f>IFERROR(VLOOKUP($A42,'دیتا اولیه'!$A:$AM,22,FALSE),"")</f>
        <v>0.1</v>
      </c>
      <c r="V42" s="19" t="str">
        <f>IFERROR(VLOOKUP($A42,'دیتا اولیه'!$A:$AN,20,FALSE)/10000000000/L42,"")</f>
        <v/>
      </c>
      <c r="W42" s="14">
        <f>IFERROR(VLOOKUP($A42,'دیتا اولیه'!$A:$AN,40,FALSE),"")</f>
        <v>635.68110000000001</v>
      </c>
      <c r="X42" s="18">
        <f>IFERROR(VLOOKUP($A42,'دیتا اولیه'!$A:$AN,23,FALSE),"")</f>
        <v>68.308899999999994</v>
      </c>
      <c r="Y42" s="18">
        <f>IFERROR(VLOOKUP($A42,'دیتا اولیه'!$A:$AN,24,FALSE),"")</f>
        <v>30.565200000000001</v>
      </c>
      <c r="Z42" s="18" t="str">
        <f>IFERROR(VLOOKUP($A42,'دیتا اولیه'!$A:$AN,25,FALSE),"")</f>
        <v>-</v>
      </c>
      <c r="AA42" s="30">
        <f>IFERROR(VLOOKUP($A42,'دیتا اولیه'!$A:$AN,38,FALSE),"")</f>
        <v>-0.17599999999999999</v>
      </c>
      <c r="AB42" s="18" t="str">
        <f>IFERROR(VLOOKUP($A42,'دیتا اولیه'!$A:$AN,39,FALSE),"")</f>
        <v>-</v>
      </c>
      <c r="AC42" s="22"/>
    </row>
    <row r="43" spans="1:29" ht="20.5" thickBot="1" x14ac:dyDescent="0.4">
      <c r="A43" s="14" t="s">
        <v>1271</v>
      </c>
      <c r="B43" s="13" t="str">
        <f>VLOOKUP($A43,'دیتا اولیه'!$A:$AM,2,FALSE)</f>
        <v>مجتمع پترو صنعت گامرون</v>
      </c>
      <c r="C43" s="13" t="str">
        <f>VLOOKUP($A43,'دیتا اولیه'!$A:$AM,3,FALSE)</f>
        <v>مواد شیمیایی-متنوع</v>
      </c>
      <c r="D43" s="13">
        <f>VLOOKUP($A43,'دیتا اولیه'!$A:$AM,5,FALSE)/10000000000</f>
        <v>5700.1</v>
      </c>
      <c r="E43" s="15">
        <f>IFERROR(D43/'دیتا اولیه'!$AO$2*1000,"")</f>
        <v>68.02028639618139</v>
      </c>
      <c r="F43" s="15">
        <f t="shared" si="0"/>
        <v>4.5538015785792778</v>
      </c>
      <c r="G43" s="14">
        <f>IFERROR(F43/'دیتا اولیه'!$AP$2*1000000,"")</f>
        <v>89.924991678105798</v>
      </c>
      <c r="H43" s="15">
        <f>IFERROR(VLOOKUP($A43,'دیتا اولیه'!$A:$AM,16,FALSE)/10000000000,"")</f>
        <v>1.8908</v>
      </c>
      <c r="I43" s="14">
        <f>IFERROR(H43/'دیتا اولیه'!$AQ$2*1000000,"")</f>
        <v>36.559805096871493</v>
      </c>
      <c r="J43" s="15" t="str">
        <f t="shared" si="1"/>
        <v/>
      </c>
      <c r="K43" s="14" t="str">
        <f>IFERROR(J43/'دیتا اولیه'!$AR$2*1000000,"")</f>
        <v/>
      </c>
      <c r="L43" s="14">
        <f>IFERROR(VLOOKUP($A43,'دیتا اولیه'!$A:$AM,15,FALSE)/10000000000,"")</f>
        <v>9.1158000000000001</v>
      </c>
      <c r="M43" s="14">
        <f>IFERROR(L43/'دیتا اولیه'!$AS$2*1000000,"")</f>
        <v>134.84711764618868</v>
      </c>
      <c r="N43" s="51" t="str">
        <f>IFERROR(VLOOKUP($A43,'دیتا اولیه'!$A:$AM,36,FALSE),"")</f>
        <v>-</v>
      </c>
      <c r="O43" s="35" t="str">
        <f t="shared" si="2"/>
        <v/>
      </c>
      <c r="P43" s="51">
        <f>IFERROR(VLOOKUP($A43,'دیتا اولیه'!$A:$AM,37,FALSE),"")</f>
        <v>1.0018</v>
      </c>
      <c r="Q43" s="34">
        <f t="shared" si="3"/>
        <v>0.4995510717297087</v>
      </c>
      <c r="R43" s="54" t="str">
        <f>IFERROR(VLOOKUP($A43,'دیتا اولیه'!$A:$AM,31,FALSE),"")</f>
        <v>-</v>
      </c>
      <c r="S43" s="14">
        <f>IFERROR(VLOOKUP($A43,'دیتا اولیه'!$A:$AM,17,FALSE)/10000000000,"")</f>
        <v>29.8767</v>
      </c>
      <c r="T43" s="14">
        <f>IFERROR(S43/'دیتا اولیه'!$AR$2*1000000,"")</f>
        <v>500.47238554701238</v>
      </c>
      <c r="U43" s="30">
        <f>IFERROR(VLOOKUP($A43,'دیتا اولیه'!$A:$AM,22,FALSE),"")</f>
        <v>0.1037</v>
      </c>
      <c r="V43" s="19" t="str">
        <f>IFERROR(VLOOKUP($A43,'دیتا اولیه'!$A:$AN,20,FALSE)/10000000000/L43,"")</f>
        <v/>
      </c>
      <c r="W43" s="14">
        <f>IFERROR(VLOOKUP($A43,'دیتا اولیه'!$A:$AN,40,FALSE),"")</f>
        <v>117.85120000000001</v>
      </c>
      <c r="X43" s="18">
        <f>IFERROR(VLOOKUP($A43,'دیتا اولیه'!$A:$AN,23,FALSE),"")</f>
        <v>80.432699999999997</v>
      </c>
      <c r="Y43" s="18">
        <f>IFERROR(VLOOKUP($A43,'دیتا اولیه'!$A:$AN,24,FALSE),"")</f>
        <v>326.5</v>
      </c>
      <c r="Z43" s="18" t="str">
        <f>IFERROR(VLOOKUP($A43,'دیتا اولیه'!$A:$AN,25,FALSE),"")</f>
        <v>-</v>
      </c>
      <c r="AA43" s="30">
        <f>IFERROR(VLOOKUP($A43,'دیتا اولیه'!$A:$AN,38,FALSE),"")</f>
        <v>0.33439999999999998</v>
      </c>
      <c r="AB43" s="18">
        <f>IFERROR(VLOOKUP($A43,'دیتا اولیه'!$A:$AN,39,FALSE),"")</f>
        <v>0.57379999999999998</v>
      </c>
      <c r="AC43" s="22"/>
    </row>
    <row r="44" spans="1:29" ht="20.5" thickBot="1" x14ac:dyDescent="0.4">
      <c r="A44" s="55" t="s">
        <v>1461</v>
      </c>
      <c r="B44" s="13" t="str">
        <f>VLOOKUP($A44,'دیتا اولیه'!$A:$AM,2,FALSE)</f>
        <v>پلیمر آریا ساسول</v>
      </c>
      <c r="C44" s="13" t="str">
        <f>VLOOKUP($A44,'دیتا اولیه'!$A:$AM,3,FALSE)</f>
        <v>مواد شیمیایی-متنوع</v>
      </c>
      <c r="D44" s="13">
        <f>VLOOKUP($A44,'دیتا اولیه'!$A:$AM,5,FALSE)/10000000000</f>
        <v>121769.7096</v>
      </c>
      <c r="E44" s="15">
        <f>IFERROR(D44/'دیتا اولیه'!$AO$2*1000,"")</f>
        <v>1453.0991599045346</v>
      </c>
      <c r="F44" s="15">
        <f t="shared" si="0"/>
        <v>2515.7386423566641</v>
      </c>
      <c r="G44" s="14">
        <f>IFERROR(F44/'دیتا اولیه'!$AP$2*1000000,"")</f>
        <v>49678.883142904102</v>
      </c>
      <c r="H44" s="15">
        <f>IFERROR(VLOOKUP($A44,'دیتا اولیه'!$A:$AM,16,FALSE)/10000000000,"")</f>
        <v>11079.144700000001</v>
      </c>
      <c r="I44" s="14">
        <f>IFERROR(H44/'دیتا اولیه'!$AQ$2*1000000,"")</f>
        <v>214222.21856993699</v>
      </c>
      <c r="J44" s="15">
        <f t="shared" si="1"/>
        <v>2640.6800316330568</v>
      </c>
      <c r="K44" s="14">
        <f>IFERROR(J44/'دیتا اولیه'!$AR$2*1000000,"")</f>
        <v>44234.719192472941</v>
      </c>
      <c r="L44" s="14">
        <f>IFERROR(VLOOKUP($A44,'دیتا اولیه'!$A:$AM,15,FALSE)/10000000000,"")</f>
        <v>3339.1399000000001</v>
      </c>
      <c r="M44" s="14">
        <f>IFERROR(L44/'دیتا اولیه'!$AS$2*1000000,"")</f>
        <v>49394.829958136717</v>
      </c>
      <c r="N44" s="51">
        <f>IFERROR(VLOOKUP($A44,'دیتا اولیه'!$A:$AM,36,FALSE),"")</f>
        <v>0.26450000000000001</v>
      </c>
      <c r="O44" s="35">
        <f t="shared" si="2"/>
        <v>0.11665295631721406</v>
      </c>
      <c r="P44" s="51">
        <f>IFERROR(VLOOKUP($A44,'دیتا اولیه'!$A:$AM,37,FALSE),"")</f>
        <v>0.32729999999999998</v>
      </c>
      <c r="Q44" s="34">
        <f t="shared" si="3"/>
        <v>-5.7177852398632156E-3</v>
      </c>
      <c r="R44" s="54">
        <f>IFERROR(VLOOKUP($A44,'دیتا اولیه'!$A:$AM,31,FALSE),"")</f>
        <v>0.41270000000000001</v>
      </c>
      <c r="S44" s="14">
        <f>IFERROR(VLOOKUP($A44,'دیتا اولیه'!$A:$AM,17,FALSE)/10000000000,"")</f>
        <v>12032.8488</v>
      </c>
      <c r="T44" s="14">
        <f>IFERROR(S44/'دیتا اولیه'!$AR$2*1000000,"")</f>
        <v>201565.38519523593</v>
      </c>
      <c r="U44" s="30">
        <f>IFERROR(VLOOKUP($A44,'دیتا اولیه'!$A:$AM,22,FALSE),"")</f>
        <v>0.89370000000000005</v>
      </c>
      <c r="V44" s="19" t="str">
        <f>IFERROR(VLOOKUP($A44,'دیتا اولیه'!$A:$AN,20,FALSE)/10000000000/L44,"")</f>
        <v/>
      </c>
      <c r="W44" s="14">
        <f>IFERROR(VLOOKUP($A44,'دیتا اولیه'!$A:$AN,40,FALSE),"")</f>
        <v>58.498199999999997</v>
      </c>
      <c r="X44" s="18">
        <f>IFERROR(VLOOKUP($A44,'دیتا اولیه'!$A:$AN,23,FALSE),"")</f>
        <v>2.8386999999999998</v>
      </c>
      <c r="Y44" s="18">
        <f>IFERROR(VLOOKUP($A44,'دیتا اولیه'!$A:$AN,24,FALSE),"")</f>
        <v>9.7142999999999997</v>
      </c>
      <c r="Z44" s="18" t="str">
        <f>IFERROR(VLOOKUP($A44,'دیتا اولیه'!$A:$AN,25,FALSE),"")</f>
        <v>-</v>
      </c>
      <c r="AA44" s="30">
        <f>IFERROR(VLOOKUP($A44,'دیتا اولیه'!$A:$AN,38,FALSE),"")</f>
        <v>0.1701</v>
      </c>
      <c r="AB44" s="18">
        <f>IFERROR(VLOOKUP($A44,'دیتا اولیه'!$A:$AN,39,FALSE),"")</f>
        <v>0.85350000000000004</v>
      </c>
      <c r="AC44" s="22"/>
    </row>
    <row r="45" spans="1:29" ht="20.5" thickBot="1" x14ac:dyDescent="0.4">
      <c r="A45" s="55" t="s">
        <v>1455</v>
      </c>
      <c r="B45" s="13" t="str">
        <f>VLOOKUP($A45,'دیتا اولیه'!$A:$AM,2,FALSE)</f>
        <v>پتروشیمی مارون</v>
      </c>
      <c r="C45" s="13" t="str">
        <f>VLOOKUP($A45,'دیتا اولیه'!$A:$AM,3,FALSE)</f>
        <v>مواد شیمیایی-متنوع</v>
      </c>
      <c r="D45" s="13">
        <f>VLOOKUP($A45,'دیتا اولیه'!$A:$AM,5,FALSE)/10000000000</f>
        <v>118240</v>
      </c>
      <c r="E45" s="15">
        <f>IFERROR(D45/'دیتا اولیه'!$AO$2*1000,"")</f>
        <v>1410.9785202863964</v>
      </c>
      <c r="F45" s="15">
        <f t="shared" si="0"/>
        <v>3237.3828035859819</v>
      </c>
      <c r="G45" s="14">
        <f>IFERROR(F45/'دیتا اولیه'!$AP$2*1000000,"")</f>
        <v>63929.360260386689</v>
      </c>
      <c r="H45" s="15">
        <f>IFERROR(VLOOKUP($A45,'دیتا اولیه'!$A:$AM,16,FALSE)/10000000000,"")</f>
        <v>7732.3768</v>
      </c>
      <c r="I45" s="14">
        <f>IFERROR(H45/'دیتا اولیه'!$AQ$2*1000000,"")</f>
        <v>149510.36002939017</v>
      </c>
      <c r="J45" s="15">
        <f t="shared" si="1"/>
        <v>2679.2585323081075</v>
      </c>
      <c r="K45" s="14">
        <f>IFERROR(J45/'دیتا اولیه'!$AR$2*1000000,"")</f>
        <v>44880.957708228343</v>
      </c>
      <c r="L45" s="14">
        <f>IFERROR(VLOOKUP($A45,'دیتا اولیه'!$A:$AM,15,FALSE)/10000000000,"")</f>
        <v>3972.2687000000001</v>
      </c>
      <c r="M45" s="14">
        <f>IFERROR(L45/'دیتا اولیه'!$AS$2*1000000,"")</f>
        <v>58760.502063578941</v>
      </c>
      <c r="N45" s="51">
        <f>IFERROR(VLOOKUP($A45,'دیتا اولیه'!$A:$AM,36,FALSE),"")</f>
        <v>0.48259999999999997</v>
      </c>
      <c r="O45" s="35">
        <f t="shared" si="2"/>
        <v>0.30925241046730068</v>
      </c>
      <c r="P45" s="51">
        <f>IFERROR(VLOOKUP($A45,'دیتا اولیه'!$A:$AM,37,FALSE),"")</f>
        <v>0.22700000000000001</v>
      </c>
      <c r="Q45" s="34">
        <f t="shared" si="3"/>
        <v>-8.0852650108726221E-2</v>
      </c>
      <c r="R45" s="54">
        <f>IFERROR(VLOOKUP($A45,'دیتا اولیه'!$A:$AM,31,FALSE),"")</f>
        <v>0.6069</v>
      </c>
      <c r="S45" s="14">
        <f>IFERROR(VLOOKUP($A45,'دیتا اولیه'!$A:$AM,17,FALSE)/10000000000,"")</f>
        <v>13714.033100000001</v>
      </c>
      <c r="T45" s="14">
        <f>IFERROR(S45/'دیتا اولیه'!$AR$2*1000000,"")</f>
        <v>229727.34140744092</v>
      </c>
      <c r="U45" s="30">
        <f>IFERROR(VLOOKUP($A45,'دیتا اولیه'!$A:$AM,22,FALSE),"")</f>
        <v>0.65859999999999996</v>
      </c>
      <c r="V45" s="19">
        <f>IFERROR(VLOOKUP($A45,'دیتا اولیه'!$A:$AN,20,FALSE)/10000000000/L45,"")</f>
        <v>0.15601318712402312</v>
      </c>
      <c r="W45" s="14">
        <f>IFERROR(VLOOKUP($A45,'دیتا اولیه'!$A:$AN,40,FALSE),"")</f>
        <v>129.86340000000001</v>
      </c>
      <c r="X45" s="18">
        <f>IFERROR(VLOOKUP($A45,'دیتا اولیه'!$A:$AN,23,FALSE),"")</f>
        <v>2.2029000000000001</v>
      </c>
      <c r="Y45" s="18">
        <f>IFERROR(VLOOKUP($A45,'دیتا اولیه'!$A:$AN,24,FALSE),"")</f>
        <v>8.6362000000000005</v>
      </c>
      <c r="Z45" s="18" t="str">
        <f>IFERROR(VLOOKUP($A45,'دیتا اولیه'!$A:$AN,25,FALSE),"")</f>
        <v>-</v>
      </c>
      <c r="AA45" s="30">
        <f>IFERROR(VLOOKUP($A45,'دیتا اولیه'!$A:$AN,38,FALSE),"")</f>
        <v>0.24540000000000001</v>
      </c>
      <c r="AB45" s="18">
        <f>IFERROR(VLOOKUP($A45,'دیتا اولیه'!$A:$AN,39,FALSE),"")</f>
        <v>0.37519999999999998</v>
      </c>
      <c r="AC45" s="22"/>
    </row>
    <row r="46" spans="1:29" ht="20.5" thickBot="1" x14ac:dyDescent="0.4">
      <c r="A46" s="14" t="s">
        <v>327</v>
      </c>
      <c r="B46" s="13" t="str">
        <f>VLOOKUP($A46,'دیتا اولیه'!$A:$AM,2,FALSE)</f>
        <v>پتروشیمی شهید رئیسی گلستان</v>
      </c>
      <c r="C46" s="13" t="str">
        <f>VLOOKUP($A46,'دیتا اولیه'!$A:$AM,3,FALSE)</f>
        <v>مواد شیمیایی-متنوع</v>
      </c>
      <c r="D46" s="13">
        <f>VLOOKUP($A46,'دیتا اولیه'!$A:$AM,5,FALSE)/10000000000</f>
        <v>1279.5</v>
      </c>
      <c r="E46" s="15">
        <f>IFERROR(D46/'دیتا اولیه'!$AO$2*1000,"")</f>
        <v>15.268496420047732</v>
      </c>
      <c r="F46" s="15">
        <f t="shared" si="0"/>
        <v>21.302837290098434</v>
      </c>
      <c r="G46" s="14">
        <f>IFERROR(F46/'دیتا اولیه'!$AP$2*1000000,"")</f>
        <v>420.67214237951094</v>
      </c>
      <c r="H46" s="15">
        <f>IFERROR(VLOOKUP($A46,'دیتا اولیه'!$A:$AM,16,FALSE)/10000000000,"")</f>
        <v>24.291799999999999</v>
      </c>
      <c r="I46" s="14">
        <f>IFERROR(H46/'دیتا اولیه'!$AQ$2*1000000,"")</f>
        <v>469.69720406821608</v>
      </c>
      <c r="J46" s="15">
        <f t="shared" si="1"/>
        <v>4.3742940372153853</v>
      </c>
      <c r="K46" s="14">
        <f>IFERROR(J46/'دیتا اولیه'!$AR$2*1000000,"")</f>
        <v>73.274939062522165</v>
      </c>
      <c r="L46" s="14">
        <f>IFERROR(VLOOKUP($A46,'دیتا اولیه'!$A:$AM,15,FALSE)/10000000000,"")</f>
        <v>7.3579999999999997</v>
      </c>
      <c r="M46" s="14">
        <f>IFERROR(L46/'دیتا اولیه'!$AS$2*1000000,"")</f>
        <v>108.84454371976746</v>
      </c>
      <c r="N46" s="51">
        <f>IFERROR(VLOOKUP($A46,'دیتا اولیه'!$A:$AM,36,FALSE),"")</f>
        <v>0.68210000000000004</v>
      </c>
      <c r="O46" s="35">
        <f t="shared" si="2"/>
        <v>0.48542660167748997</v>
      </c>
      <c r="P46" s="51">
        <f>IFERROR(VLOOKUP($A46,'دیتا اولیه'!$A:$AM,37,FALSE),"")</f>
        <v>-0.65459999999999996</v>
      </c>
      <c r="Q46" s="34">
        <f t="shared" si="3"/>
        <v>-0.74126039555627865</v>
      </c>
      <c r="R46" s="54" t="str">
        <f>IFERROR(VLOOKUP($A46,'دیتا اولیه'!$A:$AM,31,FALSE),"")</f>
        <v>-</v>
      </c>
      <c r="S46" s="14">
        <f>IFERROR(VLOOKUP($A46,'دیتا اولیه'!$A:$AM,17,FALSE)/10000000000,"")</f>
        <v>31.5243</v>
      </c>
      <c r="T46" s="14">
        <f>IFERROR(S46/'دیتا اولیه'!$AR$2*1000000,"")</f>
        <v>528.07176240012063</v>
      </c>
      <c r="U46" s="30">
        <f>IFERROR(VLOOKUP($A46,'دیتا اولیه'!$A:$AM,22,FALSE),"")</f>
        <v>0.1017</v>
      </c>
      <c r="V46" s="19" t="str">
        <f>IFERROR(VLOOKUP($A46,'دیتا اولیه'!$A:$AN,20,FALSE)/10000000000/L46,"")</f>
        <v/>
      </c>
      <c r="W46" s="14" t="str">
        <f>IFERROR(VLOOKUP($A46,'دیتا اولیه'!$A:$AN,40,FALSE),"")</f>
        <v>-</v>
      </c>
      <c r="X46" s="18" t="str">
        <f>IFERROR(VLOOKUP($A46,'دیتا اولیه'!$A:$AN,23,FALSE),"")</f>
        <v>-</v>
      </c>
      <c r="Y46" s="18" t="str">
        <f>IFERROR(VLOOKUP($A46,'دیتا اولیه'!$A:$AN,24,FALSE),"")</f>
        <v>-</v>
      </c>
      <c r="Z46" s="18" t="str">
        <f>IFERROR(VLOOKUP($A46,'دیتا اولیه'!$A:$AN,25,FALSE),"")</f>
        <v>-</v>
      </c>
      <c r="AA46" s="30">
        <f>IFERROR(VLOOKUP($A46,'دیتا اولیه'!$A:$AN,38,FALSE),"")</f>
        <v>-0.24129999999999999</v>
      </c>
      <c r="AB46" s="18">
        <f>IFERROR(VLOOKUP($A46,'دیتا اولیه'!$A:$AN,39,FALSE),"")</f>
        <v>-0.4037</v>
      </c>
      <c r="AC46" s="22"/>
    </row>
    <row r="47" spans="1:29" ht="20.5" thickBot="1" x14ac:dyDescent="0.4">
      <c r="A47" s="55" t="s">
        <v>1443</v>
      </c>
      <c r="B47" s="13" t="str">
        <f>VLOOKUP($A47,'دیتا اولیه'!$A:$AM,2,FALSE)</f>
        <v>پتروشیمی بوعلی سینا</v>
      </c>
      <c r="C47" s="13" t="str">
        <f>VLOOKUP($A47,'دیتا اولیه'!$A:$AM,3,FALSE)</f>
        <v>مواد شیمیایی-متنوع</v>
      </c>
      <c r="D47" s="13">
        <f>VLOOKUP($A47,'دیتا اولیه'!$A:$AM,5,FALSE)/10000000000</f>
        <v>88926.95</v>
      </c>
      <c r="E47" s="15">
        <f>IFERROR(D47/'دیتا اولیه'!$AO$2*1000,"")</f>
        <v>1061.1807875894988</v>
      </c>
      <c r="F47" s="15">
        <f t="shared" si="0"/>
        <v>3186.2564482656394</v>
      </c>
      <c r="G47" s="14">
        <f>IFERROR(F47/'دیتا اولیه'!$AP$2*1000000,"")</f>
        <v>62919.75608739414</v>
      </c>
      <c r="H47" s="15">
        <f>IFERROR(VLOOKUP($A47,'دیتا اولیه'!$A:$AM,16,FALSE)/10000000000,"")</f>
        <v>10229.4283</v>
      </c>
      <c r="I47" s="14">
        <f>IFERROR(H47/'دیتا اولیه'!$AQ$2*1000000,"")</f>
        <v>197792.4185003287</v>
      </c>
      <c r="J47" s="15">
        <f t="shared" si="1"/>
        <v>4060.1598035511906</v>
      </c>
      <c r="K47" s="14">
        <f>IFERROR(J47/'دیتا اولیه'!$AR$2*1000000,"")</f>
        <v>68012.79467228154</v>
      </c>
      <c r="L47" s="14">
        <f>IFERROR(VLOOKUP($A47,'دیتا اولیه'!$A:$AM,15,FALSE)/10000000000,"")</f>
        <v>4298.8972000000003</v>
      </c>
      <c r="M47" s="14">
        <f>IFERROR(L47/'دیتا اولیه'!$AS$2*1000000,"")</f>
        <v>63592.213132941819</v>
      </c>
      <c r="N47" s="51">
        <f>IFERROR(VLOOKUP($A47,'دیتا اولیه'!$A:$AM,36,FALSE),"")</f>
        <v>5.8799999999999998E-2</v>
      </c>
      <c r="O47" s="35">
        <f t="shared" si="2"/>
        <v>-6.4996322539607632E-2</v>
      </c>
      <c r="P47" s="51">
        <f>IFERROR(VLOOKUP($A47,'دیتا اولیه'!$A:$AM,37,FALSE),"")</f>
        <v>0.34920000000000001</v>
      </c>
      <c r="Q47" s="34">
        <f t="shared" si="3"/>
        <v>1.0687534208073668E-2</v>
      </c>
      <c r="R47" s="54">
        <f>IFERROR(VLOOKUP($A47,'دیتا اولیه'!$A:$AM,31,FALSE),"")</f>
        <v>0.29160000000000003</v>
      </c>
      <c r="S47" s="14">
        <f>IFERROR(VLOOKUP($A47,'دیتا اولیه'!$A:$AM,17,FALSE)/10000000000,"")</f>
        <v>12508.5155</v>
      </c>
      <c r="T47" s="14">
        <f>IFERROR(S47/'دیتا اولیه'!$AR$2*1000000,"")</f>
        <v>209533.4020135015</v>
      </c>
      <c r="U47" s="30">
        <f>IFERROR(VLOOKUP($A47,'دیتا اولیه'!$A:$AM,22,FALSE),"")</f>
        <v>0.98199999999999998</v>
      </c>
      <c r="V47" s="19">
        <f>IFERROR(VLOOKUP($A47,'دیتا اولیه'!$A:$AN,20,FALSE)/10000000000/L47,"")</f>
        <v>2.0011341513353702E-2</v>
      </c>
      <c r="W47" s="14">
        <f>IFERROR(VLOOKUP($A47,'دیتا اولیه'!$A:$AN,40,FALSE),"")</f>
        <v>92.292900000000003</v>
      </c>
      <c r="X47" s="18">
        <f>IFERROR(VLOOKUP($A47,'دیتا اولیه'!$A:$AN,23,FALSE),"")</f>
        <v>1.3010999999999999</v>
      </c>
      <c r="Y47" s="18">
        <f>IFERROR(VLOOKUP($A47,'دیتا اولیه'!$A:$AN,24,FALSE),"")</f>
        <v>7.7309000000000001</v>
      </c>
      <c r="Z47" s="18" t="str">
        <f>IFERROR(VLOOKUP($A47,'دیتا اولیه'!$A:$AN,25,FALSE),"")</f>
        <v>-</v>
      </c>
      <c r="AA47" s="30">
        <f>IFERROR(VLOOKUP($A47,'دیتا اولیه'!$A:$AN,38,FALSE),"")</f>
        <v>-5.1000000000000004E-3</v>
      </c>
      <c r="AB47" s="18">
        <f>IFERROR(VLOOKUP($A47,'دیتا اولیه'!$A:$AN,39,FALSE),"")</f>
        <v>0.8518</v>
      </c>
      <c r="AC47" s="22"/>
    </row>
    <row r="48" spans="1:29" ht="20.5" thickBot="1" x14ac:dyDescent="0.4">
      <c r="A48" s="14" t="s">
        <v>1602</v>
      </c>
      <c r="B48" s="13" t="str">
        <f>VLOOKUP($A48,'دیتا اولیه'!$A:$AM,2,FALSE)</f>
        <v>پتروشیمی فسا</v>
      </c>
      <c r="C48" s="13" t="str">
        <f>VLOOKUP($A48,'دیتا اولیه'!$A:$AM,3,FALSE)</f>
        <v>مواد شیمیایی-متنوع</v>
      </c>
      <c r="D48" s="13">
        <f>VLOOKUP($A48,'دیتا اولیه'!$A:$AM,5,FALSE)/10000000000</f>
        <v>269.46780000000001</v>
      </c>
      <c r="E48" s="15">
        <f>IFERROR(D48/'دیتا اولیه'!$AO$2*1000,"")</f>
        <v>3.2156062052505967</v>
      </c>
      <c r="F48" s="15" t="str">
        <f t="shared" si="0"/>
        <v/>
      </c>
      <c r="G48" s="14" t="str">
        <f>IFERROR(F48/'دیتا اولیه'!$AP$2*1000000,"")</f>
        <v/>
      </c>
      <c r="H48" s="15">
        <f>IFERROR(VLOOKUP($A48,'دیتا اولیه'!$A:$AM,16,FALSE)/10000000000,"")</f>
        <v>2.0158</v>
      </c>
      <c r="I48" s="14">
        <f>IFERROR(H48/'دیتا اولیه'!$AQ$2*1000000,"")</f>
        <v>38.976758575350942</v>
      </c>
      <c r="J48" s="15">
        <f t="shared" si="1"/>
        <v>3.729998761358902E-2</v>
      </c>
      <c r="K48" s="14">
        <f>IFERROR(J48/'دیتا اولیه'!$AR$2*1000000,"")</f>
        <v>0.62482181036884643</v>
      </c>
      <c r="L48" s="14">
        <f>IFERROR(VLOOKUP($A48,'دیتا اولیه'!$A:$AM,15,FALSE)/10000000000,"")</f>
        <v>1.9875</v>
      </c>
      <c r="M48" s="14">
        <f>IFERROR(L48/'دیتا اولیه'!$AS$2*1000000,"")</f>
        <v>29.400452656025799</v>
      </c>
      <c r="N48" s="51">
        <f>IFERROR(VLOOKUP($A48,'دیتا اولیه'!$A:$AM,36,FALSE),"")</f>
        <v>52.284199999999998</v>
      </c>
      <c r="O48" s="35">
        <f t="shared" si="2"/>
        <v>46.054139545272989</v>
      </c>
      <c r="P48" s="51" t="str">
        <f>IFERROR(VLOOKUP($A48,'دیتا اولیه'!$A:$AM,37,FALSE),"")</f>
        <v>-</v>
      </c>
      <c r="Q48" s="34" t="str">
        <f t="shared" si="3"/>
        <v/>
      </c>
      <c r="R48" s="54" t="str">
        <f>IFERROR(VLOOKUP($A48,'دیتا اولیه'!$A:$AM,31,FALSE),"")</f>
        <v>-</v>
      </c>
      <c r="S48" s="14">
        <f>IFERROR(VLOOKUP($A48,'دیتا اولیه'!$A:$AM,17,FALSE)/10000000000,"")</f>
        <v>55.252000000000002</v>
      </c>
      <c r="T48" s="14">
        <f>IFERROR(S48/'دیتا اولیه'!$AR$2*1000000,"")</f>
        <v>925.54064693368184</v>
      </c>
      <c r="U48" s="30">
        <f>IFERROR(VLOOKUP($A48,'دیتا اولیه'!$A:$AM,22,FALSE),"")</f>
        <v>0.34589999999999999</v>
      </c>
      <c r="V48" s="19" t="str">
        <f>IFERROR(VLOOKUP($A48,'دیتا اولیه'!$A:$AN,20,FALSE)/10000000000/L48,"")</f>
        <v/>
      </c>
      <c r="W48" s="14" t="str">
        <f>IFERROR(VLOOKUP($A48,'دیتا اولیه'!$A:$AN,40,FALSE),"")</f>
        <v>-</v>
      </c>
      <c r="X48" s="18" t="str">
        <f>IFERROR(VLOOKUP($A48,'دیتا اولیه'!$A:$AN,23,FALSE),"")</f>
        <v>-</v>
      </c>
      <c r="Y48" s="18">
        <f>IFERROR(VLOOKUP($A48,'دیتا اولیه'!$A:$AN,24,FALSE),"")</f>
        <v>126.5</v>
      </c>
      <c r="Z48" s="18" t="str">
        <f>IFERROR(VLOOKUP($A48,'دیتا اولیه'!$A:$AN,25,FALSE),"")</f>
        <v>-</v>
      </c>
      <c r="AA48" s="30">
        <f>IFERROR(VLOOKUP($A48,'دیتا اولیه'!$A:$AN,38,FALSE),"")</f>
        <v>-6.6E-3</v>
      </c>
      <c r="AB48" s="18">
        <f>IFERROR(VLOOKUP($A48,'دیتا اولیه'!$A:$AN,39,FALSE),"")</f>
        <v>0.36220000000000002</v>
      </c>
      <c r="AC48" s="22"/>
    </row>
    <row r="49" spans="1:29" ht="20.5" thickBot="1" x14ac:dyDescent="0.4">
      <c r="A49" s="14" t="s">
        <v>1453</v>
      </c>
      <c r="B49" s="13" t="str">
        <f>VLOOKUP($A49,'دیتا اولیه'!$A:$AM,2,FALSE)</f>
        <v>پتروشیمی زاگرس</v>
      </c>
      <c r="C49" s="13" t="str">
        <f>VLOOKUP($A49,'دیتا اولیه'!$A:$AM,3,FALSE)</f>
        <v>مواد شیمیایی-متنوع</v>
      </c>
      <c r="D49" s="13">
        <f>VLOOKUP($A49,'دیتا اولیه'!$A:$AM,5,FALSE)/10000000000</f>
        <v>33636</v>
      </c>
      <c r="E49" s="15">
        <f>IFERROR(D49/'دیتا اولیه'!$AO$2*1000,"")</f>
        <v>401.38424821002388</v>
      </c>
      <c r="F49" s="15">
        <f t="shared" si="0"/>
        <v>216.11699421355794</v>
      </c>
      <c r="G49" s="14">
        <f>IFERROR(F49/'دیتا اولیه'!$AP$2*1000000,"")</f>
        <v>4267.7131558759465</v>
      </c>
      <c r="H49" s="15">
        <f>IFERROR(VLOOKUP($A49,'دیتا اولیه'!$A:$AM,16,FALSE)/10000000000,"")</f>
        <v>2647.5756999999999</v>
      </c>
      <c r="I49" s="14">
        <f>IFERROR(H49/'دیتا اولیه'!$AQ$2*1000000,"")</f>
        <v>51192.538381221239</v>
      </c>
      <c r="J49" s="15">
        <f t="shared" si="1"/>
        <v>823.30645242279695</v>
      </c>
      <c r="K49" s="14">
        <f>IFERROR(J49/'دیتا اولیه'!$AR$2*1000000,"")</f>
        <v>13791.420882503257</v>
      </c>
      <c r="L49" s="14">
        <f>IFERROR(VLOOKUP($A49,'دیتا اولیه'!$A:$AM,15,FALSE)/10000000000,"")</f>
        <v>1639.6148000000001</v>
      </c>
      <c r="M49" s="14">
        <f>IFERROR(L49/'دیتا اولیه'!$AS$2*1000000,"")</f>
        <v>24254.298013342999</v>
      </c>
      <c r="N49" s="51">
        <f>IFERROR(VLOOKUP($A49,'دیتا اولیه'!$A:$AM,36,FALSE),"")</f>
        <v>0.99150000000000005</v>
      </c>
      <c r="O49" s="35">
        <f t="shared" si="2"/>
        <v>0.75865113681750285</v>
      </c>
      <c r="P49" s="51">
        <f>IFERROR(VLOOKUP($A49,'دیتا اولیه'!$A:$AM,37,FALSE),"")</f>
        <v>6.5867000000000004</v>
      </c>
      <c r="Q49" s="34">
        <f t="shared" si="3"/>
        <v>4.6832071714915466</v>
      </c>
      <c r="R49" s="54">
        <f>IFERROR(VLOOKUP($A49,'دیتا اولیه'!$A:$AM,31,FALSE),"")</f>
        <v>-4.7999999999999996E-3</v>
      </c>
      <c r="S49" s="14">
        <f>IFERROR(VLOOKUP($A49,'دیتا اولیه'!$A:$AM,17,FALSE)/10000000000,"")</f>
        <v>5396.9494999999997</v>
      </c>
      <c r="T49" s="14">
        <f>IFERROR(S49/'دیتا اولیه'!$AR$2*1000000,"")</f>
        <v>90405.70715446338</v>
      </c>
      <c r="U49" s="30">
        <f>IFERROR(VLOOKUP($A49,'دیتا اولیه'!$A:$AM,22,FALSE),"")</f>
        <v>0.76049999999999995</v>
      </c>
      <c r="V49" s="19" t="str">
        <f>IFERROR(VLOOKUP($A49,'دیتا اولیه'!$A:$AN,20,FALSE)/10000000000/L49,"")</f>
        <v/>
      </c>
      <c r="W49" s="14">
        <f>IFERROR(VLOOKUP($A49,'دیتا اولیه'!$A:$AN,40,FALSE),"")</f>
        <v>119.41679999999999</v>
      </c>
      <c r="X49" s="18">
        <f>IFERROR(VLOOKUP($A49,'دیتا اولیه'!$A:$AN,23,FALSE),"")</f>
        <v>1.2629999999999999</v>
      </c>
      <c r="Y49" s="18">
        <f>IFERROR(VLOOKUP($A49,'دیتا اولیه'!$A:$AN,24,FALSE),"")</f>
        <v>9.8167000000000009</v>
      </c>
      <c r="Z49" s="18" t="str">
        <f>IFERROR(VLOOKUP($A49,'دیتا اولیه'!$A:$AN,25,FALSE),"")</f>
        <v>-</v>
      </c>
      <c r="AA49" s="30">
        <f>IFERROR(VLOOKUP($A49,'دیتا اولیه'!$A:$AN,38,FALSE),"")</f>
        <v>0.33250000000000002</v>
      </c>
      <c r="AB49" s="18">
        <f>IFERROR(VLOOKUP($A49,'دیتا اولیه'!$A:$AN,39,FALSE),"")</f>
        <v>1.0422</v>
      </c>
      <c r="AC49" s="22"/>
    </row>
    <row r="50" spans="1:29" ht="20.5" thickBot="1" x14ac:dyDescent="0.4">
      <c r="A50" s="14" t="s">
        <v>1593</v>
      </c>
      <c r="B50" s="13" t="str">
        <f>VLOOKUP($A50,'دیتا اولیه'!$A:$AM,2,FALSE)</f>
        <v>پتروشیمی داراب</v>
      </c>
      <c r="C50" s="13" t="str">
        <f>VLOOKUP($A50,'دیتا اولیه'!$A:$AM,3,FALSE)</f>
        <v>مواد شیمیایی-متنوع</v>
      </c>
      <c r="D50" s="13">
        <f>VLOOKUP($A50,'دیتا اولیه'!$A:$AM,5,FALSE)/10000000000</f>
        <v>266.16480000000001</v>
      </c>
      <c r="E50" s="15">
        <f>IFERROR(D50/'دیتا اولیه'!$AO$2*1000,"")</f>
        <v>3.1761909307875897</v>
      </c>
      <c r="F50" s="15">
        <f t="shared" si="0"/>
        <v>7.7958657810352721</v>
      </c>
      <c r="G50" s="14">
        <f>IFERROR(F50/'دیتا اولیه'!$AP$2*1000000,"")</f>
        <v>153.94679662391928</v>
      </c>
      <c r="H50" s="15">
        <f>IFERROR(VLOOKUP($A50,'دیتا اولیه'!$A:$AM,16,FALSE)/10000000000,"")</f>
        <v>44.510899999999999</v>
      </c>
      <c r="I50" s="14">
        <f>IFERROR(H50/'دیتا اولیه'!$AQ$2*1000000,"")</f>
        <v>860.64619668200623</v>
      </c>
      <c r="J50" s="15">
        <f t="shared" si="1"/>
        <v>10.419944895147712</v>
      </c>
      <c r="K50" s="14">
        <f>IFERROR(J50/'دیتا اولیه'!$AR$2*1000000,"")</f>
        <v>174.54721167140244</v>
      </c>
      <c r="L50" s="14">
        <f>IFERROR(VLOOKUP($A50,'دیتا اولیه'!$A:$AM,15,FALSE)/10000000000,"")</f>
        <v>13.614699999999999</v>
      </c>
      <c r="M50" s="14">
        <f>IFERROR(L50/'دیتا اولیه'!$AS$2*1000000,"")</f>
        <v>201.39790831496575</v>
      </c>
      <c r="N50" s="51">
        <f>IFERROR(VLOOKUP($A50,'دیتا اولیه'!$A:$AM,36,FALSE),"")</f>
        <v>0.30659999999999998</v>
      </c>
      <c r="O50" s="35">
        <f t="shared" si="2"/>
        <v>0.1538305675951539</v>
      </c>
      <c r="P50" s="51">
        <f>IFERROR(VLOOKUP($A50,'دیتا اولیه'!$A:$AM,37,FALSE),"")</f>
        <v>0.74639999999999995</v>
      </c>
      <c r="Q50" s="34">
        <f t="shared" si="3"/>
        <v>0.30823058830490679</v>
      </c>
      <c r="R50" s="54" t="str">
        <f>IFERROR(VLOOKUP($A50,'دیتا اولیه'!$A:$AM,31,FALSE),"")</f>
        <v>-</v>
      </c>
      <c r="S50" s="14">
        <f>IFERROR(VLOOKUP($A50,'دیتا اولیه'!$A:$AM,17,FALSE)/10000000000,"")</f>
        <v>105.8005</v>
      </c>
      <c r="T50" s="14">
        <f>IFERROR(S50/'دیتا اولیه'!$AR$2*1000000,"")</f>
        <v>1772.2917399534315</v>
      </c>
      <c r="U50" s="30">
        <f>IFERROR(VLOOKUP($A50,'دیتا اولیه'!$A:$AM,22,FALSE),"")</f>
        <v>0.1072</v>
      </c>
      <c r="V50" s="19" t="str">
        <f>IFERROR(VLOOKUP($A50,'دیتا اولیه'!$A:$AN,20,FALSE)/10000000000/L50,"")</f>
        <v/>
      </c>
      <c r="W50" s="14" t="str">
        <f>IFERROR(VLOOKUP($A50,'دیتا اولیه'!$A:$AN,40,FALSE),"")</f>
        <v>-</v>
      </c>
      <c r="X50" s="18" t="str">
        <f>IFERROR(VLOOKUP($A50,'دیتا اولیه'!$A:$AN,23,FALSE),"")</f>
        <v>-</v>
      </c>
      <c r="Y50" s="18">
        <f>IFERROR(VLOOKUP($A50,'دیتا اولیه'!$A:$AN,24,FALSE),"")</f>
        <v>5.8779000000000003</v>
      </c>
      <c r="Z50" s="18" t="str">
        <f>IFERROR(VLOOKUP($A50,'دیتا اولیه'!$A:$AN,25,FALSE),"")</f>
        <v>-</v>
      </c>
      <c r="AA50" s="30">
        <f>IFERROR(VLOOKUP($A50,'دیتا اولیه'!$A:$AN,38,FALSE),"")</f>
        <v>7.4000000000000003E-3</v>
      </c>
      <c r="AB50" s="18">
        <f>IFERROR(VLOOKUP($A50,'دیتا اولیه'!$A:$AN,39,FALSE),"")</f>
        <v>0.44869999999999999</v>
      </c>
      <c r="AC50" s="22"/>
    </row>
    <row r="51" spans="1:29" ht="20.5" thickBot="1" x14ac:dyDescent="0.4">
      <c r="A51" s="14" t="s">
        <v>1227</v>
      </c>
      <c r="B51" s="13" t="str">
        <f>VLOOKUP($A51,'دیتا اولیه'!$A:$AM,2,FALSE)</f>
        <v>معدنی‌ املاح‌  ایران‌</v>
      </c>
      <c r="C51" s="13" t="str">
        <f>VLOOKUP($A51,'دیتا اولیه'!$A:$AM,3,FALSE)</f>
        <v>مواد شیمیایی-متنوع</v>
      </c>
      <c r="D51" s="13">
        <f>VLOOKUP($A51,'دیتا اولیه'!$A:$AM,5,FALSE)/10000000000</f>
        <v>9510</v>
      </c>
      <c r="E51" s="15">
        <f>IFERROR(D51/'دیتا اولیه'!$AO$2*1000,"")</f>
        <v>113.48448687350836</v>
      </c>
      <c r="F51" s="15">
        <f t="shared" si="0"/>
        <v>170.9584132231405</v>
      </c>
      <c r="G51" s="14">
        <f>IFERROR(F51/'دیتا اولیه'!$AP$2*1000000,"")</f>
        <v>3375.956027313201</v>
      </c>
      <c r="H51" s="15">
        <f>IFERROR(VLOOKUP($A51,'دیتا اولیه'!$A:$AM,16,FALSE)/10000000000,"")</f>
        <v>602.66110000000003</v>
      </c>
      <c r="I51" s="14">
        <f>IFERROR(H51/'دیتا اولیه'!$AQ$2*1000000,"")</f>
        <v>11652.830735913996</v>
      </c>
      <c r="J51" s="15">
        <f t="shared" si="1"/>
        <v>301.01816065192082</v>
      </c>
      <c r="K51" s="14">
        <f>IFERROR(J51/'دیتا اولیه'!$AR$2*1000000,"")</f>
        <v>5042.4336340506361</v>
      </c>
      <c r="L51" s="14">
        <f>IFERROR(VLOOKUP($A51,'دیتا اولیه'!$A:$AM,15,FALSE)/10000000000,"")</f>
        <v>258.57459999999998</v>
      </c>
      <c r="M51" s="14">
        <f>IFERROR(L51/'دیتا اولیه'!$AS$2*1000000,"")</f>
        <v>3825.0114643274501</v>
      </c>
      <c r="N51" s="51">
        <f>IFERROR(VLOOKUP($A51,'دیتا اولیه'!$A:$AM,36,FALSE),"")</f>
        <v>-0.14099999999999999</v>
      </c>
      <c r="O51" s="35">
        <f t="shared" si="2"/>
        <v>-0.24143543734560147</v>
      </c>
      <c r="P51" s="51">
        <f>IFERROR(VLOOKUP($A51,'دیتا اولیه'!$A:$AM,37,FALSE),"")</f>
        <v>0.51249999999999996</v>
      </c>
      <c r="Q51" s="34">
        <f t="shared" si="3"/>
        <v>0.13301578379018042</v>
      </c>
      <c r="R51" s="54">
        <f>IFERROR(VLOOKUP($A51,'دیتا اولیه'!$A:$AM,31,FALSE),"")</f>
        <v>0.96209999999999996</v>
      </c>
      <c r="S51" s="14">
        <f>IFERROR(VLOOKUP($A51,'دیتا اولیه'!$A:$AM,17,FALSE)/10000000000,"")</f>
        <v>907.3596</v>
      </c>
      <c r="T51" s="14">
        <f>IFERROR(S51/'دیتا اولیه'!$AR$2*1000000,"")</f>
        <v>15199.417056133474</v>
      </c>
      <c r="U51" s="30">
        <f>IFERROR(VLOOKUP($A51,'دیتا اولیه'!$A:$AM,22,FALSE),"")</f>
        <v>0.89600000000000002</v>
      </c>
      <c r="V51" s="19">
        <f>IFERROR(VLOOKUP($A51,'دیتا اولیه'!$A:$AN,20,FALSE)/10000000000/L51,"")</f>
        <v>5.8585414035253275E-2</v>
      </c>
      <c r="W51" s="14">
        <f>IFERROR(VLOOKUP($A51,'دیتا اولیه'!$A:$AN,40,FALSE),"")</f>
        <v>51.797499999999999</v>
      </c>
      <c r="X51" s="18">
        <f>IFERROR(VLOOKUP($A51,'دیتا اولیه'!$A:$AN,23,FALSE),"")</f>
        <v>4.3574999999999999</v>
      </c>
      <c r="Y51" s="18">
        <f>IFERROR(VLOOKUP($A51,'دیتا اولیه'!$A:$AN,24,FALSE),"")</f>
        <v>9.7429000000000006</v>
      </c>
      <c r="Z51" s="18" t="str">
        <f>IFERROR(VLOOKUP($A51,'دیتا اولیه'!$A:$AN,25,FALSE),"")</f>
        <v>-</v>
      </c>
      <c r="AA51" s="30">
        <f>IFERROR(VLOOKUP($A51,'دیتا اولیه'!$A:$AN,38,FALSE),"")</f>
        <v>0.55210000000000004</v>
      </c>
      <c r="AB51" s="18">
        <f>IFERROR(VLOOKUP($A51,'دیتا اولیه'!$A:$AN,39,FALSE),"")</f>
        <v>1.1191</v>
      </c>
      <c r="AC51" s="22"/>
    </row>
    <row r="52" spans="1:29" ht="20.5" thickBot="1" x14ac:dyDescent="0.4">
      <c r="A52" s="14" t="s">
        <v>299</v>
      </c>
      <c r="B52" s="13" t="str">
        <f>VLOOKUP($A52,'دیتا اولیه'!$A:$AM,2,FALSE)</f>
        <v>س. صنایع‌شیمیایی‌ایران</v>
      </c>
      <c r="C52" s="13" t="str">
        <f>VLOOKUP($A52,'دیتا اولیه'!$A:$AM,3,FALSE)</f>
        <v>مواد شیمیایی-متنوع</v>
      </c>
      <c r="D52" s="13">
        <f>VLOOKUP($A52,'دیتا اولیه'!$A:$AM,5,FALSE)/10000000000</f>
        <v>28033.329750000001</v>
      </c>
      <c r="E52" s="15">
        <f>IFERROR(D52/'دیتا اولیه'!$AO$2*1000,"")</f>
        <v>334.52660799522675</v>
      </c>
      <c r="F52" s="15">
        <f t="shared" si="0"/>
        <v>687.76279497395024</v>
      </c>
      <c r="G52" s="14">
        <f>IFERROR(F52/'دیتا اولیه'!$AP$2*1000000,"")</f>
        <v>13581.413802803125</v>
      </c>
      <c r="H52" s="15">
        <f>IFERROR(VLOOKUP($A52,'دیتا اولیه'!$A:$AM,16,FALSE)/10000000000,"")</f>
        <v>3303.1921000000002</v>
      </c>
      <c r="I52" s="14">
        <f>IFERROR(H52/'دیتا اولیه'!$AQ$2*1000000,"")</f>
        <v>63869.293089446626</v>
      </c>
      <c r="J52" s="15">
        <f t="shared" si="1"/>
        <v>534.3261904761905</v>
      </c>
      <c r="K52" s="14">
        <f>IFERROR(J52/'دیتا اولیه'!$AR$2*1000000,"")</f>
        <v>8950.6372259274431</v>
      </c>
      <c r="L52" s="14">
        <f>IFERROR(VLOOKUP($A52,'دیتا اولیه'!$A:$AM,15,FALSE)/10000000000,"")</f>
        <v>448.834</v>
      </c>
      <c r="M52" s="14">
        <f>IFERROR(L52/'دیتا اولیه'!$AS$2*1000000,"")</f>
        <v>6639.4579961834888</v>
      </c>
      <c r="N52" s="51">
        <f>IFERROR(VLOOKUP($A52,'دیتا اولیه'!$A:$AM,36,FALSE),"")</f>
        <v>-0.16</v>
      </c>
      <c r="O52" s="35">
        <f t="shared" si="2"/>
        <v>-0.25821393174657192</v>
      </c>
      <c r="P52" s="51">
        <f>IFERROR(VLOOKUP($A52,'دیتا اولیه'!$A:$AM,37,FALSE),"")</f>
        <v>-0.34739999999999999</v>
      </c>
      <c r="Q52" s="34">
        <f t="shared" si="3"/>
        <v>-0.51113646247836564</v>
      </c>
      <c r="R52" s="54">
        <f>IFERROR(VLOOKUP($A52,'دیتا اولیه'!$A:$AM,31,FALSE),"")</f>
        <v>0.70050000000000001</v>
      </c>
      <c r="S52" s="14">
        <f>IFERROR(VLOOKUP($A52,'دیتا اولیه'!$A:$AM,17,FALSE)/10000000000,"")</f>
        <v>3047.8072000000002</v>
      </c>
      <c r="T52" s="14">
        <f>IFERROR(S52/'دیتا اولیه'!$AR$2*1000000,"")</f>
        <v>51054.612459587588</v>
      </c>
      <c r="U52" s="30">
        <f>IFERROR(VLOOKUP($A52,'دیتا اولیه'!$A:$AM,22,FALSE),"")</f>
        <v>0.77449999999999997</v>
      </c>
      <c r="V52" s="19">
        <f>IFERROR(VLOOKUP($A52,'دیتا اولیه'!$A:$AN,20,FALSE)/10000000000/L52,"")</f>
        <v>0.12231092118689761</v>
      </c>
      <c r="W52" s="14">
        <f>IFERROR(VLOOKUP($A52,'دیتا اولیه'!$A:$AN,40,FALSE),"")</f>
        <v>71.986500000000007</v>
      </c>
      <c r="X52" s="18">
        <f>IFERROR(VLOOKUP($A52,'دیتا اولیه'!$A:$AN,23,FALSE),"")</f>
        <v>2.3450000000000002</v>
      </c>
      <c r="Y52" s="18">
        <f>IFERROR(VLOOKUP($A52,'دیتا اولیه'!$A:$AN,24,FALSE),"")</f>
        <v>11.4765</v>
      </c>
      <c r="Z52" s="18" t="str">
        <f>IFERROR(VLOOKUP($A52,'دیتا اولیه'!$A:$AN,25,FALSE),"")</f>
        <v>-</v>
      </c>
      <c r="AA52" s="30">
        <f>IFERROR(VLOOKUP($A52,'دیتا اولیه'!$A:$AN,38,FALSE),"")</f>
        <v>0.222</v>
      </c>
      <c r="AB52" s="18">
        <f>IFERROR(VLOOKUP($A52,'دیتا اولیه'!$A:$AN,39,FALSE),"")</f>
        <v>1.1979</v>
      </c>
      <c r="AC52" s="22"/>
    </row>
    <row r="53" spans="1:29" ht="20.5" thickBot="1" x14ac:dyDescent="0.4">
      <c r="A53" s="14" t="s">
        <v>1471</v>
      </c>
      <c r="B53" s="13" t="str">
        <f>VLOOKUP($A53,'دیتا اولیه'!$A:$AM,2,FALSE)</f>
        <v>پتروشیمی امیرکبیر</v>
      </c>
      <c r="C53" s="13" t="str">
        <f>VLOOKUP($A53,'دیتا اولیه'!$A:$AM,3,FALSE)</f>
        <v>مواد شیمیایی-متنوع</v>
      </c>
      <c r="D53" s="13">
        <f>VLOOKUP($A53,'دیتا اولیه'!$A:$AM,5,FALSE)/10000000000</f>
        <v>24408</v>
      </c>
      <c r="E53" s="15">
        <f>IFERROR(D53/'دیتا اولیه'!$AO$2*1000,"")</f>
        <v>291.26491646778044</v>
      </c>
      <c r="F53" s="15">
        <f t="shared" si="0"/>
        <v>1113.0944365454297</v>
      </c>
      <c r="G53" s="14">
        <f>IFERROR(F53/'دیتا اولیه'!$AP$2*1000000,"")</f>
        <v>21980.537846473733</v>
      </c>
      <c r="H53" s="15">
        <f>IFERROR(VLOOKUP($A53,'دیتا اولیه'!$A:$AM,16,FALSE)/10000000000,"")</f>
        <v>3193.8508000000002</v>
      </c>
      <c r="I53" s="14">
        <f>IFERROR(H53/'دیتا اولیه'!$AQ$2*1000000,"")</f>
        <v>61755.110406434898</v>
      </c>
      <c r="J53" s="15">
        <f t="shared" si="1"/>
        <v>1296.6872194913444</v>
      </c>
      <c r="K53" s="14">
        <f>IFERROR(J53/'دیتا اولیه'!$AR$2*1000000,"")</f>
        <v>21721.14544267458</v>
      </c>
      <c r="L53" s="14">
        <f>IFERROR(VLOOKUP($A53,'دیتا اولیه'!$A:$AM,15,FALSE)/10000000000,"")</f>
        <v>2426.8798000000002</v>
      </c>
      <c r="M53" s="14">
        <f>IFERROR(L53/'دیتا اولیه'!$AS$2*1000000,"")</f>
        <v>35900.057691454269</v>
      </c>
      <c r="N53" s="51">
        <f>IFERROR(VLOOKUP($A53,'دیتا اولیه'!$A:$AM,36,FALSE),"")</f>
        <v>0.87160000000000004</v>
      </c>
      <c r="O53" s="35">
        <f t="shared" si="2"/>
        <v>0.65277000636085258</v>
      </c>
      <c r="P53" s="51">
        <f>IFERROR(VLOOKUP($A53,'دیتا اولیه'!$A:$AM,37,FALSE),"")</f>
        <v>1.1802999999999999</v>
      </c>
      <c r="Q53" s="34">
        <f t="shared" si="3"/>
        <v>0.63326566175056542</v>
      </c>
      <c r="R53" s="54">
        <f>IFERROR(VLOOKUP($A53,'دیتا اولیه'!$A:$AM,31,FALSE),"")</f>
        <v>0.49759999999999999</v>
      </c>
      <c r="S53" s="14">
        <f>IFERROR(VLOOKUP($A53,'دیتا اولیه'!$A:$AM,17,FALSE)/10000000000,"")</f>
        <v>4927.9699000000001</v>
      </c>
      <c r="T53" s="14">
        <f>IFERROR(S53/'دیتا اولیه'!$AR$2*1000000,"")</f>
        <v>82549.70769050371</v>
      </c>
      <c r="U53" s="30">
        <f>IFERROR(VLOOKUP($A53,'دیتا اولیه'!$A:$AM,22,FALSE),"")</f>
        <v>0.7</v>
      </c>
      <c r="V53" s="19" t="str">
        <f>IFERROR(VLOOKUP($A53,'دیتا اولیه'!$A:$AN,20,FALSE)/10000000000/L53,"")</f>
        <v/>
      </c>
      <c r="W53" s="14">
        <f>IFERROR(VLOOKUP($A53,'دیتا اولیه'!$A:$AN,40,FALSE),"")</f>
        <v>58.040399999999998</v>
      </c>
      <c r="X53" s="18">
        <f>IFERROR(VLOOKUP($A53,'دیتا اولیه'!$A:$AN,23,FALSE),"")</f>
        <v>0.60350000000000004</v>
      </c>
      <c r="Y53" s="18">
        <f>IFERROR(VLOOKUP($A53,'دیتا اولیه'!$A:$AN,24,FALSE),"")</f>
        <v>5.9564000000000004</v>
      </c>
      <c r="Z53" s="18" t="str">
        <f>IFERROR(VLOOKUP($A53,'دیتا اولیه'!$A:$AN,25,FALSE),"")</f>
        <v>-</v>
      </c>
      <c r="AA53" s="30">
        <f>IFERROR(VLOOKUP($A53,'دیتا اولیه'!$A:$AN,38,FALSE),"")</f>
        <v>3.8699999999999998E-2</v>
      </c>
      <c r="AB53" s="18">
        <f>IFERROR(VLOOKUP($A53,'دیتا اولیه'!$A:$AN,39,FALSE),"")</f>
        <v>0.57889999999999997</v>
      </c>
      <c r="AC53" s="22"/>
    </row>
    <row r="54" spans="1:29" ht="20.5" thickBot="1" x14ac:dyDescent="0.4">
      <c r="A54" s="14" t="s">
        <v>1017</v>
      </c>
      <c r="B54" s="13" t="str">
        <f>VLOOKUP($A54,'دیتا اولیه'!$A:$AM,2,FALSE)</f>
        <v>پتروشیمی شازند</v>
      </c>
      <c r="C54" s="13" t="str">
        <f>VLOOKUP($A54,'دیتا اولیه'!$A:$AM,3,FALSE)</f>
        <v>مواد شیمیایی-متنوع</v>
      </c>
      <c r="D54" s="13">
        <f>VLOOKUP($A54,'دیتا اولیه'!$A:$AM,5,FALSE)/10000000000</f>
        <v>22200.191999999999</v>
      </c>
      <c r="E54" s="15">
        <f>IFERROR(D54/'دیتا اولیه'!$AO$2*1000,"")</f>
        <v>264.91875894988067</v>
      </c>
      <c r="F54" s="15">
        <f t="shared" si="0"/>
        <v>305.48910809699959</v>
      </c>
      <c r="G54" s="14">
        <f>IFERROR(F54/'دیتا اولیه'!$AP$2*1000000,"")</f>
        <v>6032.5653257701342</v>
      </c>
      <c r="H54" s="15">
        <f>IFERROR(VLOOKUP($A54,'دیتا اولیه'!$A:$AM,16,FALSE)/10000000000,"")</f>
        <v>1764.0087000000001</v>
      </c>
      <c r="I54" s="14">
        <f>IFERROR(H54/'دیتا اولیه'!$AQ$2*1000000,"")</f>
        <v>34108.215708264048</v>
      </c>
      <c r="J54" s="15">
        <f t="shared" si="1"/>
        <v>177.865390367933</v>
      </c>
      <c r="K54" s="14">
        <f>IFERROR(J54/'دیتا اولیه'!$AR$2*1000000,"")</f>
        <v>2979.4694937422819</v>
      </c>
      <c r="L54" s="14">
        <f>IFERROR(VLOOKUP($A54,'دیتا اولیه'!$A:$AM,15,FALSE)/10000000000,"")</f>
        <v>-297.30200000000002</v>
      </c>
      <c r="M54" s="14">
        <f>IFERROR(L54/'دیتا اولیه'!$AS$2*1000000,"")</f>
        <v>-4397.8935222851733</v>
      </c>
      <c r="N54" s="51">
        <f>IFERROR(VLOOKUP($A54,'دیتا اولیه'!$A:$AM,36,FALSE),"")</f>
        <v>-2.6715</v>
      </c>
      <c r="O54" s="35">
        <f t="shared" si="2"/>
        <v>-2.4760659679590535</v>
      </c>
      <c r="P54" s="51">
        <f>IFERROR(VLOOKUP($A54,'دیتا اولیه'!$A:$AM,37,FALSE),"")</f>
        <v>-1.9732000000000001</v>
      </c>
      <c r="Q54" s="34">
        <f t="shared" si="3"/>
        <v>-1.7290254286179199</v>
      </c>
      <c r="R54" s="54">
        <f>IFERROR(VLOOKUP($A54,'دیتا اولیه'!$A:$AM,31,FALSE),"")</f>
        <v>0.30159999999999998</v>
      </c>
      <c r="S54" s="14">
        <f>IFERROR(VLOOKUP($A54,'دیتا اولیه'!$A:$AM,17,FALSE)/10000000000,"")</f>
        <v>1302.6241</v>
      </c>
      <c r="T54" s="14">
        <f>IFERROR(S54/'دیتا اولیه'!$AR$2*1000000,"")</f>
        <v>21820.59567482453</v>
      </c>
      <c r="U54" s="30">
        <f>IFERROR(VLOOKUP($A54,'دیتا اولیه'!$A:$AM,22,FALSE),"")</f>
        <v>0.60799999999999998</v>
      </c>
      <c r="V54" s="19">
        <f>IFERROR(VLOOKUP($A54,'دیتا اولیه'!$A:$AN,20,FALSE)/10000000000/L54,"")</f>
        <v>-0.1858060154321195</v>
      </c>
      <c r="W54" s="14">
        <f>IFERROR(VLOOKUP($A54,'دیتا اولیه'!$A:$AN,40,FALSE),"")</f>
        <v>21.573499999999999</v>
      </c>
      <c r="X54" s="18">
        <f>IFERROR(VLOOKUP($A54,'دیتا اولیه'!$A:$AN,23,FALSE),"")</f>
        <v>0.61050000000000004</v>
      </c>
      <c r="Y54" s="18" t="str">
        <f>IFERROR(VLOOKUP($A54,'دیتا اولیه'!$A:$AN,24,FALSE),"")</f>
        <v>-</v>
      </c>
      <c r="Z54" s="18" t="str">
        <f>IFERROR(VLOOKUP($A54,'دیتا اولیه'!$A:$AN,25,FALSE),"")</f>
        <v>-</v>
      </c>
      <c r="AA54" s="30">
        <f>IFERROR(VLOOKUP($A54,'دیتا اولیه'!$A:$AN,38,FALSE),"")</f>
        <v>0.19289999999999999</v>
      </c>
      <c r="AB54" s="18">
        <f>IFERROR(VLOOKUP($A54,'دیتا اولیه'!$A:$AN,39,FALSE),"")</f>
        <v>0.98360000000000003</v>
      </c>
      <c r="AC54" s="22"/>
    </row>
    <row r="55" spans="1:29" ht="20.5" thickBot="1" x14ac:dyDescent="0.4">
      <c r="A55" s="14" t="s">
        <v>800</v>
      </c>
      <c r="B55" s="13" t="str">
        <f>VLOOKUP($A55,'دیتا اولیه'!$A:$AM,2,FALSE)</f>
        <v>نیروکلر</v>
      </c>
      <c r="C55" s="13" t="str">
        <f>VLOOKUP($A55,'دیتا اولیه'!$A:$AM,3,FALSE)</f>
        <v>مواد شیمیایی-متنوع</v>
      </c>
      <c r="D55" s="13">
        <f>VLOOKUP($A55,'دیتا اولیه'!$A:$AM,5,FALSE)/10000000000</f>
        <v>5180</v>
      </c>
      <c r="E55" s="15">
        <f>IFERROR(D55/'دیتا اولیه'!$AO$2*1000,"")</f>
        <v>61.813842482100235</v>
      </c>
      <c r="F55" s="15">
        <f t="shared" si="0"/>
        <v>129.63188664288543</v>
      </c>
      <c r="G55" s="14">
        <f>IFERROR(F55/'دیتا اولیه'!$AP$2*1000000,"")</f>
        <v>2559.8713792038989</v>
      </c>
      <c r="H55" s="15">
        <f>IFERROR(VLOOKUP($A55,'دیتا اولیه'!$A:$AM,16,FALSE)/10000000000,"")</f>
        <v>443.89940000000001</v>
      </c>
      <c r="I55" s="14">
        <f>IFERROR(H55/'دیتا اولیه'!$AQ$2*1000000,"")</f>
        <v>8583.0735913995122</v>
      </c>
      <c r="J55" s="15">
        <f t="shared" si="1"/>
        <v>129.17110979462876</v>
      </c>
      <c r="K55" s="14">
        <f>IFERROR(J55/'دیتا اولیه'!$AR$2*1000000,"")</f>
        <v>2163.7789134232671</v>
      </c>
      <c r="L55" s="14">
        <f>IFERROR(VLOOKUP($A55,'دیتا اولیه'!$A:$AM,15,FALSE)/10000000000,"")</f>
        <v>130.8245</v>
      </c>
      <c r="M55" s="14">
        <f>IFERROR(L55/'دیتا اولیه'!$AS$2*1000000,"")</f>
        <v>1935.2450407538349</v>
      </c>
      <c r="N55" s="51">
        <f>IFERROR(VLOOKUP($A55,'دیتا اولیه'!$A:$AM,36,FALSE),"")</f>
        <v>1.2800000000000001E-2</v>
      </c>
      <c r="O55" s="35">
        <f t="shared" si="2"/>
        <v>-0.10561794056300966</v>
      </c>
      <c r="P55" s="51">
        <f>IFERROR(VLOOKUP($A55,'دیتا اولیه'!$A:$AM,37,FALSE),"")</f>
        <v>9.1999999999999998E-3</v>
      </c>
      <c r="Q55" s="34">
        <f t="shared" si="3"/>
        <v>-0.2440069229745121</v>
      </c>
      <c r="R55" s="54">
        <f>IFERROR(VLOOKUP($A55,'دیتا اولیه'!$A:$AM,31,FALSE),"")</f>
        <v>0.68620000000000003</v>
      </c>
      <c r="S55" s="14">
        <f>IFERROR(VLOOKUP($A55,'دیتا اولیه'!$A:$AM,17,FALSE)/10000000000,"")</f>
        <v>454.6053</v>
      </c>
      <c r="T55" s="14">
        <f>IFERROR(S55/'دیتا اولیه'!$AR$2*1000000,"")</f>
        <v>7615.2118196894316</v>
      </c>
      <c r="U55" s="30">
        <f>IFERROR(VLOOKUP($A55,'دیتا اولیه'!$A:$AM,22,FALSE),"")</f>
        <v>0.62919999999999998</v>
      </c>
      <c r="V55" s="19">
        <f>IFERROR(VLOOKUP($A55,'دیتا اولیه'!$A:$AN,20,FALSE)/10000000000/L55,"")</f>
        <v>6.9471696815198991E-2</v>
      </c>
      <c r="W55" s="14">
        <f>IFERROR(VLOOKUP($A55,'دیتا اولیه'!$A:$AN,40,FALSE),"")</f>
        <v>29.53</v>
      </c>
      <c r="X55" s="18">
        <f>IFERROR(VLOOKUP($A55,'دیتا اولیه'!$A:$AN,23,FALSE),"")</f>
        <v>4.3377999999999997</v>
      </c>
      <c r="Y55" s="18">
        <f>IFERROR(VLOOKUP($A55,'دیتا اولیه'!$A:$AN,24,FALSE),"")</f>
        <v>11.666700000000001</v>
      </c>
      <c r="Z55" s="18" t="str">
        <f>IFERROR(VLOOKUP($A55,'دیتا اولیه'!$A:$AN,25,FALSE),"")</f>
        <v>-</v>
      </c>
      <c r="AA55" s="30">
        <f>IFERROR(VLOOKUP($A55,'دیتا اولیه'!$A:$AN,38,FALSE),"")</f>
        <v>0.82650000000000001</v>
      </c>
      <c r="AB55" s="18">
        <f>IFERROR(VLOOKUP($A55,'دیتا اولیه'!$A:$AN,39,FALSE),"")</f>
        <v>1.6623000000000001</v>
      </c>
      <c r="AC55" s="22"/>
    </row>
    <row r="56" spans="1:29" ht="20.5" thickBot="1" x14ac:dyDescent="0.4">
      <c r="A56" s="55" t="s">
        <v>1433</v>
      </c>
      <c r="B56" s="13" t="str">
        <f>VLOOKUP($A56,'دیتا اولیه'!$A:$AM,2,FALSE)</f>
        <v>پتروشیمی جم</v>
      </c>
      <c r="C56" s="13" t="str">
        <f>VLOOKUP($A56,'دیتا اولیه'!$A:$AM,3,FALSE)</f>
        <v>مواد شیمیایی-متنوع</v>
      </c>
      <c r="D56" s="13">
        <f>VLOOKUP($A56,'دیتا اولیه'!$A:$AM,5,FALSE)/10000000000</f>
        <v>93636</v>
      </c>
      <c r="E56" s="15">
        <f>IFERROR(D56/'دیتا اولیه'!$AO$2*1000,"")</f>
        <v>1117.3747016706443</v>
      </c>
      <c r="F56" s="15">
        <f t="shared" si="0"/>
        <v>169.34028171622356</v>
      </c>
      <c r="G56" s="14">
        <f>IFERROR(F56/'دیتا اولیه'!$AP$2*1000000,"")</f>
        <v>3344.0024035589172</v>
      </c>
      <c r="H56" s="15">
        <f>IFERROR(VLOOKUP($A56,'دیتا اولیه'!$A:$AM,16,FALSE)/10000000000,"")</f>
        <v>8796.5511000000006</v>
      </c>
      <c r="I56" s="14">
        <f>IFERROR(H56/'دیتا اولیه'!$AQ$2*1000000,"")</f>
        <v>170086.8382381376</v>
      </c>
      <c r="J56" s="15">
        <f t="shared" si="1"/>
        <v>1634.7297206703911</v>
      </c>
      <c r="K56" s="14">
        <f>IFERROR(J56/'دیتا اولیه'!$AR$2*1000000,"")</f>
        <v>27383.783450933734</v>
      </c>
      <c r="L56" s="14">
        <f>IFERROR(VLOOKUP($A56,'دیتا اولیه'!$A:$AM,15,FALSE)/10000000000,"")</f>
        <v>2926.1662000000001</v>
      </c>
      <c r="M56" s="14">
        <f>IFERROR(L56/'دیتا اولیه'!$AS$2*1000000,"")</f>
        <v>43285.841925415305</v>
      </c>
      <c r="N56" s="51">
        <f>IFERROR(VLOOKUP($A56,'دیتا اولیه'!$A:$AM,36,FALSE),"")</f>
        <v>0.79</v>
      </c>
      <c r="O56" s="35">
        <f t="shared" si="2"/>
        <v>0.58071078830194822</v>
      </c>
      <c r="P56" s="51">
        <f>IFERROR(VLOOKUP($A56,'دیتا اولیه'!$A:$AM,37,FALSE),"")</f>
        <v>16.279800000000002</v>
      </c>
      <c r="Q56" s="34">
        <f t="shared" si="3"/>
        <v>11.944321415363678</v>
      </c>
      <c r="R56" s="54">
        <f>IFERROR(VLOOKUP($A56,'دیتا اولیه'!$A:$AM,31,FALSE),"")</f>
        <v>0.68179999999999996</v>
      </c>
      <c r="S56" s="14">
        <f>IFERROR(VLOOKUP($A56,'دیتا اولیه'!$A:$AM,17,FALSE)/10000000000,"")</f>
        <v>8603.5954999999994</v>
      </c>
      <c r="T56" s="14">
        <f>IFERROR(S56/'دیتا اولیه'!$AR$2*1000000,"")</f>
        <v>144121.06973549759</v>
      </c>
      <c r="U56" s="30">
        <f>IFERROR(VLOOKUP($A56,'دیتا اولیه'!$A:$AM,22,FALSE),"")</f>
        <v>0.9536</v>
      </c>
      <c r="V56" s="19">
        <f>IFERROR(VLOOKUP($A56,'دیتا اولیه'!$A:$AN,20,FALSE)/10000000000/L56,"")</f>
        <v>1.6370122790701359E-2</v>
      </c>
      <c r="W56" s="14">
        <f>IFERROR(VLOOKUP($A56,'دیتا اولیه'!$A:$AN,40,FALSE),"")</f>
        <v>93.553399999999996</v>
      </c>
      <c r="X56" s="18">
        <f>IFERROR(VLOOKUP($A56,'دیتا اولیه'!$A:$AN,23,FALSE),"")</f>
        <v>1.5083</v>
      </c>
      <c r="Y56" s="18">
        <f>IFERROR(VLOOKUP($A56,'دیتا اولیه'!$A:$AN,24,FALSE),"")</f>
        <v>7.9645999999999999</v>
      </c>
      <c r="Z56" s="18" t="str">
        <f>IFERROR(VLOOKUP($A56,'دیتا اولیه'!$A:$AN,25,FALSE),"")</f>
        <v>-</v>
      </c>
      <c r="AA56" s="30">
        <f>IFERROR(VLOOKUP($A56,'دیتا اولیه'!$A:$AN,38,FALSE),"")</f>
        <v>0.10680000000000001</v>
      </c>
      <c r="AB56" s="18">
        <f>IFERROR(VLOOKUP($A56,'دیتا اولیه'!$A:$AN,39,FALSE),"")</f>
        <v>0.85429999999999995</v>
      </c>
      <c r="AC56" s="22"/>
    </row>
    <row r="57" spans="1:29" ht="20.5" thickBot="1" x14ac:dyDescent="0.4">
      <c r="A57" s="55" t="s">
        <v>1457</v>
      </c>
      <c r="B57" s="13" t="str">
        <f>VLOOKUP($A57,'دیتا اولیه'!$A:$AM,2,FALSE)</f>
        <v>تولیدات پتروشیمی قائد بصیر</v>
      </c>
      <c r="C57" s="13" t="str">
        <f>VLOOKUP($A57,'دیتا اولیه'!$A:$AM,3,FALSE)</f>
        <v>مواد شیمیایی-متنوع</v>
      </c>
      <c r="D57" s="13">
        <f>VLOOKUP($A57,'دیتا اولیه'!$A:$AM,5,FALSE)/10000000000</f>
        <v>8640</v>
      </c>
      <c r="E57" s="15">
        <f>IFERROR(D57/'دیتا اولیه'!$AO$2*1000,"")</f>
        <v>103.10262529832936</v>
      </c>
      <c r="F57" s="15">
        <f t="shared" si="0"/>
        <v>175.41602594906294</v>
      </c>
      <c r="G57" s="14">
        <f>IFERROR(F57/'دیتا اولیه'!$AP$2*1000000,"")</f>
        <v>3463.9815550762823</v>
      </c>
      <c r="H57" s="15">
        <f>IFERROR(VLOOKUP($A57,'دیتا اولیه'!$A:$AM,16,FALSE)/10000000000,"")</f>
        <v>1171.6654000000001</v>
      </c>
      <c r="I57" s="14">
        <f>IFERROR(H57/'دیتا اولیه'!$AQ$2*1000000,"")</f>
        <v>22654.886113152093</v>
      </c>
      <c r="J57" s="15">
        <f t="shared" si="1"/>
        <v>331.70445252158112</v>
      </c>
      <c r="K57" s="14">
        <f>IFERROR(J57/'دیتا اولیه'!$AR$2*1000000,"")</f>
        <v>5556.4677039312046</v>
      </c>
      <c r="L57" s="14">
        <f>IFERROR(VLOOKUP($A57,'دیتا اولیه'!$A:$AM,15,FALSE)/10000000000,"")</f>
        <v>292.0326</v>
      </c>
      <c r="M57" s="14">
        <f>IFERROR(L57/'دیتا اولیه'!$AS$2*1000000,"")</f>
        <v>4319.9449712282358</v>
      </c>
      <c r="N57" s="51">
        <f>IFERROR(VLOOKUP($A57,'دیتا اولیه'!$A:$AM,36,FALSE),"")</f>
        <v>-0.1196</v>
      </c>
      <c r="O57" s="35">
        <f t="shared" si="2"/>
        <v>-0.22253755417819276</v>
      </c>
      <c r="P57" s="51">
        <f>IFERROR(VLOOKUP($A57,'دیتا اولیه'!$A:$AM,37,FALSE),"")</f>
        <v>0.66479999999999995</v>
      </c>
      <c r="Q57" s="34">
        <f t="shared" si="3"/>
        <v>0.24710391858108594</v>
      </c>
      <c r="R57" s="54">
        <f>IFERROR(VLOOKUP($A57,'دیتا اولیه'!$A:$AM,31,FALSE),"")</f>
        <v>0.27410000000000001</v>
      </c>
      <c r="S57" s="14">
        <f>IFERROR(VLOOKUP($A57,'دیتا اولیه'!$A:$AM,17,FALSE)/10000000000,"")</f>
        <v>1143.6387999999999</v>
      </c>
      <c r="T57" s="14">
        <f>IFERROR(S57/'دیتا اولیه'!$AR$2*1000000,"")</f>
        <v>19157.391493709903</v>
      </c>
      <c r="U57" s="30">
        <f>IFERROR(VLOOKUP($A57,'دیتا اولیه'!$A:$AM,22,FALSE),"")</f>
        <v>0.81040000000000001</v>
      </c>
      <c r="V57" s="19">
        <f>IFERROR(VLOOKUP($A57,'دیتا اولیه'!$A:$AN,20,FALSE)/10000000000/L57,"")</f>
        <v>0.21990661316579038</v>
      </c>
      <c r="W57" s="14">
        <f>IFERROR(VLOOKUP($A57,'دیتا اولیه'!$A:$AN,40,FALSE),"")</f>
        <v>86.100999999999999</v>
      </c>
      <c r="X57" s="18">
        <f>IFERROR(VLOOKUP($A57,'دیتا اولیه'!$A:$AN,23,FALSE),"")</f>
        <v>2.0192000000000001</v>
      </c>
      <c r="Y57" s="18">
        <f>IFERROR(VLOOKUP($A57,'دیتا اولیه'!$A:$AN,24,FALSE),"")</f>
        <v>7.6661000000000001</v>
      </c>
      <c r="Z57" s="18" t="str">
        <f>IFERROR(VLOOKUP($A57,'دیتا اولیه'!$A:$AN,25,FALSE),"")</f>
        <v>-</v>
      </c>
      <c r="AA57" s="30">
        <f>IFERROR(VLOOKUP($A57,'دیتا اولیه'!$A:$AN,38,FALSE),"")</f>
        <v>0.45960000000000001</v>
      </c>
      <c r="AB57" s="18">
        <f>IFERROR(VLOOKUP($A57,'دیتا اولیه'!$A:$AN,39,FALSE),"")</f>
        <v>0.82579999999999998</v>
      </c>
      <c r="AC57" s="22"/>
    </row>
    <row r="58" spans="1:29" ht="20.5" thickBot="1" x14ac:dyDescent="0.4">
      <c r="A58" s="14" t="s">
        <v>1445</v>
      </c>
      <c r="B58" s="13" t="str">
        <f>VLOOKUP($A58,'دیتا اولیه'!$A:$AM,2,FALSE)</f>
        <v>پتروشیمی غدیر</v>
      </c>
      <c r="C58" s="13" t="str">
        <f>VLOOKUP($A58,'دیتا اولیه'!$A:$AM,3,FALSE)</f>
        <v>مواد شیمیایی-متنوع</v>
      </c>
      <c r="D58" s="13">
        <f>VLOOKUP($A58,'دیتا اولیه'!$A:$AM,5,FALSE)/10000000000</f>
        <v>8245.9</v>
      </c>
      <c r="E58" s="15">
        <f>IFERROR(D58/'دیتا اولیه'!$AO$2*1000,"")</f>
        <v>98.39976133651551</v>
      </c>
      <c r="F58" s="15">
        <f t="shared" si="0"/>
        <v>337.2327816337426</v>
      </c>
      <c r="G58" s="14">
        <f>IFERROR(F58/'دیتا اولیه'!$AP$2*1000000,"")</f>
        <v>6659.4151191497349</v>
      </c>
      <c r="H58" s="15">
        <f>IFERROR(VLOOKUP($A58,'دیتا اولیه'!$A:$AM,16,FALSE)/10000000000,"")</f>
        <v>1013.9752</v>
      </c>
      <c r="I58" s="14">
        <f>IFERROR(H58/'دیتا اولیه'!$AQ$2*1000000,"")</f>
        <v>19605.847093855136</v>
      </c>
      <c r="J58" s="15">
        <f t="shared" si="1"/>
        <v>132.47420302013421</v>
      </c>
      <c r="K58" s="14">
        <f>IFERROR(J58/'دیتا اولیه'!$AR$2*1000000,"")</f>
        <v>2219.1098886063655</v>
      </c>
      <c r="L58" s="14">
        <f>IFERROR(VLOOKUP($A58,'دیتا اولیه'!$A:$AM,15,FALSE)/10000000000,"")</f>
        <v>63.163699999999999</v>
      </c>
      <c r="M58" s="14">
        <f>IFERROR(L58/'دیتا اولیه'!$AS$2*1000000,"")</f>
        <v>934.36043845505242</v>
      </c>
      <c r="N58" s="51">
        <f>IFERROR(VLOOKUP($A58,'دیتا اولیه'!$A:$AM,36,FALSE),"")</f>
        <v>-0.5232</v>
      </c>
      <c r="O58" s="35">
        <f t="shared" si="2"/>
        <v>-0.57894809840091122</v>
      </c>
      <c r="P58" s="51">
        <f>IFERROR(VLOOKUP($A58,'دیتا اولیه'!$A:$AM,37,FALSE),"")</f>
        <v>-0.81269999999999998</v>
      </c>
      <c r="Q58" s="34">
        <f t="shared" si="3"/>
        <v>-0.85969331814618122</v>
      </c>
      <c r="R58" s="54">
        <f>IFERROR(VLOOKUP($A58,'دیتا اولیه'!$A:$AM,31,FALSE),"")</f>
        <v>0.25030000000000002</v>
      </c>
      <c r="S58" s="14">
        <f>IFERROR(VLOOKUP($A58,'دیتا اولیه'!$A:$AM,17,FALSE)/10000000000,"")</f>
        <v>897.88400000000001</v>
      </c>
      <c r="T58" s="14">
        <f>IFERROR(S58/'دیتا اولیه'!$AR$2*1000000,"")</f>
        <v>15040.68881183309</v>
      </c>
      <c r="U58" s="30">
        <f>IFERROR(VLOOKUP($A58,'دیتا اولیه'!$A:$AM,22,FALSE),"")</f>
        <v>0.73409999999999997</v>
      </c>
      <c r="V58" s="19">
        <f>IFERROR(VLOOKUP($A58,'دیتا اولیه'!$A:$AN,20,FALSE)/10000000000/L58,"")</f>
        <v>5.0589183344230938E-2</v>
      </c>
      <c r="W58" s="14">
        <f>IFERROR(VLOOKUP($A58,'دیتا اولیه'!$A:$AN,40,FALSE),"")</f>
        <v>81.034499999999994</v>
      </c>
      <c r="X58" s="18">
        <f>IFERROR(VLOOKUP($A58,'دیتا اولیه'!$A:$AN,23,FALSE),"")</f>
        <v>1.5536000000000001</v>
      </c>
      <c r="Y58" s="18">
        <f>IFERROR(VLOOKUP($A58,'دیتا اولیه'!$A:$AN,24,FALSE),"")</f>
        <v>22.033100000000001</v>
      </c>
      <c r="Z58" s="18" t="str">
        <f>IFERROR(VLOOKUP($A58,'دیتا اولیه'!$A:$AN,25,FALSE),"")</f>
        <v>-</v>
      </c>
      <c r="AA58" s="30">
        <f>IFERROR(VLOOKUP($A58,'دیتا اولیه'!$A:$AN,38,FALSE),"")</f>
        <v>0.27089999999999997</v>
      </c>
      <c r="AB58" s="18">
        <f>IFERROR(VLOOKUP($A58,'دیتا اولیه'!$A:$AN,39,FALSE),"")</f>
        <v>0.92330000000000001</v>
      </c>
      <c r="AC58" s="22"/>
    </row>
    <row r="59" spans="1:29" ht="20.5" thickBot="1" x14ac:dyDescent="0.4">
      <c r="A59" s="14" t="s">
        <v>931</v>
      </c>
      <c r="B59" s="13" t="str">
        <f>VLOOKUP($A59,'دیتا اولیه'!$A:$AM,2,FALSE)</f>
        <v>ملی شیمی کشاورز</v>
      </c>
      <c r="C59" s="13" t="str">
        <f>VLOOKUP($A59,'دیتا اولیه'!$A:$AM,3,FALSE)</f>
        <v>مواد شیمیایی-متنوع</v>
      </c>
      <c r="D59" s="13">
        <f>VLOOKUP($A59,'دیتا اولیه'!$A:$AM,5,FALSE)/10000000000</f>
        <v>1316.7</v>
      </c>
      <c r="E59" s="15">
        <f>IFERROR(D59/'دیتا اولیه'!$AO$2*1000,"")</f>
        <v>15.712410501193318</v>
      </c>
      <c r="F59" s="15">
        <f t="shared" si="0"/>
        <v>2.0729019565243627</v>
      </c>
      <c r="G59" s="14">
        <f>IFERROR(F59/'دیتا اولیه'!$AP$2*1000000,"")</f>
        <v>40.934082869754398</v>
      </c>
      <c r="H59" s="15">
        <f>IFERROR(VLOOKUP($A59,'دیتا اولیه'!$A:$AM,16,FALSE)/10000000000,"")</f>
        <v>196.4837</v>
      </c>
      <c r="I59" s="14">
        <f>IFERROR(H59/'دیتا اولیه'!$AQ$2*1000000,"")</f>
        <v>3799.1356974360956</v>
      </c>
      <c r="J59" s="15">
        <f t="shared" si="1"/>
        <v>109.11181702668361</v>
      </c>
      <c r="K59" s="14">
        <f>IFERROR(J59/'دیتا اولیه'!$AR$2*1000000,"")</f>
        <v>1827.760474172632</v>
      </c>
      <c r="L59" s="14">
        <f>IFERROR(VLOOKUP($A59,'دیتا اولیه'!$A:$AM,15,FALSE)/10000000000,"")</f>
        <v>17.174199999999999</v>
      </c>
      <c r="M59" s="14">
        <f>IFERROR(L59/'دیتا اولیه'!$AS$2*1000000,"")</f>
        <v>254.05245484534248</v>
      </c>
      <c r="N59" s="51">
        <f>IFERROR(VLOOKUP($A59,'دیتا اولیه'!$A:$AM,36,FALSE),"")</f>
        <v>-0.84260000000000002</v>
      </c>
      <c r="O59" s="35">
        <f t="shared" si="2"/>
        <v>-0.86100342006775055</v>
      </c>
      <c r="P59" s="51">
        <f>IFERROR(VLOOKUP($A59,'دیتا اولیه'!$A:$AM,37,FALSE),"")</f>
        <v>7.2850999999999999</v>
      </c>
      <c r="Q59" s="34">
        <f t="shared" si="3"/>
        <v>5.2063795505983634</v>
      </c>
      <c r="R59" s="54">
        <f>IFERROR(VLOOKUP($A59,'دیتا اولیه'!$A:$AM,31,FALSE),"")</f>
        <v>0.66239999999999999</v>
      </c>
      <c r="S59" s="14">
        <f>IFERROR(VLOOKUP($A59,'دیتا اولیه'!$A:$AM,17,FALSE)/10000000000,"")</f>
        <v>250.80959999999999</v>
      </c>
      <c r="T59" s="14">
        <f>IFERROR(S59/'دیتا اولیه'!$AR$2*1000000,"")</f>
        <v>4201.3769536157588</v>
      </c>
      <c r="U59" s="30">
        <f>IFERROR(VLOOKUP($A59,'دیتا اولیه'!$A:$AM,22,FALSE),"")</f>
        <v>0.49159999999999998</v>
      </c>
      <c r="V59" s="19">
        <f>IFERROR(VLOOKUP($A59,'دیتا اولیه'!$A:$AN,20,FALSE)/10000000000/L59,"")</f>
        <v>0.98129170499935969</v>
      </c>
      <c r="W59" s="14">
        <f>IFERROR(VLOOKUP($A59,'دیتا اولیه'!$A:$AN,40,FALSE),"")</f>
        <v>198.61420000000001</v>
      </c>
      <c r="X59" s="18">
        <f>IFERROR(VLOOKUP($A59,'دیتا اولیه'!$A:$AN,23,FALSE),"")</f>
        <v>1.7183999999999999</v>
      </c>
      <c r="Y59" s="18">
        <f>IFERROR(VLOOKUP($A59,'دیتا اولیه'!$A:$AN,24,FALSE),"")</f>
        <v>6.1706000000000003</v>
      </c>
      <c r="Z59" s="18" t="str">
        <f>IFERROR(VLOOKUP($A59,'دیتا اولیه'!$A:$AN,25,FALSE),"")</f>
        <v>-</v>
      </c>
      <c r="AA59" s="30">
        <f>IFERROR(VLOOKUP($A59,'دیتا اولیه'!$A:$AN,38,FALSE),"")</f>
        <v>0.32740000000000002</v>
      </c>
      <c r="AB59" s="18" t="str">
        <f>IFERROR(VLOOKUP($A59,'دیتا اولیه'!$A:$AN,39,FALSE),"")</f>
        <v>-</v>
      </c>
      <c r="AC59" s="22"/>
    </row>
    <row r="60" spans="1:29" ht="20.5" thickBot="1" x14ac:dyDescent="0.4">
      <c r="A60" s="55" t="s">
        <v>1437</v>
      </c>
      <c r="B60" s="13" t="str">
        <f>VLOOKUP($A60,'دیتا اولیه'!$A:$AM,2,FALSE)</f>
        <v>پتروشیمی پارس</v>
      </c>
      <c r="C60" s="13" t="str">
        <f>VLOOKUP($A60,'دیتا اولیه'!$A:$AM,3,FALSE)</f>
        <v>مواد شیمیایی-متنوع</v>
      </c>
      <c r="D60" s="13">
        <f>VLOOKUP($A60,'دیتا اولیه'!$A:$AM,5,FALSE)/10000000000</f>
        <v>136435.6653799272</v>
      </c>
      <c r="E60" s="15">
        <f>IFERROR(D60/'دیتا اولیه'!$AO$2*1000,"")</f>
        <v>1628.110565392926</v>
      </c>
      <c r="F60" s="15">
        <f t="shared" si="0"/>
        <v>2389.2939078931463</v>
      </c>
      <c r="G60" s="14">
        <f>IFERROR(F60/'دیتا اولیه'!$AP$2*1000000,"")</f>
        <v>47181.949208000522</v>
      </c>
      <c r="H60" s="15">
        <f>IFERROR(VLOOKUP($A60,'دیتا اولیه'!$A:$AM,16,FALSE)/10000000000,"")</f>
        <v>13339.322899999999</v>
      </c>
      <c r="I60" s="14">
        <f>IFERROR(H60/'دیتا اولیه'!$AQ$2*1000000,"")</f>
        <v>257924.18306972427</v>
      </c>
      <c r="J60" s="15">
        <f t="shared" si="1"/>
        <v>1627.8878731727402</v>
      </c>
      <c r="K60" s="14">
        <f>IFERROR(J60/'دیتا اولیه'!$AR$2*1000000,"")</f>
        <v>27269.173880977945</v>
      </c>
      <c r="L60" s="14">
        <f>IFERROR(VLOOKUP($A60,'دیتا اولیه'!$A:$AM,15,FALSE)/10000000000,"")</f>
        <v>3953.3256999999999</v>
      </c>
      <c r="M60" s="14">
        <f>IFERROR(L60/'دیتا اولیه'!$AS$2*1000000,"")</f>
        <v>58480.28431532078</v>
      </c>
      <c r="N60" s="51">
        <f>IFERROR(VLOOKUP($A60,'دیتا اولیه'!$A:$AM,36,FALSE),"")</f>
        <v>1.4285000000000001</v>
      </c>
      <c r="O60" s="35">
        <f t="shared" si="2"/>
        <v>1.1445565080398219</v>
      </c>
      <c r="P60" s="51">
        <f>IFERROR(VLOOKUP($A60,'دیتا اولیه'!$A:$AM,37,FALSE),"")</f>
        <v>0.65459999999999996</v>
      </c>
      <c r="Q60" s="34">
        <f t="shared" si="3"/>
        <v>0.23946308486560852</v>
      </c>
      <c r="R60" s="54">
        <f>IFERROR(VLOOKUP($A60,'دیتا اولیه'!$A:$AM,31,FALSE),"")</f>
        <v>0.52100000000000002</v>
      </c>
      <c r="S60" s="14">
        <f>IFERROR(VLOOKUP($A60,'دیتا اولیه'!$A:$AM,17,FALSE)/10000000000,"")</f>
        <v>13013.569799999999</v>
      </c>
      <c r="T60" s="14">
        <f>IFERROR(S60/'دیتا اولیه'!$AR$2*1000000,"")</f>
        <v>217993.69817578769</v>
      </c>
      <c r="U60" s="30">
        <f>IFERROR(VLOOKUP($A60,'دیتا اولیه'!$A:$AM,22,FALSE),"")</f>
        <v>0.94569999999999999</v>
      </c>
      <c r="V60" s="19">
        <f>IFERROR(VLOOKUP($A60,'دیتا اولیه'!$A:$AN,20,FALSE)/10000000000/L60,"")</f>
        <v>3.2561445670919553E-3</v>
      </c>
      <c r="W60" s="14">
        <f>IFERROR(VLOOKUP($A60,'دیتا اولیه'!$A:$AN,40,FALSE),"")</f>
        <v>102.896</v>
      </c>
      <c r="X60" s="18">
        <f>IFERROR(VLOOKUP($A60,'دیتا اولیه'!$A:$AN,23,FALSE),"")</f>
        <v>1.5995999999999999</v>
      </c>
      <c r="Y60" s="18">
        <f>IFERROR(VLOOKUP($A60,'دیتا اولیه'!$A:$AN,24,FALSE),"")</f>
        <v>9.3137000000000008</v>
      </c>
      <c r="Z60" s="18" t="str">
        <f>IFERROR(VLOOKUP($A60,'دیتا اولیه'!$A:$AN,25,FALSE),"")</f>
        <v>-</v>
      </c>
      <c r="AA60" s="30">
        <f>IFERROR(VLOOKUP($A60,'دیتا اولیه'!$A:$AN,38,FALSE),"")</f>
        <v>0.2555</v>
      </c>
      <c r="AB60" s="18">
        <f>IFERROR(VLOOKUP($A60,'دیتا اولیه'!$A:$AN,39,FALSE),"")</f>
        <v>0.93440000000000001</v>
      </c>
      <c r="AC60" s="22"/>
    </row>
    <row r="61" spans="1:29" ht="20.5" thickBot="1" x14ac:dyDescent="0.4">
      <c r="A61" s="14" t="s">
        <v>1166</v>
      </c>
      <c r="B61" s="13" t="str">
        <f>VLOOKUP($A61,'دیتا اولیه'!$A:$AM,2,FALSE)</f>
        <v>صنعتی دوده فام</v>
      </c>
      <c r="C61" s="13" t="str">
        <f>VLOOKUP($A61,'دیتا اولیه'!$A:$AM,3,FALSE)</f>
        <v>مواد شیمیایی-متنوع</v>
      </c>
      <c r="D61" s="13">
        <f>VLOOKUP($A61,'دیتا اولیه'!$A:$AM,5,FALSE)/10000000000</f>
        <v>3474</v>
      </c>
      <c r="E61" s="15">
        <f>IFERROR(D61/'دیتا اولیه'!$AO$2*1000,"")</f>
        <v>41.455847255369932</v>
      </c>
      <c r="F61" s="15">
        <f t="shared" si="0"/>
        <v>60.706377571281067</v>
      </c>
      <c r="G61" s="14">
        <f>IFERROR(F61/'دیتا اولیه'!$AP$2*1000000,"")</f>
        <v>1198.7831273949657</v>
      </c>
      <c r="H61" s="15">
        <f>IFERROR(VLOOKUP($A61,'دیتا اولیه'!$A:$AM,16,FALSE)/10000000000,"")</f>
        <v>293.04629999999997</v>
      </c>
      <c r="I61" s="14">
        <f>IFERROR(H61/'دیتا اولیه'!$AQ$2*1000000,"")</f>
        <v>5666.2341931242499</v>
      </c>
      <c r="J61" s="15">
        <f t="shared" si="1"/>
        <v>62.442120741769465</v>
      </c>
      <c r="K61" s="14">
        <f>IFERROR(J61/'دیتا اولیه'!$AR$2*1000000,"")</f>
        <v>1045.9842327381521</v>
      </c>
      <c r="L61" s="14">
        <f>IFERROR(VLOOKUP($A61,'دیتا اولیه'!$A:$AM,15,FALSE)/10000000000,"")</f>
        <v>76.435400000000001</v>
      </c>
      <c r="M61" s="14">
        <f>IFERROR(L61/'دیتا اولیه'!$AS$2*1000000,"")</f>
        <v>1130.6844573305129</v>
      </c>
      <c r="N61" s="51">
        <f>IFERROR(VLOOKUP($A61,'دیتا اولیه'!$A:$AM,36,FALSE),"")</f>
        <v>0.22409999999999999</v>
      </c>
      <c r="O61" s="35">
        <f t="shared" si="2"/>
        <v>8.0976578748835237E-2</v>
      </c>
      <c r="P61" s="51">
        <f>IFERROR(VLOOKUP($A61,'دیتا اولیه'!$A:$AM,37,FALSE),"")</f>
        <v>0.2591</v>
      </c>
      <c r="Q61" s="34">
        <f t="shared" si="3"/>
        <v>-5.6806496945311258E-2</v>
      </c>
      <c r="R61" s="54">
        <f>IFERROR(VLOOKUP($A61,'دیتا اولیه'!$A:$AM,31,FALSE),"")</f>
        <v>0.48399999999999999</v>
      </c>
      <c r="S61" s="14">
        <f>IFERROR(VLOOKUP($A61,'دیتا اولیه'!$A:$AM,17,FALSE)/10000000000,"")</f>
        <v>272.19200000000001</v>
      </c>
      <c r="T61" s="14">
        <f>IFERROR(S61/'دیتا اولیه'!$AR$2*1000000,"")</f>
        <v>4559.5591068227886</v>
      </c>
      <c r="U61" s="30">
        <f>IFERROR(VLOOKUP($A61,'دیتا اولیه'!$A:$AM,22,FALSE),"")</f>
        <v>0.98960000000000004</v>
      </c>
      <c r="V61" s="19">
        <f>IFERROR(VLOOKUP($A61,'دیتا اولیه'!$A:$AN,20,FALSE)/10000000000/L61,"")</f>
        <v>0.35291893546707415</v>
      </c>
      <c r="W61" s="14">
        <f>IFERROR(VLOOKUP($A61,'دیتا اولیه'!$A:$AN,40,FALSE),"")</f>
        <v>58.721800000000002</v>
      </c>
      <c r="X61" s="18">
        <f>IFERROR(VLOOKUP($A61,'دیتا اولیه'!$A:$AN,23,FALSE),"")</f>
        <v>1.1934</v>
      </c>
      <c r="Y61" s="18">
        <f>IFERROR(VLOOKUP($A61,'دیتا اولیه'!$A:$AN,24,FALSE),"")</f>
        <v>9.5200999999999993</v>
      </c>
      <c r="Z61" s="18" t="str">
        <f>IFERROR(VLOOKUP($A61,'دیتا اولیه'!$A:$AN,25,FALSE),"")</f>
        <v>-</v>
      </c>
      <c r="AA61" s="30">
        <f>IFERROR(VLOOKUP($A61,'دیتا اولیه'!$A:$AN,38,FALSE),"")</f>
        <v>0.39079999999999998</v>
      </c>
      <c r="AB61" s="18">
        <f>IFERROR(VLOOKUP($A61,'دیتا اولیه'!$A:$AN,39,FALSE),"")</f>
        <v>1.1595</v>
      </c>
      <c r="AC61" s="22"/>
    </row>
    <row r="62" spans="1:29" ht="20.5" thickBot="1" x14ac:dyDescent="0.4">
      <c r="A62" s="55" t="s">
        <v>1420</v>
      </c>
      <c r="B62" s="13" t="str">
        <f>VLOOKUP($A62,'دیتا اولیه'!$A:$AM,2,FALSE)</f>
        <v>پتروشیمی فناوران</v>
      </c>
      <c r="C62" s="13" t="str">
        <f>VLOOKUP($A62,'دیتا اولیه'!$A:$AM,3,FALSE)</f>
        <v>مواد شیمیایی-متنوع</v>
      </c>
      <c r="D62" s="13">
        <f>VLOOKUP($A62,'دیتا اولیه'!$A:$AM,5,FALSE)/10000000000</f>
        <v>18105.75</v>
      </c>
      <c r="E62" s="15">
        <f>IFERROR(D62/'دیتا اولیه'!$AO$2*1000,"")</f>
        <v>216.05906921241049</v>
      </c>
      <c r="F62" s="15">
        <f t="shared" si="0"/>
        <v>192.17723559006123</v>
      </c>
      <c r="G62" s="14">
        <f>IFERROR(F62/'دیتا اولیه'!$AP$2*1000000,"")</f>
        <v>3794.9691072286973</v>
      </c>
      <c r="H62" s="15">
        <f>IFERROR(VLOOKUP($A62,'دیتا اولیه'!$A:$AM,16,FALSE)/10000000000,"")</f>
        <v>266.26830000000001</v>
      </c>
      <c r="I62" s="14">
        <f>IFERROR(H62/'دیتا اولیه'!$AQ$2*1000000,"")</f>
        <v>5148.46475115047</v>
      </c>
      <c r="J62" s="15">
        <f t="shared" si="1"/>
        <v>556.15812953725106</v>
      </c>
      <c r="K62" s="14">
        <f>IFERROR(J62/'دیتا اولیه'!$AR$2*1000000,"")</f>
        <v>9316.3497250657656</v>
      </c>
      <c r="L62" s="14">
        <f>IFERROR(VLOOKUP($A62,'دیتا اولیه'!$A:$AM,15,FALSE)/10000000000,"")</f>
        <v>1371.3190999999999</v>
      </c>
      <c r="M62" s="14">
        <f>IFERROR(L62/'دیتا اولیه'!$AS$2*1000000,"")</f>
        <v>20285.485421813286</v>
      </c>
      <c r="N62" s="51">
        <f>IFERROR(VLOOKUP($A62,'دیتا اولیه'!$A:$AM,36,FALSE),"")</f>
        <v>1.4657</v>
      </c>
      <c r="O62" s="35">
        <f t="shared" si="2"/>
        <v>1.177407033919617</v>
      </c>
      <c r="P62" s="51">
        <f>IFERROR(VLOOKUP($A62,'دیتا اولیه'!$A:$AM,37,FALSE),"")</f>
        <v>6.1356999999999999</v>
      </c>
      <c r="Q62" s="34">
        <f t="shared" si="3"/>
        <v>4.3453624650522924</v>
      </c>
      <c r="R62" s="54">
        <f>IFERROR(VLOOKUP($A62,'دیتا اولیه'!$A:$AM,31,FALSE),"")</f>
        <v>0.4365</v>
      </c>
      <c r="S62" s="14">
        <f>IFERROR(VLOOKUP($A62,'دیتا اولیه'!$A:$AM,17,FALSE)/10000000000,"")</f>
        <v>3784.8717999999999</v>
      </c>
      <c r="T62" s="14">
        <f>IFERROR(S62/'دیتا اولیه'!$AR$2*1000000,"")</f>
        <v>63401.373603363645</v>
      </c>
      <c r="U62" s="30">
        <f>IFERROR(VLOOKUP($A62,'دیتا اولیه'!$A:$AM,22,FALSE),"")</f>
        <v>0.1162</v>
      </c>
      <c r="V62" s="19">
        <f>IFERROR(VLOOKUP($A62,'دیتا اولیه'!$A:$AN,20,FALSE)/10000000000/L62,"")</f>
        <v>0.3044831068129949</v>
      </c>
      <c r="W62" s="14">
        <f>IFERROR(VLOOKUP($A62,'دیتا اولیه'!$A:$AN,40,FALSE),"")</f>
        <v>100.9794</v>
      </c>
      <c r="X62" s="18">
        <f>IFERROR(VLOOKUP($A62,'دیتا اولیه'!$A:$AN,23,FALSE),"")</f>
        <v>1.3835999999999999</v>
      </c>
      <c r="Y62" s="18">
        <f>IFERROR(VLOOKUP($A62,'دیتا اولیه'!$A:$AN,24,FALSE),"")</f>
        <v>6.8800999999999997</v>
      </c>
      <c r="Z62" s="18" t="str">
        <f>IFERROR(VLOOKUP($A62,'دیتا اولیه'!$A:$AN,25,FALSE),"")</f>
        <v>-</v>
      </c>
      <c r="AA62" s="30">
        <f>IFERROR(VLOOKUP($A62,'دیتا اولیه'!$A:$AN,38,FALSE),"")</f>
        <v>0.48120000000000002</v>
      </c>
      <c r="AB62" s="18">
        <f>IFERROR(VLOOKUP($A62,'دیتا اولیه'!$A:$AN,39,FALSE),"")</f>
        <v>1.2826</v>
      </c>
      <c r="AC62" s="22"/>
    </row>
    <row r="63" spans="1:29" ht="20.5" thickBot="1" x14ac:dyDescent="0.4">
      <c r="A63" s="14" t="s">
        <v>1441</v>
      </c>
      <c r="B63" s="13" t="str">
        <f>VLOOKUP($A63,'دیتا اولیه'!$A:$AM,2,FALSE)</f>
        <v>پتروشیمی نوری</v>
      </c>
      <c r="C63" s="13" t="str">
        <f>VLOOKUP($A63,'دیتا اولیه'!$A:$AM,3,FALSE)</f>
        <v>مواد شیمیایی-متنوع</v>
      </c>
      <c r="D63" s="13">
        <f>VLOOKUP($A63,'دیتا اولیه'!$A:$AM,5,FALSE)/10000000000</f>
        <v>196524</v>
      </c>
      <c r="E63" s="15">
        <f>IFERROR(D63/'دیتا اولیه'!$AO$2*1000,"")</f>
        <v>2345.1551312649162</v>
      </c>
      <c r="F63" s="15">
        <f t="shared" si="0"/>
        <v>5291.9432749053112</v>
      </c>
      <c r="G63" s="14">
        <f>IFERROR(F63/'دیتا اولیه'!$AP$2*1000000,"")</f>
        <v>104501.24950444928</v>
      </c>
      <c r="H63" s="15">
        <f>IFERROR(VLOOKUP($A63,'دیتا اولیه'!$A:$AM,16,FALSE)/10000000000,"")</f>
        <v>22080.0072</v>
      </c>
      <c r="I63" s="14">
        <f>IFERROR(H63/'دیتا اولیه'!$AQ$2*1000000,"")</f>
        <v>426930.80165512976</v>
      </c>
      <c r="J63" s="15">
        <f t="shared" si="1"/>
        <v>5862.5519125683059</v>
      </c>
      <c r="K63" s="14">
        <f>IFERROR(J63/'دیتا اولیه'!$AR$2*1000000,"")</f>
        <v>98205.134471888145</v>
      </c>
      <c r="L63" s="14">
        <f>IFERROR(VLOOKUP($A63,'دیتا اولیه'!$A:$AM,15,FALSE)/10000000000,"")</f>
        <v>6007.9431999999997</v>
      </c>
      <c r="M63" s="14">
        <f>IFERROR(L63/'دیتا اولیه'!$AS$2*1000000,"")</f>
        <v>88873.584710285344</v>
      </c>
      <c r="N63" s="51">
        <f>IFERROR(VLOOKUP($A63,'دیتا اولیه'!$A:$AM,36,FALSE),"")</f>
        <v>2.4799999999999999E-2</v>
      </c>
      <c r="O63" s="35">
        <f t="shared" si="2"/>
        <v>-9.5020996730817764E-2</v>
      </c>
      <c r="P63" s="51">
        <f>IFERROR(VLOOKUP($A63,'دیتا اولیه'!$A:$AM,37,FALSE),"")</f>
        <v>0.1353</v>
      </c>
      <c r="Q63" s="34">
        <f t="shared" si="3"/>
        <v>-0.14954524341355913</v>
      </c>
      <c r="R63" s="54">
        <f>IFERROR(VLOOKUP($A63,'دیتا اولیه'!$A:$AM,31,FALSE),"")</f>
        <v>0.43409999999999999</v>
      </c>
      <c r="S63" s="14">
        <f>IFERROR(VLOOKUP($A63,'دیتا اولیه'!$A:$AM,17,FALSE)/10000000000,"")</f>
        <v>23659.347099999999</v>
      </c>
      <c r="T63" s="14">
        <f>IFERROR(S63/'دیتا اولیه'!$AR$2*1000000,"")</f>
        <v>396323.88729751913</v>
      </c>
      <c r="U63" s="30">
        <f>IFERROR(VLOOKUP($A63,'دیتا اولیه'!$A:$AM,22,FALSE),"")</f>
        <v>0.81520000000000004</v>
      </c>
      <c r="V63" s="19">
        <f>IFERROR(VLOOKUP($A63,'دیتا اولیه'!$A:$AN,20,FALSE)/10000000000/L63,"")</f>
        <v>0.11909278702901187</v>
      </c>
      <c r="W63" s="14">
        <f>IFERROR(VLOOKUP($A63,'دیتا اولیه'!$A:$AN,40,FALSE),"")</f>
        <v>76.355599999999995</v>
      </c>
      <c r="X63" s="18">
        <f>IFERROR(VLOOKUP($A63,'دیتا اولیه'!$A:$AN,23,FALSE),"")</f>
        <v>1.2804</v>
      </c>
      <c r="Y63" s="18">
        <f>IFERROR(VLOOKUP($A63,'دیتا اولیه'!$A:$AN,24,FALSE),"")</f>
        <v>7.5258000000000003</v>
      </c>
      <c r="Z63" s="18" t="str">
        <f>IFERROR(VLOOKUP($A63,'دیتا اولیه'!$A:$AN,25,FALSE),"")</f>
        <v>-</v>
      </c>
      <c r="AA63" s="30">
        <f>IFERROR(VLOOKUP($A63,'دیتا اولیه'!$A:$AN,38,FALSE),"")</f>
        <v>0.1421</v>
      </c>
      <c r="AB63" s="18">
        <f>IFERROR(VLOOKUP($A63,'دیتا اولیه'!$A:$AN,39,FALSE),"")</f>
        <v>0.90639999999999998</v>
      </c>
      <c r="AC63" s="22"/>
    </row>
    <row r="64" spans="1:29" ht="20.5" thickBot="1" x14ac:dyDescent="0.4">
      <c r="A64" s="14" t="s">
        <v>1523</v>
      </c>
      <c r="B64" s="13" t="str">
        <f>VLOOKUP($A64,'دیتا اولیه'!$A:$AM,2,FALSE)</f>
        <v>پتروشیمی فارابی</v>
      </c>
      <c r="C64" s="13" t="str">
        <f>VLOOKUP($A64,'دیتا اولیه'!$A:$AM,3,FALSE)</f>
        <v>مواد شیمیایی-متنوع</v>
      </c>
      <c r="D64" s="13">
        <f>VLOOKUP($A64,'دیتا اولیه'!$A:$AM,5,FALSE)/10000000000</f>
        <v>1850.4192277</v>
      </c>
      <c r="E64" s="15">
        <f>IFERROR(D64/'دیتا اولیه'!$AO$2*1000,"")</f>
        <v>22.081375032219572</v>
      </c>
      <c r="F64" s="15">
        <f t="shared" si="0"/>
        <v>8.6339067602663988</v>
      </c>
      <c r="G64" s="14">
        <f>IFERROR(F64/'دیتا اولیه'!$AP$2*1000000,"")</f>
        <v>170.4957891047867</v>
      </c>
      <c r="H64" s="15">
        <f>IFERROR(VLOOKUP($A64,'دیتا اولیه'!$A:$AM,16,FALSE)/10000000000,"")</f>
        <v>4.7781000000000002</v>
      </c>
      <c r="I64" s="14">
        <f>IFERROR(H64/'دیتا اولیه'!$AQ$2*1000000,"")</f>
        <v>92.387563324181144</v>
      </c>
      <c r="J64" s="15">
        <f t="shared" si="1"/>
        <v>44.44262078093977</v>
      </c>
      <c r="K64" s="14">
        <f>IFERROR(J64/'دیتا اولیه'!$AR$2*1000000,"")</f>
        <v>744.46991944217916</v>
      </c>
      <c r="L64" s="14">
        <f>IFERROR(VLOOKUP($A64,'دیتا اولیه'!$A:$AM,15,FALSE)/10000000000,"")</f>
        <v>33.5764</v>
      </c>
      <c r="M64" s="14">
        <f>IFERROR(L64/'دیتا اولیه'!$AS$2*1000000,"")</f>
        <v>496.68496028165265</v>
      </c>
      <c r="N64" s="51">
        <f>IFERROR(VLOOKUP($A64,'دیتا اولیه'!$A:$AM,36,FALSE),"")</f>
        <v>-0.2445</v>
      </c>
      <c r="O64" s="35">
        <f t="shared" si="2"/>
        <v>-0.33283407789825581</v>
      </c>
      <c r="P64" s="51">
        <f>IFERROR(VLOOKUP($A64,'دیتا اولیه'!$A:$AM,37,FALSE),"")</f>
        <v>2.8889</v>
      </c>
      <c r="Q64" s="34">
        <f t="shared" si="3"/>
        <v>1.9131802192275265</v>
      </c>
      <c r="R64" s="54">
        <f>IFERROR(VLOOKUP($A64,'دیتا اولیه'!$A:$AM,31,FALSE),"")</f>
        <v>0.42</v>
      </c>
      <c r="S64" s="14">
        <f>IFERROR(VLOOKUP($A64,'دیتا اولیه'!$A:$AM,17,FALSE)/10000000000,"")</f>
        <v>23.007300000000001</v>
      </c>
      <c r="T64" s="14">
        <f>IFERROR(S64/'دیتا اولیه'!$AR$2*1000000,"")</f>
        <v>385.40127644605258</v>
      </c>
      <c r="U64" s="30" t="str">
        <f>IFERROR(VLOOKUP($A64,'دیتا اولیه'!$A:$AM,22,FALSE),"")</f>
        <v>-</v>
      </c>
      <c r="V64" s="19">
        <f>IFERROR(VLOOKUP($A64,'دیتا اولیه'!$A:$AN,20,FALSE)/10000000000/L64,"")</f>
        <v>0.1216151820921838</v>
      </c>
      <c r="W64" s="14">
        <f>IFERROR(VLOOKUP($A64,'دیتا اولیه'!$A:$AN,40,FALSE),"")</f>
        <v>96.619100000000003</v>
      </c>
      <c r="X64" s="18">
        <f>IFERROR(VLOOKUP($A64,'دیتا اولیه'!$A:$AN,23,FALSE),"")</f>
        <v>1.18</v>
      </c>
      <c r="Y64" s="18" t="str">
        <f>IFERROR(VLOOKUP($A64,'دیتا اولیه'!$A:$AN,24,FALSE),"")</f>
        <v>-</v>
      </c>
      <c r="Z64" s="18" t="str">
        <f>IFERROR(VLOOKUP($A64,'دیتا اولیه'!$A:$AN,25,FALSE),"")</f>
        <v>-</v>
      </c>
      <c r="AA64" s="30">
        <f>IFERROR(VLOOKUP($A64,'دیتا اولیه'!$A:$AN,38,FALSE),"")</f>
        <v>0.38240000000000002</v>
      </c>
      <c r="AB64" s="18">
        <f>IFERROR(VLOOKUP($A64,'دیتا اولیه'!$A:$AN,39,FALSE),"")</f>
        <v>0.6643</v>
      </c>
      <c r="AC64" s="22"/>
    </row>
    <row r="65" spans="1:29" ht="20.5" thickBot="1" x14ac:dyDescent="0.4">
      <c r="A65" s="14" t="s">
        <v>933</v>
      </c>
      <c r="B65" s="13" t="str">
        <f>VLOOKUP($A65,'دیتا اولیه'!$A:$AM,2,FALSE)</f>
        <v>توکا رنگ فولاد سپاهان</v>
      </c>
      <c r="C65" s="13" t="str">
        <f>VLOOKUP($A65,'دیتا اولیه'!$A:$AM,3,FALSE)</f>
        <v>مواد شیمیایی-متنوع</v>
      </c>
      <c r="D65" s="13">
        <f>VLOOKUP($A65,'دیتا اولیه'!$A:$AM,5,FALSE)/10000000000</f>
        <v>1026.375</v>
      </c>
      <c r="E65" s="15">
        <f>IFERROR(D65/'دیتا اولیه'!$AO$2*1000,"")</f>
        <v>12.247911694510739</v>
      </c>
      <c r="F65" s="15">
        <f t="shared" si="0"/>
        <v>29.124389372095795</v>
      </c>
      <c r="G65" s="14">
        <f>IFERROR(F65/'دیتا اولیه'!$AP$2*1000000,"")</f>
        <v>575.12617243475108</v>
      </c>
      <c r="H65" s="15">
        <f>IFERROR(VLOOKUP($A65,'دیتا اولیه'!$A:$AM,16,FALSE)/10000000000,"")</f>
        <v>96.177499999999995</v>
      </c>
      <c r="I65" s="14">
        <f>IFERROR(H65/'دیتا اولیه'!$AQ$2*1000000,"")</f>
        <v>1859.6523454116555</v>
      </c>
      <c r="J65" s="15">
        <f t="shared" si="1"/>
        <v>25.921633085896076</v>
      </c>
      <c r="K65" s="14">
        <f>IFERROR(J65/'دیتا اولیه'!$AR$2*1000000,"")</f>
        <v>434.22002924596001</v>
      </c>
      <c r="L65" s="14">
        <f>IFERROR(VLOOKUP($A65,'دیتا اولیه'!$A:$AM,15,FALSE)/10000000000,"")</f>
        <v>24.444099999999999</v>
      </c>
      <c r="M65" s="14">
        <f>IFERROR(L65/'دیتا اولیه'!$AS$2*1000000,"")</f>
        <v>361.59376340586675</v>
      </c>
      <c r="N65" s="51">
        <f>IFERROR(VLOOKUP($A65,'دیتا اولیه'!$A:$AM,36,FALSE),"")</f>
        <v>-5.7000000000000002E-2</v>
      </c>
      <c r="O65" s="35">
        <f t="shared" si="2"/>
        <v>-0.16725683052025853</v>
      </c>
      <c r="P65" s="51">
        <f>IFERROR(VLOOKUP($A65,'دیتا اولیه'!$A:$AM,37,FALSE),"")</f>
        <v>-0.16070000000000001</v>
      </c>
      <c r="Q65" s="34">
        <f t="shared" si="3"/>
        <v>-0.37127924143133983</v>
      </c>
      <c r="R65" s="54">
        <f>IFERROR(VLOOKUP($A65,'دیتا اولیه'!$A:$AM,31,FALSE),"")</f>
        <v>0.41499999999999998</v>
      </c>
      <c r="S65" s="14">
        <f>IFERROR(VLOOKUP($A65,'دیتا اولیه'!$A:$AM,17,FALSE)/10000000000,"")</f>
        <v>142.68600000000001</v>
      </c>
      <c r="T65" s="14">
        <f>IFERROR(S65/'دیتا اولیه'!$AR$2*1000000,"")</f>
        <v>2390.1703603196142</v>
      </c>
      <c r="U65" s="30">
        <f>IFERROR(VLOOKUP($A65,'دیتا اولیه'!$A:$AM,22,FALSE),"")</f>
        <v>0.3821</v>
      </c>
      <c r="V65" s="19">
        <f>IFERROR(VLOOKUP($A65,'دیتا اولیه'!$A:$AN,20,FALSE)/10000000000/L65,"")</f>
        <v>0.11232976464668366</v>
      </c>
      <c r="W65" s="14">
        <f>IFERROR(VLOOKUP($A65,'دیتا اولیه'!$A:$AN,40,FALSE),"")</f>
        <v>21.911000000000001</v>
      </c>
      <c r="X65" s="18">
        <f>IFERROR(VLOOKUP($A65,'دیتا اولیه'!$A:$AN,23,FALSE),"")</f>
        <v>2.0095000000000001</v>
      </c>
      <c r="Y65" s="18">
        <f>IFERROR(VLOOKUP($A65,'دیتا اولیه'!$A:$AN,24,FALSE),"")</f>
        <v>9.6523000000000003</v>
      </c>
      <c r="Z65" s="18" t="str">
        <f>IFERROR(VLOOKUP($A65,'دیتا اولیه'!$A:$AN,25,FALSE),"")</f>
        <v>-</v>
      </c>
      <c r="AA65" s="30">
        <f>IFERROR(VLOOKUP($A65,'دیتا اولیه'!$A:$AN,38,FALSE),"")</f>
        <v>0.37130000000000002</v>
      </c>
      <c r="AB65" s="18">
        <f>IFERROR(VLOOKUP($A65,'دیتا اولیه'!$A:$AN,39,FALSE),"")</f>
        <v>1.0375000000000001</v>
      </c>
      <c r="AC65" s="22"/>
    </row>
    <row r="66" spans="1:29" ht="20.5" thickBot="1" x14ac:dyDescent="0.4">
      <c r="A66" s="14" t="s">
        <v>1465</v>
      </c>
      <c r="B66" s="13" t="str">
        <f>VLOOKUP($A66,'دیتا اولیه'!$A:$AM,2,FALSE)</f>
        <v>صنایع پتروشیمی تخت جمشید</v>
      </c>
      <c r="C66" s="13" t="str">
        <f>VLOOKUP($A66,'دیتا اولیه'!$A:$AM,3,FALSE)</f>
        <v>مواد شیمیایی-متنوع</v>
      </c>
      <c r="D66" s="13">
        <f>VLOOKUP($A66,'دیتا اولیه'!$A:$AM,5,FALSE)/10000000000</f>
        <v>4231.5</v>
      </c>
      <c r="E66" s="15">
        <f>IFERROR(D66/'دیتا اولیه'!$AO$2*1000,"")</f>
        <v>50.495226730310264</v>
      </c>
      <c r="F66" s="15">
        <f t="shared" si="0"/>
        <v>223.15652077316153</v>
      </c>
      <c r="G66" s="14">
        <f>IFERROR(F66/'دیتا اولیه'!$AP$2*1000000,"")</f>
        <v>4406.7243438617998</v>
      </c>
      <c r="H66" s="15">
        <f>IFERROR(VLOOKUP($A66,'دیتا اولیه'!$A:$AM,16,FALSE)/10000000000,"")</f>
        <v>414.09449999999998</v>
      </c>
      <c r="I66" s="14">
        <f>IFERROR(H66/'دیتا اولیه'!$AQ$2*1000000,"")</f>
        <v>8006.7771375536558</v>
      </c>
      <c r="J66" s="15">
        <f t="shared" si="1"/>
        <v>216.7166513835698</v>
      </c>
      <c r="K66" s="14">
        <f>IFERROR(J66/'دیتا اولیه'!$AR$2*1000000,"")</f>
        <v>3630.2770890257434</v>
      </c>
      <c r="L66" s="14">
        <f>IFERROR(VLOOKUP($A66,'دیتا اولیه'!$A:$AM,15,FALSE)/10000000000,"")</f>
        <v>401.77100000000002</v>
      </c>
      <c r="M66" s="14">
        <f>IFERROR(L66/'دیتا اولیه'!$AS$2*1000000,"")</f>
        <v>5943.2700699693796</v>
      </c>
      <c r="N66" s="51">
        <f>IFERROR(VLOOKUP($A66,'دیتا اولیه'!$A:$AM,36,FALSE),"")</f>
        <v>0.85389999999999999</v>
      </c>
      <c r="O66" s="35">
        <f t="shared" si="2"/>
        <v>0.63713951420836956</v>
      </c>
      <c r="P66" s="51">
        <f>IFERROR(VLOOKUP($A66,'دیتا اولیه'!$A:$AM,37,FALSE),"")</f>
        <v>0.8004</v>
      </c>
      <c r="Q66" s="34">
        <f t="shared" si="3"/>
        <v>0.34868206091625864</v>
      </c>
      <c r="R66" s="54">
        <f>IFERROR(VLOOKUP($A66,'دیتا اولیه'!$A:$AM,31,FALSE),"")</f>
        <v>0.82</v>
      </c>
      <c r="S66" s="14">
        <f>IFERROR(VLOOKUP($A66,'دیتا اولیه'!$A:$AM,17,FALSE)/10000000000,"")</f>
        <v>645.68020000000001</v>
      </c>
      <c r="T66" s="14">
        <f>IFERROR(S66/'دیتا اولیه'!$AR$2*1000000,"")</f>
        <v>10815.957250783122</v>
      </c>
      <c r="U66" s="30">
        <f>IFERROR(VLOOKUP($A66,'دیتا اولیه'!$A:$AM,22,FALSE),"")</f>
        <v>0.94179999999999997</v>
      </c>
      <c r="V66" s="19">
        <f>IFERROR(VLOOKUP($A66,'دیتا اولیه'!$A:$AN,20,FALSE)/10000000000/L66,"")</f>
        <v>2.8738510245886337E-2</v>
      </c>
      <c r="W66" s="14">
        <f>IFERROR(VLOOKUP($A66,'دیتا اولیه'!$A:$AN,40,FALSE),"")</f>
        <v>52.058</v>
      </c>
      <c r="X66" s="18">
        <f>IFERROR(VLOOKUP($A66,'دیتا اولیه'!$A:$AN,23,FALSE),"")</f>
        <v>0.70179999999999998</v>
      </c>
      <c r="Y66" s="18">
        <f>IFERROR(VLOOKUP($A66,'دیتا اولیه'!$A:$AN,24,FALSE),"")</f>
        <v>7.7961</v>
      </c>
      <c r="Z66" s="18" t="str">
        <f>IFERROR(VLOOKUP($A66,'دیتا اولیه'!$A:$AN,25,FALSE),"")</f>
        <v>-</v>
      </c>
      <c r="AA66" s="30">
        <f>IFERROR(VLOOKUP($A66,'دیتا اولیه'!$A:$AN,38,FALSE),"")</f>
        <v>0.62849999999999995</v>
      </c>
      <c r="AB66" s="18">
        <f>IFERROR(VLOOKUP($A66,'دیتا اولیه'!$A:$AN,39,FALSE),"")</f>
        <v>0.89910000000000001</v>
      </c>
      <c r="AC66" s="22"/>
    </row>
    <row r="67" spans="1:29" ht="20.5" thickBot="1" x14ac:dyDescent="0.4">
      <c r="A67" s="14" t="s">
        <v>1439</v>
      </c>
      <c r="B67" s="13" t="str">
        <f>VLOOKUP($A67,'دیتا اولیه'!$A:$AM,2,FALSE)</f>
        <v>پتروشیمی جم پیلن</v>
      </c>
      <c r="C67" s="13" t="str">
        <f>VLOOKUP($A67,'دیتا اولیه'!$A:$AM,3,FALSE)</f>
        <v>مواد شیمیایی-متنوع</v>
      </c>
      <c r="D67" s="13">
        <f>VLOOKUP($A67,'دیتا اولیه'!$A:$AM,5,FALSE)/10000000000</f>
        <v>33550</v>
      </c>
      <c r="E67" s="15">
        <f>IFERROR(D67/'دیتا اولیه'!$AO$2*1000,"")</f>
        <v>400.35799522673034</v>
      </c>
      <c r="F67" s="15">
        <f t="shared" ref="F67:F130" si="4">IFERROR(L67/(1+P67),"")</f>
        <v>894.55418740721336</v>
      </c>
      <c r="G67" s="14">
        <f>IFERROR(F67/'دیتا اولیه'!$AP$2*1000000,"")</f>
        <v>17664.972105197736</v>
      </c>
      <c r="H67" s="15">
        <f>IFERROR(VLOOKUP($A67,'دیتا اولیه'!$A:$AM,16,FALSE)/10000000000,"")</f>
        <v>5410.5061999999998</v>
      </c>
      <c r="I67" s="14">
        <f>IFERROR(H67/'دیتا اولیه'!$AQ$2*1000000,"")</f>
        <v>104615.53424339688</v>
      </c>
      <c r="J67" s="15">
        <f t="shared" ref="J67:J130" si="5">IFERROR(L67/(1+N67),"")</f>
        <v>1058.5450036168234</v>
      </c>
      <c r="K67" s="14">
        <f>IFERROR(J67/'دیتا اولیه'!$AR$2*1000000,"")</f>
        <v>17731.963140808137</v>
      </c>
      <c r="L67" s="14">
        <f>IFERROR(VLOOKUP($A67,'دیتا اولیه'!$A:$AM,15,FALSE)/10000000000,"")</f>
        <v>1024.354</v>
      </c>
      <c r="M67" s="14">
        <f>IFERROR(L67/'دیتا اولیه'!$AS$2*1000000,"")</f>
        <v>15152.94152453366</v>
      </c>
      <c r="N67" s="51">
        <f>IFERROR(VLOOKUP($A67,'دیتا اولیه'!$A:$AM,36,FALSE),"")</f>
        <v>-3.2300000000000002E-2</v>
      </c>
      <c r="O67" s="35">
        <f t="shared" ref="O67:O130" si="6">IFERROR((M67/K67)-1,"")</f>
        <v>-0.14544478779899706</v>
      </c>
      <c r="P67" s="51">
        <f>IFERROR(VLOOKUP($A67,'دیتا اولیه'!$A:$AM,37,FALSE),"")</f>
        <v>0.14510000000000001</v>
      </c>
      <c r="Q67" s="34">
        <f t="shared" ref="Q67:Q130" si="7">IFERROR((M67/G67)-1,"")</f>
        <v>-0.14220405023594329</v>
      </c>
      <c r="R67" s="54">
        <f>IFERROR(VLOOKUP($A67,'دیتا اولیه'!$A:$AM,31,FALSE),"")</f>
        <v>0.38619999999999999</v>
      </c>
      <c r="S67" s="14">
        <f>IFERROR(VLOOKUP($A67,'دیتا اولیه'!$A:$AM,17,FALSE)/10000000000,"")</f>
        <v>4389.9264000000003</v>
      </c>
      <c r="T67" s="14">
        <f>IFERROR(S67/'دیتا اولیه'!$AR$2*1000000,"")</f>
        <v>73536.800844263533</v>
      </c>
      <c r="U67" s="30">
        <f>IFERROR(VLOOKUP($A67,'دیتا اولیه'!$A:$AM,22,FALSE),"")</f>
        <v>0.89829999999999999</v>
      </c>
      <c r="V67" s="19" t="str">
        <f>IFERROR(VLOOKUP($A67,'دیتا اولیه'!$A:$AN,20,FALSE)/10000000000/L67,"")</f>
        <v/>
      </c>
      <c r="W67" s="14">
        <f>IFERROR(VLOOKUP($A67,'دیتا اولیه'!$A:$AN,40,FALSE),"")</f>
        <v>2.8647</v>
      </c>
      <c r="X67" s="18">
        <f>IFERROR(VLOOKUP($A67,'دیتا اولیه'!$A:$AN,23,FALSE),"")</f>
        <v>2.4983</v>
      </c>
      <c r="Y67" s="18">
        <f>IFERROR(VLOOKUP($A67,'دیتا اولیه'!$A:$AN,24,FALSE),"")</f>
        <v>6.6241000000000003</v>
      </c>
      <c r="Z67" s="18" t="str">
        <f>IFERROR(VLOOKUP($A67,'دیتا اولیه'!$A:$AN,25,FALSE),"")</f>
        <v>-</v>
      </c>
      <c r="AA67" s="30">
        <f>IFERROR(VLOOKUP($A67,'دیتا اولیه'!$A:$AN,38,FALSE),"")</f>
        <v>-2.4299999999999999E-2</v>
      </c>
      <c r="AB67" s="18">
        <f>IFERROR(VLOOKUP($A67,'دیتا اولیه'!$A:$AN,39,FALSE),"")</f>
        <v>0.60209999999999997</v>
      </c>
      <c r="AC67" s="22"/>
    </row>
    <row r="68" spans="1:29" ht="20.5" thickBot="1" x14ac:dyDescent="0.4">
      <c r="A68" s="14" t="s">
        <v>208</v>
      </c>
      <c r="B68" s="13" t="str">
        <f>VLOOKUP($A68,'دیتا اولیه'!$A:$AM,2,FALSE)</f>
        <v>صنایع‌شیمیایی‌سینا</v>
      </c>
      <c r="C68" s="13" t="str">
        <f>VLOOKUP($A68,'دیتا اولیه'!$A:$AM,3,FALSE)</f>
        <v>مواد شیمیایی-متنوع</v>
      </c>
      <c r="D68" s="13">
        <f>VLOOKUP($A68,'دیتا اولیه'!$A:$AM,5,FALSE)/10000000000</f>
        <v>1383.766274605</v>
      </c>
      <c r="E68" s="15">
        <f>IFERROR(D68/'دیتا اولیه'!$AO$2*1000,"")</f>
        <v>16.51272404063246</v>
      </c>
      <c r="F68" s="15">
        <f t="shared" si="4"/>
        <v>33.638493891448029</v>
      </c>
      <c r="G68" s="14">
        <f>IFERROR(F68/'دیتا اولیه'!$AP$2*1000000,"")</f>
        <v>664.26725694012691</v>
      </c>
      <c r="H68" s="15">
        <f>IFERROR(VLOOKUP($A68,'دیتا اولیه'!$A:$AM,16,FALSE)/10000000000,"")</f>
        <v>106.6859</v>
      </c>
      <c r="I68" s="14">
        <f>IFERROR(H68/'دیتا اولیه'!$AQ$2*1000000,"")</f>
        <v>2062.8388568776832</v>
      </c>
      <c r="J68" s="15">
        <f t="shared" si="5"/>
        <v>49.060026288885645</v>
      </c>
      <c r="K68" s="14">
        <f>IFERROR(J68/'دیتا اولیه'!$AR$2*1000000,"")</f>
        <v>821.81728208931168</v>
      </c>
      <c r="L68" s="14">
        <f>IFERROR(VLOOKUP($A68,'دیتا اولیه'!$A:$AM,15,FALSE)/10000000000,"")</f>
        <v>33.5914</v>
      </c>
      <c r="M68" s="14">
        <f>IFERROR(L68/'دیتا اولیه'!$AS$2*1000000,"")</f>
        <v>496.90685049037734</v>
      </c>
      <c r="N68" s="51">
        <f>IFERROR(VLOOKUP($A68,'دیتا اولیه'!$A:$AM,36,FALSE),"")</f>
        <v>-0.31530000000000002</v>
      </c>
      <c r="O68" s="35">
        <f t="shared" si="6"/>
        <v>-0.39535604650818768</v>
      </c>
      <c r="P68" s="51">
        <f>IFERROR(VLOOKUP($A68,'دیتا اولیه'!$A:$AM,37,FALSE),"")</f>
        <v>-1.4E-3</v>
      </c>
      <c r="Q68" s="34">
        <f t="shared" si="7"/>
        <v>-0.25194739722785164</v>
      </c>
      <c r="R68" s="54">
        <f>IFERROR(VLOOKUP($A68,'دیتا اولیه'!$A:$AM,31,FALSE),"")</f>
        <v>0.3649</v>
      </c>
      <c r="S68" s="14">
        <f>IFERROR(VLOOKUP($A68,'دیتا اولیه'!$A:$AM,17,FALSE)/10000000000,"")</f>
        <v>165.36150000000001</v>
      </c>
      <c r="T68" s="14">
        <f>IFERROR(S68/'دیتا اولیه'!$AR$2*1000000,"")</f>
        <v>2770.0135685210316</v>
      </c>
      <c r="U68" s="30">
        <f>IFERROR(VLOOKUP($A68,'دیتا اولیه'!$A:$AM,22,FALSE),"")</f>
        <v>0.55640000000000001</v>
      </c>
      <c r="V68" s="19">
        <f>IFERROR(VLOOKUP($A68,'دیتا اولیه'!$A:$AN,20,FALSE)/10000000000/L68,"")</f>
        <v>0.10784010193085135</v>
      </c>
      <c r="W68" s="14">
        <f>IFERROR(VLOOKUP($A68,'دیتا اولیه'!$A:$AN,40,FALSE),"")</f>
        <v>70.536000000000001</v>
      </c>
      <c r="X68" s="18">
        <f>IFERROR(VLOOKUP($A68,'دیتا اولیه'!$A:$AN,23,FALSE),"")</f>
        <v>2.5928</v>
      </c>
      <c r="Y68" s="18">
        <f>IFERROR(VLOOKUP($A68,'دیتا اولیه'!$A:$AN,24,FALSE),"")</f>
        <v>9.6288</v>
      </c>
      <c r="Z68" s="18" t="str">
        <f>IFERROR(VLOOKUP($A68,'دیتا اولیه'!$A:$AN,25,FALSE),"")</f>
        <v>-</v>
      </c>
      <c r="AA68" s="30">
        <f>IFERROR(VLOOKUP($A68,'دیتا اولیه'!$A:$AN,38,FALSE),"")</f>
        <v>0.1051</v>
      </c>
      <c r="AB68" s="18">
        <f>IFERROR(VLOOKUP($A68,'دیتا اولیه'!$A:$AN,39,FALSE),"")</f>
        <v>2.0508999999999999</v>
      </c>
      <c r="AC68" s="22"/>
    </row>
    <row r="69" spans="1:29" ht="20.5" thickBot="1" x14ac:dyDescent="0.4">
      <c r="A69" s="14" t="s">
        <v>187</v>
      </c>
      <c r="B69" s="13" t="str">
        <f>VLOOKUP($A69,'دیتا اولیه'!$A:$AM,2,FALSE)</f>
        <v>پلی اکریل ایران</v>
      </c>
      <c r="C69" s="13" t="str">
        <f>VLOOKUP($A69,'دیتا اولیه'!$A:$AM,3,FALSE)</f>
        <v>مواد شیمیایی-متنوع</v>
      </c>
      <c r="D69" s="13">
        <f>VLOOKUP($A69,'دیتا اولیه'!$A:$AM,5,FALSE)/10000000000</f>
        <v>2976.4328190000001</v>
      </c>
      <c r="E69" s="15">
        <f>IFERROR(D69/'دیتا اولیه'!$AO$2*1000,"")</f>
        <v>35.51829139618139</v>
      </c>
      <c r="F69" s="15">
        <f t="shared" si="4"/>
        <v>47.499405233941324</v>
      </c>
      <c r="G69" s="14">
        <f>IFERROR(F69/'دیتا اولیه'!$AP$2*1000000,"")</f>
        <v>937.9819358993152</v>
      </c>
      <c r="H69" s="15">
        <f>IFERROR(VLOOKUP($A69,'دیتا اولیه'!$A:$AM,16,FALSE)/10000000000,"")</f>
        <v>220.8494</v>
      </c>
      <c r="I69" s="14">
        <f>IFERROR(H69/'دیتا اولیه'!$AQ$2*1000000,"")</f>
        <v>4270.2618044007886</v>
      </c>
      <c r="J69" s="15" t="str">
        <f t="shared" si="5"/>
        <v/>
      </c>
      <c r="K69" s="14" t="str">
        <f>IFERROR(J69/'دیتا اولیه'!$AR$2*1000000,"")</f>
        <v/>
      </c>
      <c r="L69" s="14">
        <f>IFERROR(VLOOKUP($A69,'دیتا اولیه'!$A:$AM,15,FALSE)/10000000000,"")</f>
        <v>-23.9587</v>
      </c>
      <c r="M69" s="14">
        <f>IFERROR(L69/'دیتا اولیه'!$AS$2*1000000,"")</f>
        <v>-354.41339625153478</v>
      </c>
      <c r="N69" s="51" t="str">
        <f>IFERROR(VLOOKUP($A69,'دیتا اولیه'!$A:$AM,36,FALSE),"")</f>
        <v>-</v>
      </c>
      <c r="O69" s="35" t="str">
        <f t="shared" si="6"/>
        <v/>
      </c>
      <c r="P69" s="51">
        <f>IFERROR(VLOOKUP($A69,'دیتا اولیه'!$A:$AM,37,FALSE),"")</f>
        <v>-1.5044</v>
      </c>
      <c r="Q69" s="34">
        <f t="shared" si="7"/>
        <v>-1.377846718243813</v>
      </c>
      <c r="R69" s="54">
        <f>IFERROR(VLOOKUP($A69,'دیتا اولیه'!$A:$AM,31,FALSE),"")</f>
        <v>0.36509999999999998</v>
      </c>
      <c r="S69" s="14">
        <f>IFERROR(VLOOKUP($A69,'دیتا اولیه'!$A:$AM,17,FALSE)/10000000000,"")</f>
        <v>-498.33929999999998</v>
      </c>
      <c r="T69" s="14">
        <f>IFERROR(S69/'دیتا اولیه'!$AR$2*1000000,"")</f>
        <v>-8347.8114478114476</v>
      </c>
      <c r="U69" s="30" t="str">
        <f>IFERROR(VLOOKUP($A69,'دیتا اولیه'!$A:$AM,22,FALSE),"")</f>
        <v>-</v>
      </c>
      <c r="V69" s="19">
        <f>IFERROR(VLOOKUP($A69,'دیتا اولیه'!$A:$AN,20,FALSE)/10000000000/L69,"")</f>
        <v>-0.18356588629600101</v>
      </c>
      <c r="W69" s="14">
        <f>IFERROR(VLOOKUP($A69,'دیتا اولیه'!$A:$AN,40,FALSE),"")</f>
        <v>73.1006</v>
      </c>
      <c r="X69" s="18">
        <f>IFERROR(VLOOKUP($A69,'دیتا اولیه'!$A:$AN,23,FALSE),"")</f>
        <v>0.81779999999999997</v>
      </c>
      <c r="Y69" s="18">
        <f>IFERROR(VLOOKUP($A69,'دیتا اولیه'!$A:$AN,24,FALSE),"")</f>
        <v>34.451599999999999</v>
      </c>
      <c r="Z69" s="18" t="str">
        <f>IFERROR(VLOOKUP($A69,'دیتا اولیه'!$A:$AN,25,FALSE),"")</f>
        <v>-</v>
      </c>
      <c r="AA69" s="30">
        <f>IFERROR(VLOOKUP($A69,'دیتا اولیه'!$A:$AN,38,FALSE),"")</f>
        <v>6.0600000000000001E-2</v>
      </c>
      <c r="AB69" s="18">
        <f>IFERROR(VLOOKUP($A69,'دیتا اولیه'!$A:$AN,39,FALSE),"")</f>
        <v>0.86439999999999995</v>
      </c>
      <c r="AC69" s="22"/>
    </row>
    <row r="70" spans="1:29" ht="20.5" thickBot="1" x14ac:dyDescent="0.4">
      <c r="A70" s="14" t="s">
        <v>824</v>
      </c>
      <c r="B70" s="13" t="str">
        <f>VLOOKUP($A70,'دیتا اولیه'!$A:$AM,2,FALSE)</f>
        <v>دوده‌ صنعتی‌ پارس‌</v>
      </c>
      <c r="C70" s="13" t="str">
        <f>VLOOKUP($A70,'دیتا اولیه'!$A:$AM,3,FALSE)</f>
        <v>مواد شیمیایی-متنوع</v>
      </c>
      <c r="D70" s="13">
        <f>VLOOKUP($A70,'دیتا اولیه'!$A:$AM,5,FALSE)/10000000000</f>
        <v>4659.3855000000003</v>
      </c>
      <c r="E70" s="15">
        <f>IFERROR(D70/'دیتا اولیه'!$AO$2*1000,"")</f>
        <v>55.601258949880673</v>
      </c>
      <c r="F70" s="15">
        <f t="shared" si="4"/>
        <v>103.32192530082825</v>
      </c>
      <c r="G70" s="14">
        <f>IFERROR(F70/'دیتا اولیه'!$AP$2*1000000,"")</f>
        <v>2040.3223795582196</v>
      </c>
      <c r="H70" s="15">
        <f>IFERROR(VLOOKUP($A70,'دیتا اولیه'!$A:$AM,16,FALSE)/10000000000,"")</f>
        <v>431.50389999999999</v>
      </c>
      <c r="I70" s="14">
        <f>IFERROR(H70/'دیتا اولیه'!$AQ$2*1000000,"")</f>
        <v>8343.3988166595773</v>
      </c>
      <c r="J70" s="15">
        <f t="shared" si="5"/>
        <v>103.36230751192058</v>
      </c>
      <c r="K70" s="14">
        <f>IFERROR(J70/'دیتا اولیه'!$AR$2*1000000,"")</f>
        <v>1731.4489423575819</v>
      </c>
      <c r="L70" s="14">
        <f>IFERROR(VLOOKUP($A70,'دیتا اولیه'!$A:$AM,15,FALSE)/10000000000,"")</f>
        <v>132.23140000000001</v>
      </c>
      <c r="M70" s="14">
        <f>IFERROR(L70/'دیتا اولیه'!$AS$2*1000000,"")</f>
        <v>1956.056863064156</v>
      </c>
      <c r="N70" s="51">
        <f>IFERROR(VLOOKUP($A70,'دیتا اولیه'!$A:$AM,36,FALSE),"")</f>
        <v>0.27929999999999999</v>
      </c>
      <c r="O70" s="35">
        <f t="shared" si="6"/>
        <v>0.12972252037691767</v>
      </c>
      <c r="P70" s="51">
        <f>IFERROR(VLOOKUP($A70,'دیتا اولیه'!$A:$AM,37,FALSE),"")</f>
        <v>0.27979999999999999</v>
      </c>
      <c r="Q70" s="34">
        <f t="shared" si="7"/>
        <v>-4.1300099110959665E-2</v>
      </c>
      <c r="R70" s="54">
        <f>IFERROR(VLOOKUP($A70,'دیتا اولیه'!$A:$AM,31,FALSE),"")</f>
        <v>0.35139999999999999</v>
      </c>
      <c r="S70" s="14">
        <f>IFERROR(VLOOKUP($A70,'دیتا اولیه'!$A:$AM,17,FALSE)/10000000000,"")</f>
        <v>440.52190000000002</v>
      </c>
      <c r="T70" s="14">
        <f>IFERROR(S70/'دیتا اولیه'!$AR$2*1000000,"")</f>
        <v>7379.2971171080626</v>
      </c>
      <c r="U70" s="30">
        <f>IFERROR(VLOOKUP($A70,'دیتا اولیه'!$A:$AM,22,FALSE),"")</f>
        <v>0.90739999999999998</v>
      </c>
      <c r="V70" s="19">
        <f>IFERROR(VLOOKUP($A70,'دیتا اولیه'!$A:$AN,20,FALSE)/10000000000/L70,"")</f>
        <v>1.3500575506271579E-2</v>
      </c>
      <c r="W70" s="14">
        <f>IFERROR(VLOOKUP($A70,'دیتا اولیه'!$A:$AN,40,FALSE),"")</f>
        <v>74.634100000000004</v>
      </c>
      <c r="X70" s="18">
        <f>IFERROR(VLOOKUP($A70,'دیتا اولیه'!$A:$AN,23,FALSE),"")</f>
        <v>2.0922999999999998</v>
      </c>
      <c r="Y70" s="18">
        <f>IFERROR(VLOOKUP($A70,'دیتا اولیه'!$A:$AN,24,FALSE),"")</f>
        <v>8.6541999999999994</v>
      </c>
      <c r="Z70" s="18" t="str">
        <f>IFERROR(VLOOKUP($A70,'دیتا اولیه'!$A:$AN,25,FALSE),"")</f>
        <v>-</v>
      </c>
      <c r="AA70" s="30">
        <f>IFERROR(VLOOKUP($A70,'دیتا اولیه'!$A:$AN,38,FALSE),"")</f>
        <v>0.34239999999999998</v>
      </c>
      <c r="AB70" s="18">
        <f>IFERROR(VLOOKUP($A70,'دیتا اولیه'!$A:$AN,39,FALSE),"")</f>
        <v>0.60440000000000005</v>
      </c>
      <c r="AC70" s="22"/>
    </row>
    <row r="71" spans="1:29" ht="20.5" thickBot="1" x14ac:dyDescent="0.4">
      <c r="A71" s="14" t="s">
        <v>1549</v>
      </c>
      <c r="B71" s="13" t="str">
        <f>VLOOKUP($A71,'دیتا اولیه'!$A:$AM,2,FALSE)</f>
        <v>صنایع پتروشیمی دهدشت</v>
      </c>
      <c r="C71" s="13" t="str">
        <f>VLOOKUP($A71,'دیتا اولیه'!$A:$AM,3,FALSE)</f>
        <v>مواد شیمیایی-متنوع</v>
      </c>
      <c r="D71" s="13">
        <f>VLOOKUP($A71,'دیتا اولیه'!$A:$AM,5,FALSE)/10000000000</f>
        <v>2122.7190999999998</v>
      </c>
      <c r="E71" s="15">
        <f>IFERROR(D71/'دیتا اولیه'!$AO$2*1000,"")</f>
        <v>25.330776849642003</v>
      </c>
      <c r="F71" s="15" t="str">
        <f t="shared" si="4"/>
        <v/>
      </c>
      <c r="G71" s="14" t="str">
        <f>IFERROR(F71/'دیتا اولیه'!$AP$2*1000000,"")</f>
        <v/>
      </c>
      <c r="H71" s="15">
        <f>IFERROR(VLOOKUP($A71,'دیتا اولیه'!$A:$AM,16,FALSE)/10000000000,"")</f>
        <v>-4.0007999999999999</v>
      </c>
      <c r="I71" s="14">
        <f>IFERROR(H71/'دیتا اولیه'!$AQ$2*1000000,"")</f>
        <v>-77.357979813604544</v>
      </c>
      <c r="J71" s="15" t="str">
        <f t="shared" si="5"/>
        <v/>
      </c>
      <c r="K71" s="14" t="str">
        <f>IFERROR(J71/'دیتا اولیه'!$AR$2*1000000,"")</f>
        <v/>
      </c>
      <c r="L71" s="14">
        <f>IFERROR(VLOOKUP($A71,'دیتا اولیه'!$A:$AM,15,FALSE)/10000000000,"")</f>
        <v>-2.6372</v>
      </c>
      <c r="M71" s="14">
        <f>IFERROR(L71/'دیتا اولیه'!$AS$2*1000000,"")</f>
        <v>-39.011257229922634</v>
      </c>
      <c r="N71" s="51" t="str">
        <f>IFERROR(VLOOKUP($A71,'دیتا اولیه'!$A:$AM,36,FALSE),"")</f>
        <v>-</v>
      </c>
      <c r="O71" s="35" t="str">
        <f t="shared" si="6"/>
        <v/>
      </c>
      <c r="P71" s="51" t="str">
        <f>IFERROR(VLOOKUP($A71,'دیتا اولیه'!$A:$AM,37,FALSE),"")</f>
        <v>-</v>
      </c>
      <c r="Q71" s="34" t="str">
        <f t="shared" si="7"/>
        <v/>
      </c>
      <c r="R71" s="54" t="str">
        <f>IFERROR(VLOOKUP($A71,'دیتا اولیه'!$A:$AM,31,FALSE),"")</f>
        <v>-</v>
      </c>
      <c r="S71" s="14">
        <f>IFERROR(VLOOKUP($A71,'دیتا اولیه'!$A:$AM,17,FALSE)/10000000000,"")</f>
        <v>-23.2668</v>
      </c>
      <c r="T71" s="14">
        <f>IFERROR(S71/'دیتا اولیه'!$AR$2*1000000,"")</f>
        <v>-389.7482285541987</v>
      </c>
      <c r="U71" s="30" t="str">
        <f>IFERROR(VLOOKUP($A71,'دیتا اولیه'!$A:$AM,22,FALSE),"")</f>
        <v>-</v>
      </c>
      <c r="V71" s="19" t="str">
        <f>IFERROR(VLOOKUP($A71,'دیتا اولیه'!$A:$AN,20,FALSE)/10000000000/L71,"")</f>
        <v/>
      </c>
      <c r="W71" s="14" t="str">
        <f>IFERROR(VLOOKUP($A71,'دیتا اولیه'!$A:$AN,40,FALSE),"")</f>
        <v>-</v>
      </c>
      <c r="X71" s="18" t="str">
        <f>IFERROR(VLOOKUP($A71,'دیتا اولیه'!$A:$AN,23,FALSE),"")</f>
        <v>-</v>
      </c>
      <c r="Y71" s="18" t="str">
        <f>IFERROR(VLOOKUP($A71,'دیتا اولیه'!$A:$AN,24,FALSE),"")</f>
        <v>-</v>
      </c>
      <c r="Z71" s="18" t="str">
        <f>IFERROR(VLOOKUP($A71,'دیتا اولیه'!$A:$AN,25,FALSE),"")</f>
        <v>-</v>
      </c>
      <c r="AA71" s="30">
        <f>IFERROR(VLOOKUP($A71,'دیتا اولیه'!$A:$AN,38,FALSE),"")</f>
        <v>3.49E-2</v>
      </c>
      <c r="AB71" s="18">
        <f>IFERROR(VLOOKUP($A71,'دیتا اولیه'!$A:$AN,39,FALSE),"")</f>
        <v>0.76729999999999998</v>
      </c>
      <c r="AC71" s="22"/>
    </row>
    <row r="72" spans="1:29" ht="20.5" thickBot="1" x14ac:dyDescent="0.4">
      <c r="A72" s="14" t="s">
        <v>1547</v>
      </c>
      <c r="B72" s="13" t="str">
        <f>VLOOKUP($A72,'دیتا اولیه'!$A:$AM,2,FALSE)</f>
        <v>پتروشیمی ممسنی</v>
      </c>
      <c r="C72" s="13" t="str">
        <f>VLOOKUP($A72,'دیتا اولیه'!$A:$AM,3,FALSE)</f>
        <v>مواد شیمیایی-متنوع</v>
      </c>
      <c r="D72" s="13">
        <f>VLOOKUP($A72,'دیتا اولیه'!$A:$AM,5,FALSE)/10000000000</f>
        <v>1972.41</v>
      </c>
      <c r="E72" s="15">
        <f>IFERROR(D72/'دیتا اولیه'!$AO$2*1000,"")</f>
        <v>23.537112171837709</v>
      </c>
      <c r="F72" s="15" t="str">
        <f t="shared" si="4"/>
        <v/>
      </c>
      <c r="G72" s="14" t="str">
        <f>IFERROR(F72/'دیتا اولیه'!$AP$2*1000000,"")</f>
        <v/>
      </c>
      <c r="H72" s="15">
        <f>IFERROR(VLOOKUP($A72,'دیتا اولیه'!$A:$AM,16,FALSE)/10000000000,"")</f>
        <v>-3.1560999999999999</v>
      </c>
      <c r="I72" s="14">
        <f>IFERROR(H72/'دیتا اولیه'!$AQ$2*1000000,"")</f>
        <v>-61.025174987431839</v>
      </c>
      <c r="J72" s="15" t="str">
        <f t="shared" si="5"/>
        <v/>
      </c>
      <c r="K72" s="14" t="str">
        <f>IFERROR(J72/'دیتا اولیه'!$AR$2*1000000,"")</f>
        <v/>
      </c>
      <c r="L72" s="14">
        <f>IFERROR(VLOOKUP($A72,'دیتا اولیه'!$A:$AM,15,FALSE)/10000000000,"")</f>
        <v>-0.8528</v>
      </c>
      <c r="M72" s="14">
        <f>IFERROR(L72/'دیتا اولیه'!$AS$2*1000000,"")</f>
        <v>-12.615198000029585</v>
      </c>
      <c r="N72" s="51" t="str">
        <f>IFERROR(VLOOKUP($A72,'دیتا اولیه'!$A:$AM,36,FALSE),"")</f>
        <v>-</v>
      </c>
      <c r="O72" s="35" t="str">
        <f t="shared" si="6"/>
        <v/>
      </c>
      <c r="P72" s="51" t="str">
        <f>IFERROR(VLOOKUP($A72,'دیتا اولیه'!$A:$AM,37,FALSE),"")</f>
        <v>-</v>
      </c>
      <c r="Q72" s="34" t="str">
        <f t="shared" si="7"/>
        <v/>
      </c>
      <c r="R72" s="54" t="str">
        <f>IFERROR(VLOOKUP($A72,'دیتا اولیه'!$A:$AM,31,FALSE),"")</f>
        <v>-</v>
      </c>
      <c r="S72" s="14">
        <f>IFERROR(VLOOKUP($A72,'دیتا اولیه'!$A:$AM,17,FALSE)/10000000000,"")</f>
        <v>-3.9786000000000001</v>
      </c>
      <c r="T72" s="14">
        <f>IFERROR(S72/'دیتا اولیه'!$AR$2*1000000,"")</f>
        <v>-66.64656515402784</v>
      </c>
      <c r="U72" s="30" t="str">
        <f>IFERROR(VLOOKUP($A72,'دیتا اولیه'!$A:$AM,22,FALSE),"")</f>
        <v>-</v>
      </c>
      <c r="V72" s="19" t="str">
        <f>IFERROR(VLOOKUP($A72,'دیتا اولیه'!$A:$AN,20,FALSE)/10000000000/L72,"")</f>
        <v/>
      </c>
      <c r="W72" s="14" t="str">
        <f>IFERROR(VLOOKUP($A72,'دیتا اولیه'!$A:$AN,40,FALSE),"")</f>
        <v>-</v>
      </c>
      <c r="X72" s="18" t="str">
        <f>IFERROR(VLOOKUP($A72,'دیتا اولیه'!$A:$AN,23,FALSE),"")</f>
        <v>-</v>
      </c>
      <c r="Y72" s="18" t="str">
        <f>IFERROR(VLOOKUP($A72,'دیتا اولیه'!$A:$AN,24,FALSE),"")</f>
        <v>-</v>
      </c>
      <c r="Z72" s="18" t="str">
        <f>IFERROR(VLOOKUP($A72,'دیتا اولیه'!$A:$AN,25,FALSE),"")</f>
        <v>-</v>
      </c>
      <c r="AA72" s="30">
        <f>IFERROR(VLOOKUP($A72,'دیتا اولیه'!$A:$AN,38,FALSE),"")</f>
        <v>0.1158</v>
      </c>
      <c r="AB72" s="18">
        <f>IFERROR(VLOOKUP($A72,'دیتا اولیه'!$A:$AN,39,FALSE),"")</f>
        <v>0.59089999999999998</v>
      </c>
      <c r="AC72" s="22"/>
    </row>
    <row r="73" spans="1:29" ht="20.5" thickBot="1" x14ac:dyDescent="0.4">
      <c r="A73" s="14" t="s">
        <v>858</v>
      </c>
      <c r="B73" s="13" t="str">
        <f>VLOOKUP($A73,'دیتا اولیه'!$A:$AM,2,FALSE)</f>
        <v>کربن‌ ایران‌</v>
      </c>
      <c r="C73" s="13" t="str">
        <f>VLOOKUP($A73,'دیتا اولیه'!$A:$AM,3,FALSE)</f>
        <v>مواد شیمیایی-متنوع</v>
      </c>
      <c r="D73" s="13">
        <f>VLOOKUP($A73,'دیتا اولیه'!$A:$AM,5,FALSE)/10000000000</f>
        <v>7310.97156</v>
      </c>
      <c r="E73" s="15">
        <f>IFERROR(D73/'دیتا اولیه'!$AO$2*1000,"")</f>
        <v>87.243097374701662</v>
      </c>
      <c r="F73" s="15">
        <f t="shared" si="4"/>
        <v>96.367932592502143</v>
      </c>
      <c r="G73" s="14">
        <f>IFERROR(F73/'دیتا اولیه'!$AP$2*1000000,"")</f>
        <v>1903.000248667104</v>
      </c>
      <c r="H73" s="15">
        <f>IFERROR(VLOOKUP($A73,'دیتا اولیه'!$A:$AM,16,FALSE)/10000000000,"")</f>
        <v>877.14139999999998</v>
      </c>
      <c r="I73" s="14">
        <f>IFERROR(H73/'دیتا اولیه'!$AQ$2*1000000,"")</f>
        <v>16960.079662786651</v>
      </c>
      <c r="J73" s="15">
        <f t="shared" si="5"/>
        <v>166.59425796917881</v>
      </c>
      <c r="K73" s="14">
        <f>IFERROR(J73/'دیتا اولیه'!$AR$2*1000000,"")</f>
        <v>2790.6638184360822</v>
      </c>
      <c r="L73" s="14">
        <f>IFERROR(VLOOKUP($A73,'دیتا اولیه'!$A:$AM,15,FALSE)/10000000000,"")</f>
        <v>157.8314</v>
      </c>
      <c r="M73" s="14">
        <f>IFERROR(L73/'دیتا اولیه'!$AS$2*1000000,"")</f>
        <v>2334.7494859543499</v>
      </c>
      <c r="N73" s="51">
        <f>IFERROR(VLOOKUP($A73,'دیتا اولیه'!$A:$AM,36,FALSE),"")</f>
        <v>-5.2600000000000001E-2</v>
      </c>
      <c r="O73" s="35">
        <f t="shared" si="6"/>
        <v>-0.16337128444845483</v>
      </c>
      <c r="P73" s="51">
        <f>IFERROR(VLOOKUP($A73,'دیتا اولیه'!$A:$AM,37,FALSE),"")</f>
        <v>0.63780000000000003</v>
      </c>
      <c r="Q73" s="34">
        <f t="shared" si="7"/>
        <v>0.22687818227541001</v>
      </c>
      <c r="R73" s="54">
        <f>IFERROR(VLOOKUP($A73,'دیتا اولیه'!$A:$AM,31,FALSE),"")</f>
        <v>0.28460000000000002</v>
      </c>
      <c r="S73" s="14">
        <f>IFERROR(VLOOKUP($A73,'دیتا اولیه'!$A:$AM,17,FALSE)/10000000000,"")</f>
        <v>810.38070000000005</v>
      </c>
      <c r="T73" s="14">
        <f>IFERROR(S73/'دیتا اولیه'!$AR$2*1000000,"")</f>
        <v>13574.898236092267</v>
      </c>
      <c r="U73" s="30">
        <f>IFERROR(VLOOKUP($A73,'دیتا اولیه'!$A:$AM,22,FALSE),"")</f>
        <v>0.69879999999999998</v>
      </c>
      <c r="V73" s="19">
        <f>IFERROR(VLOOKUP($A73,'دیتا اولیه'!$A:$AN,20,FALSE)/10000000000/L73,"")</f>
        <v>1.7810144242527151E-2</v>
      </c>
      <c r="W73" s="14">
        <f>IFERROR(VLOOKUP($A73,'دیتا اولیه'!$A:$AN,40,FALSE),"")</f>
        <v>108.0853</v>
      </c>
      <c r="X73" s="18">
        <f>IFERROR(VLOOKUP($A73,'دیتا اولیه'!$A:$AN,23,FALSE),"")</f>
        <v>2.4839000000000002</v>
      </c>
      <c r="Y73" s="18">
        <f>IFERROR(VLOOKUP($A73,'دیتا اولیه'!$A:$AN,24,FALSE),"")</f>
        <v>7.2744999999999997</v>
      </c>
      <c r="Z73" s="18" t="str">
        <f>IFERROR(VLOOKUP($A73,'دیتا اولیه'!$A:$AN,25,FALSE),"")</f>
        <v>-</v>
      </c>
      <c r="AA73" s="30">
        <f>IFERROR(VLOOKUP($A73,'دیتا اولیه'!$A:$AN,38,FALSE),"")</f>
        <v>0.51060000000000005</v>
      </c>
      <c r="AB73" s="18">
        <f>IFERROR(VLOOKUP($A73,'دیتا اولیه'!$A:$AN,39,FALSE),"")</f>
        <v>0.97109999999999996</v>
      </c>
      <c r="AC73" s="22"/>
    </row>
    <row r="74" spans="1:29" ht="20.5" thickBot="1" x14ac:dyDescent="0.4">
      <c r="A74" s="14" t="s">
        <v>274</v>
      </c>
      <c r="B74" s="13" t="str">
        <f>VLOOKUP($A74,'دیتا اولیه'!$A:$AM,2,FALSE)</f>
        <v>صنایع‌ شیمیایی‌ فارس‌</v>
      </c>
      <c r="C74" s="13" t="str">
        <f>VLOOKUP($A74,'دیتا اولیه'!$A:$AM,3,FALSE)</f>
        <v>مواد شیمیایی-متنوع</v>
      </c>
      <c r="D74" s="13">
        <f>VLOOKUP($A74,'دیتا اولیه'!$A:$AM,5,FALSE)/10000000000</f>
        <v>2276.8538778000002</v>
      </c>
      <c r="E74" s="15">
        <f>IFERROR(D74/'دیتا اولیه'!$AO$2*1000,"")</f>
        <v>27.170094007159907</v>
      </c>
      <c r="F74" s="15">
        <f t="shared" si="4"/>
        <v>33.903370786516852</v>
      </c>
      <c r="G74" s="14">
        <f>IFERROR(F74/'دیتا اولیه'!$AP$2*1000000,"")</f>
        <v>669.49784333564082</v>
      </c>
      <c r="H74" s="15">
        <f>IFERROR(VLOOKUP($A74,'دیتا اولیه'!$A:$AM,16,FALSE)/10000000000,"")</f>
        <v>108.98220000000001</v>
      </c>
      <c r="I74" s="14">
        <f>IFERROR(H74/'دیتا اولیه'!$AQ$2*1000000,"")</f>
        <v>2107.2392590587419</v>
      </c>
      <c r="J74" s="15">
        <f t="shared" si="5"/>
        <v>7.3268350215068683</v>
      </c>
      <c r="K74" s="14">
        <f>IFERROR(J74/'دیتا اولیه'!$AR$2*1000000,"")</f>
        <v>122.73372232284483</v>
      </c>
      <c r="L74" s="14">
        <f>IFERROR(VLOOKUP($A74,'دیتا اولیه'!$A:$AM,15,FALSE)/10000000000,"")</f>
        <v>10.5609</v>
      </c>
      <c r="M74" s="14">
        <f>IFERROR(L74/'دیتا اولیه'!$AS$2*1000000,"")</f>
        <v>156.22402035472848</v>
      </c>
      <c r="N74" s="51">
        <f>IFERROR(VLOOKUP($A74,'دیتا اولیه'!$A:$AM,36,FALSE),"")</f>
        <v>0.44140000000000001</v>
      </c>
      <c r="O74" s="35">
        <f t="shared" si="6"/>
        <v>0.27286956997677558</v>
      </c>
      <c r="P74" s="51">
        <f>IFERROR(VLOOKUP($A74,'دیتا اولیه'!$A:$AM,37,FALSE),"")</f>
        <v>-0.6885</v>
      </c>
      <c r="Q74" s="34">
        <f t="shared" si="7"/>
        <v>-0.76665493114007188</v>
      </c>
      <c r="R74" s="54">
        <f>IFERROR(VLOOKUP($A74,'دیتا اولیه'!$A:$AM,31,FALSE),"")</f>
        <v>0.23469999999999999</v>
      </c>
      <c r="S74" s="14">
        <f>IFERROR(VLOOKUP($A74,'دیتا اولیه'!$A:$AM,17,FALSE)/10000000000,"")</f>
        <v>110.2841</v>
      </c>
      <c r="T74" s="14">
        <f>IFERROR(S74/'دیتا اولیه'!$AR$2*1000000,"")</f>
        <v>1847.3976916762986</v>
      </c>
      <c r="U74" s="30">
        <f>IFERROR(VLOOKUP($A74,'دیتا اولیه'!$A:$AM,22,FALSE),"")</f>
        <v>0.60250000000000004</v>
      </c>
      <c r="V74" s="19">
        <f>IFERROR(VLOOKUP($A74,'دیتا اولیه'!$A:$AN,20,FALSE)/10000000000/L74,"")</f>
        <v>0.3077389237659669</v>
      </c>
      <c r="W74" s="14">
        <f>IFERROR(VLOOKUP($A74,'دیتا اولیه'!$A:$AN,40,FALSE),"")</f>
        <v>70.938100000000006</v>
      </c>
      <c r="X74" s="18">
        <f>IFERROR(VLOOKUP($A74,'دیتا اولیه'!$A:$AN,23,FALSE),"")</f>
        <v>1.9017999999999999</v>
      </c>
      <c r="Y74" s="18">
        <f>IFERROR(VLOOKUP($A74,'دیتا اولیه'!$A:$AN,24,FALSE),"")</f>
        <v>33.946399999999997</v>
      </c>
      <c r="Z74" s="18" t="str">
        <f>IFERROR(VLOOKUP($A74,'دیتا اولیه'!$A:$AN,25,FALSE),"")</f>
        <v>-</v>
      </c>
      <c r="AA74" s="30">
        <f>IFERROR(VLOOKUP($A74,'دیتا اولیه'!$A:$AN,38,FALSE),"")</f>
        <v>0.45019999999999999</v>
      </c>
      <c r="AB74" s="18">
        <f>IFERROR(VLOOKUP($A74,'دیتا اولیه'!$A:$AN,39,FALSE),"")</f>
        <v>1.7088000000000001</v>
      </c>
      <c r="AC74" s="22"/>
    </row>
    <row r="75" spans="1:29" ht="20.5" thickBot="1" x14ac:dyDescent="0.4">
      <c r="A75" s="14" t="s">
        <v>291</v>
      </c>
      <c r="B75" s="13" t="str">
        <f>VLOOKUP($A75,'دیتا اولیه'!$A:$AM,2,FALSE)</f>
        <v>تولید مواداولیه الیاف مصنوعی</v>
      </c>
      <c r="C75" s="13" t="str">
        <f>VLOOKUP($A75,'دیتا اولیه'!$A:$AM,3,FALSE)</f>
        <v>مواد شیمیایی-متنوع</v>
      </c>
      <c r="D75" s="13">
        <f>VLOOKUP($A75,'دیتا اولیه'!$A:$AM,5,FALSE)/10000000000</f>
        <v>1843.7070704</v>
      </c>
      <c r="E75" s="15">
        <f>IFERROR(D75/'دیتا اولیه'!$AO$2*1000,"")</f>
        <v>22.001277689737471</v>
      </c>
      <c r="F75" s="15">
        <f t="shared" si="4"/>
        <v>93.217482517482509</v>
      </c>
      <c r="G75" s="14">
        <f>IFERROR(F75/'دیتا اولیه'!$AP$2*1000000,"")</f>
        <v>1840.787569460555</v>
      </c>
      <c r="H75" s="15">
        <f>IFERROR(VLOOKUP($A75,'دیتا اولیه'!$A:$AM,16,FALSE)/10000000000,"")</f>
        <v>356.93130000000002</v>
      </c>
      <c r="I75" s="14">
        <f>IFERROR(H75/'دیتا اولیه'!$AQ$2*1000000,"")</f>
        <v>6901.4907769055262</v>
      </c>
      <c r="J75" s="15">
        <f t="shared" si="5"/>
        <v>178.20989304812841</v>
      </c>
      <c r="K75" s="14">
        <f>IFERROR(J75/'دیتا اولیه'!$AR$2*1000000,"")</f>
        <v>2985.2403478923297</v>
      </c>
      <c r="L75" s="14">
        <f>IFERROR(VLOOKUP($A75,'دیتا اولیه'!$A:$AM,15,FALSE)/10000000000,"")</f>
        <v>-13.3301</v>
      </c>
      <c r="M75" s="14">
        <f>IFERROR(L75/'دیتا اولیه'!$AS$2*1000000,"")</f>
        <v>-197.18791142142868</v>
      </c>
      <c r="N75" s="51">
        <f>IFERROR(VLOOKUP($A75,'دیتا اولیه'!$A:$AM,36,FALSE),"")</f>
        <v>-1.0748</v>
      </c>
      <c r="O75" s="35">
        <f t="shared" si="6"/>
        <v>-1.0660542832206623</v>
      </c>
      <c r="P75" s="51">
        <f>IFERROR(VLOOKUP($A75,'دیتا اولیه'!$A:$AM,37,FALSE),"")</f>
        <v>-1.143</v>
      </c>
      <c r="Q75" s="34">
        <f t="shared" si="7"/>
        <v>-1.1071214922856172</v>
      </c>
      <c r="R75" s="54">
        <f>IFERROR(VLOOKUP($A75,'دیتا اولیه'!$A:$AM,31,FALSE),"")</f>
        <v>-0.27750000000000002</v>
      </c>
      <c r="S75" s="14">
        <f>IFERROR(VLOOKUP($A75,'دیتا اولیه'!$A:$AM,17,FALSE)/10000000000,"")</f>
        <v>437.6558</v>
      </c>
      <c r="T75" s="14">
        <f>IFERROR(S75/'دیتا اولیه'!$AR$2*1000000,"")</f>
        <v>7331.2863292962793</v>
      </c>
      <c r="U75" s="30">
        <f>IFERROR(VLOOKUP($A75,'دیتا اولیه'!$A:$AM,22,FALSE),"")</f>
        <v>0.68720000000000003</v>
      </c>
      <c r="V75" s="19">
        <f>IFERROR(VLOOKUP($A75,'دیتا اولیه'!$A:$AN,20,FALSE)/10000000000/L75,"")</f>
        <v>-8.7846302728411645E-3</v>
      </c>
      <c r="W75" s="14">
        <f>IFERROR(VLOOKUP($A75,'دیتا اولیه'!$A:$AN,40,FALSE),"")</f>
        <v>66.505600000000001</v>
      </c>
      <c r="X75" s="18">
        <f>IFERROR(VLOOKUP($A75,'دیتا اولیه'!$A:$AN,23,FALSE),"")</f>
        <v>0.85240000000000005</v>
      </c>
      <c r="Y75" s="18">
        <f>IFERROR(VLOOKUP($A75,'دیتا اولیه'!$A:$AN,24,FALSE),"")</f>
        <v>5.1744000000000003</v>
      </c>
      <c r="Z75" s="18" t="str">
        <f>IFERROR(VLOOKUP($A75,'دیتا اولیه'!$A:$AN,25,FALSE),"")</f>
        <v>-</v>
      </c>
      <c r="AA75" s="30">
        <f>IFERROR(VLOOKUP($A75,'دیتا اولیه'!$A:$AN,38,FALSE),"")</f>
        <v>-0.2011</v>
      </c>
      <c r="AB75" s="18">
        <f>IFERROR(VLOOKUP($A75,'دیتا اولیه'!$A:$AN,39,FALSE),"")</f>
        <v>0.25519999999999998</v>
      </c>
      <c r="AC75" s="22"/>
    </row>
    <row r="76" spans="1:29" ht="20.5" thickBot="1" x14ac:dyDescent="0.4">
      <c r="A76" s="14" t="s">
        <v>1396</v>
      </c>
      <c r="B76" s="13" t="str">
        <f>VLOOKUP($A76,'دیتا اولیه'!$A:$AM,2,FALSE)</f>
        <v>پتروشیمی کازرون</v>
      </c>
      <c r="C76" s="13" t="str">
        <f>VLOOKUP($A76,'دیتا اولیه'!$A:$AM,3,FALSE)</f>
        <v>مواد شیمیایی-متنوع</v>
      </c>
      <c r="D76" s="13">
        <f>VLOOKUP($A76,'دیتا اولیه'!$A:$AM,5,FALSE)/10000000000</f>
        <v>1728.15</v>
      </c>
      <c r="E76" s="15">
        <f>IFERROR(D76/'دیتا اولیه'!$AO$2*1000,"")</f>
        <v>20.622315035799524</v>
      </c>
      <c r="F76" s="15" t="str">
        <f t="shared" si="4"/>
        <v/>
      </c>
      <c r="G76" s="14" t="str">
        <f>IFERROR(F76/'دیتا اولیه'!$AP$2*1000000,"")</f>
        <v/>
      </c>
      <c r="H76" s="15">
        <f>IFERROR(VLOOKUP($A76,'دیتا اولیه'!$A:$AM,16,FALSE)/10000000000,"")</f>
        <v>-8.1966999999999999</v>
      </c>
      <c r="I76" s="14">
        <f>IFERROR(H76/'دیتا اولیه'!$AQ$2*1000000,"")</f>
        <v>-158.4883406164198</v>
      </c>
      <c r="J76" s="15" t="str">
        <f t="shared" si="5"/>
        <v/>
      </c>
      <c r="K76" s="14" t="str">
        <f>IFERROR(J76/'دیتا اولیه'!$AR$2*1000000,"")</f>
        <v/>
      </c>
      <c r="L76" s="14">
        <f>IFERROR(VLOOKUP($A76,'دیتا اولیه'!$A:$AM,15,FALSE)/10000000000,"")</f>
        <v>-2.4984999999999999</v>
      </c>
      <c r="M76" s="14">
        <f>IFERROR(L76/'دیتا اولیه'!$AS$2*1000000,"")</f>
        <v>-36.959512433248022</v>
      </c>
      <c r="N76" s="51" t="str">
        <f>IFERROR(VLOOKUP($A76,'دیتا اولیه'!$A:$AM,36,FALSE),"")</f>
        <v>-</v>
      </c>
      <c r="O76" s="35" t="str">
        <f t="shared" si="6"/>
        <v/>
      </c>
      <c r="P76" s="51" t="str">
        <f>IFERROR(VLOOKUP($A76,'دیتا اولیه'!$A:$AM,37,FALSE),"")</f>
        <v>-</v>
      </c>
      <c r="Q76" s="34" t="str">
        <f t="shared" si="7"/>
        <v/>
      </c>
      <c r="R76" s="54" t="str">
        <f>IFERROR(VLOOKUP($A76,'دیتا اولیه'!$A:$AM,31,FALSE),"")</f>
        <v>-</v>
      </c>
      <c r="S76" s="14">
        <f>IFERROR(VLOOKUP($A76,'دیتا اولیه'!$A:$AM,17,FALSE)/10000000000,"")</f>
        <v>-31.616</v>
      </c>
      <c r="T76" s="14">
        <f>IFERROR(S76/'دیتا اولیه'!$AR$2*1000000,"")</f>
        <v>-529.60785299093754</v>
      </c>
      <c r="U76" s="30" t="str">
        <f>IFERROR(VLOOKUP($A76,'دیتا اولیه'!$A:$AM,22,FALSE),"")</f>
        <v>-</v>
      </c>
      <c r="V76" s="19" t="str">
        <f>IFERROR(VLOOKUP($A76,'دیتا اولیه'!$A:$AN,20,FALSE)/10000000000/L76,"")</f>
        <v/>
      </c>
      <c r="W76" s="14" t="str">
        <f>IFERROR(VLOOKUP($A76,'دیتا اولیه'!$A:$AN,40,FALSE),"")</f>
        <v>-</v>
      </c>
      <c r="X76" s="18" t="str">
        <f>IFERROR(VLOOKUP($A76,'دیتا اولیه'!$A:$AN,23,FALSE),"")</f>
        <v>-</v>
      </c>
      <c r="Y76" s="18" t="str">
        <f>IFERROR(VLOOKUP($A76,'دیتا اولیه'!$A:$AN,24,FALSE),"")</f>
        <v>-</v>
      </c>
      <c r="Z76" s="18" t="str">
        <f>IFERROR(VLOOKUP($A76,'دیتا اولیه'!$A:$AN,25,FALSE),"")</f>
        <v>-</v>
      </c>
      <c r="AA76" s="30">
        <f>IFERROR(VLOOKUP($A76,'دیتا اولیه'!$A:$AN,38,FALSE),"")</f>
        <v>0.13689999999999999</v>
      </c>
      <c r="AB76" s="18">
        <f>IFERROR(VLOOKUP($A76,'دیتا اولیه'!$A:$AN,39,FALSE),"")</f>
        <v>0.78200000000000003</v>
      </c>
      <c r="AC76" s="22"/>
    </row>
    <row r="77" spans="1:29" ht="20.5" thickBot="1" x14ac:dyDescent="0.4">
      <c r="A77" s="14" t="s">
        <v>701</v>
      </c>
      <c r="B77" s="13" t="str">
        <f>VLOOKUP($A77,'دیتا اولیه'!$A:$AM,2,FALSE)</f>
        <v>شیمیایی رنگین</v>
      </c>
      <c r="C77" s="13" t="str">
        <f>VLOOKUP($A77,'دیتا اولیه'!$A:$AM,3,FALSE)</f>
        <v>مواد شیمیایی-متنوع</v>
      </c>
      <c r="D77" s="13">
        <f>VLOOKUP($A77,'دیتا اولیه'!$A:$AM,5,FALSE)/10000000000</f>
        <v>1609</v>
      </c>
      <c r="E77" s="15">
        <f>IFERROR(D77/'دیتا اولیه'!$AO$2*1000,"")</f>
        <v>19.200477326968972</v>
      </c>
      <c r="F77" s="15">
        <f t="shared" si="4"/>
        <v>8.1519450800915365</v>
      </c>
      <c r="G77" s="14">
        <f>IFERROR(F77/'دیتا اولیه'!$AP$2*1000000,"")</f>
        <v>160.9783783588376</v>
      </c>
      <c r="H77" s="15">
        <f>IFERROR(VLOOKUP($A77,'دیتا اولیه'!$A:$AM,16,FALSE)/10000000000,"")</f>
        <v>58.621200000000002</v>
      </c>
      <c r="I77" s="14">
        <f>IFERROR(H77/'دیتا اولیه'!$AQ$2*1000000,"")</f>
        <v>1133.4777060211145</v>
      </c>
      <c r="J77" s="15">
        <f t="shared" si="5"/>
        <v>10.847746650426314</v>
      </c>
      <c r="K77" s="14">
        <f>IFERROR(J77/'دیتا اولیه'!$AR$2*1000000,"")</f>
        <v>181.7134303302731</v>
      </c>
      <c r="L77" s="14">
        <f>IFERROR(VLOOKUP($A77,'دیتا اولیه'!$A:$AM,15,FALSE)/10000000000,"")</f>
        <v>-1.7811999999999999</v>
      </c>
      <c r="M77" s="14">
        <f>IFERROR(L77/'دیتا اولیه'!$AS$2*1000000,"")</f>
        <v>-26.348722652031775</v>
      </c>
      <c r="N77" s="51">
        <f>IFERROR(VLOOKUP($A77,'دیتا اولیه'!$A:$AM,36,FALSE),"")</f>
        <v>-1.1641999999999999</v>
      </c>
      <c r="O77" s="35">
        <f t="shared" si="6"/>
        <v>-1.1450015147704915</v>
      </c>
      <c r="P77" s="51">
        <f>IFERROR(VLOOKUP($A77,'دیتا اولیه'!$A:$AM,37,FALSE),"")</f>
        <v>-1.2184999999999999</v>
      </c>
      <c r="Q77" s="34">
        <f t="shared" si="7"/>
        <v>-1.1636786438070441</v>
      </c>
      <c r="R77" s="54">
        <f>IFERROR(VLOOKUP($A77,'دیتا اولیه'!$A:$AM,31,FALSE),"")</f>
        <v>-0.45960000000000001</v>
      </c>
      <c r="S77" s="14">
        <f>IFERROR(VLOOKUP($A77,'دیتا اولیه'!$A:$AM,17,FALSE)/10000000000,"")</f>
        <v>77.424999999999997</v>
      </c>
      <c r="T77" s="14">
        <f>IFERROR(S77/'دیتا اولیه'!$AR$2*1000000,"")</f>
        <v>1296.9663467175906</v>
      </c>
      <c r="U77" s="30">
        <f>IFERROR(VLOOKUP($A77,'دیتا اولیه'!$A:$AM,22,FALSE),"")</f>
        <v>0.1024</v>
      </c>
      <c r="V77" s="19">
        <f>IFERROR(VLOOKUP($A77,'دیتا اولیه'!$A:$AN,20,FALSE)/10000000000/L77,"")</f>
        <v>-1.571973950145969E-3</v>
      </c>
      <c r="W77" s="14">
        <f>IFERROR(VLOOKUP($A77,'دیتا اولیه'!$A:$AN,40,FALSE),"")</f>
        <v>253.2989</v>
      </c>
      <c r="X77" s="18">
        <f>IFERROR(VLOOKUP($A77,'دیتا اولیه'!$A:$AN,23,FALSE),"")</f>
        <v>6.95</v>
      </c>
      <c r="Y77" s="18">
        <f>IFERROR(VLOOKUP($A77,'دیتا اولیه'!$A:$AN,24,FALSE),"")</f>
        <v>56.912300000000002</v>
      </c>
      <c r="Z77" s="18" t="str">
        <f>IFERROR(VLOOKUP($A77,'دیتا اولیه'!$A:$AN,25,FALSE),"")</f>
        <v>-</v>
      </c>
      <c r="AA77" s="30">
        <f>IFERROR(VLOOKUP($A77,'دیتا اولیه'!$A:$AN,38,FALSE),"")</f>
        <v>-0.29320000000000002</v>
      </c>
      <c r="AB77" s="18">
        <f>IFERROR(VLOOKUP($A77,'دیتا اولیه'!$A:$AN,39,FALSE),"")</f>
        <v>0.4249</v>
      </c>
      <c r="AC77" s="22"/>
    </row>
    <row r="78" spans="1:29" ht="20.5" thickBot="1" x14ac:dyDescent="0.4">
      <c r="A78" s="14" t="s">
        <v>52</v>
      </c>
      <c r="B78" s="13" t="str">
        <f>VLOOKUP($A78,'دیتا اولیه'!$A:$AM,2,FALSE)</f>
        <v>صنایع کشاورزی وکود زنجان</v>
      </c>
      <c r="C78" s="13" t="str">
        <f>VLOOKUP($A78,'دیتا اولیه'!$A:$AM,3,FALSE)</f>
        <v>مواد شیمیایی-متنوع</v>
      </c>
      <c r="D78" s="13">
        <f>VLOOKUP($A78,'دیتا اولیه'!$A:$AM,5,FALSE)/10000000000</f>
        <v>1547.875</v>
      </c>
      <c r="E78" s="15">
        <f>IFERROR(D78/'دیتا اولیه'!$AO$2*1000,"")</f>
        <v>18.471062052505967</v>
      </c>
      <c r="F78" s="15">
        <f t="shared" si="4"/>
        <v>7.9415904292751645</v>
      </c>
      <c r="G78" s="14">
        <f>IFERROR(F78/'دیتا اولیه'!$AP$2*1000000,"")</f>
        <v>156.82445555440688</v>
      </c>
      <c r="H78" s="15">
        <f>IFERROR(VLOOKUP($A78,'دیتا اولیه'!$A:$AM,16,FALSE)/10000000000,"")</f>
        <v>9.1715</v>
      </c>
      <c r="I78" s="14">
        <f>IFERROR(H78/'دیتا اولیه'!$AQ$2*1000000,"")</f>
        <v>177.33671062299393</v>
      </c>
      <c r="J78" s="15" t="str">
        <f t="shared" si="5"/>
        <v/>
      </c>
      <c r="K78" s="14" t="str">
        <f>IFERROR(J78/'دیتا اولیه'!$AR$2*1000000,"")</f>
        <v/>
      </c>
      <c r="L78" s="14">
        <f>IFERROR(VLOOKUP($A78,'دیتا اولیه'!$A:$AM,15,FALSE)/10000000000,"")</f>
        <v>-1.1285000000000001</v>
      </c>
      <c r="M78" s="14">
        <f>IFERROR(L78/'دیتا اولیه'!$AS$2*1000000,"")</f>
        <v>-16.693540036389994</v>
      </c>
      <c r="N78" s="51" t="str">
        <f>IFERROR(VLOOKUP($A78,'دیتا اولیه'!$A:$AM,36,FALSE),"")</f>
        <v>-</v>
      </c>
      <c r="O78" s="35" t="str">
        <f t="shared" si="6"/>
        <v/>
      </c>
      <c r="P78" s="51">
        <f>IFERROR(VLOOKUP($A78,'دیتا اولیه'!$A:$AM,37,FALSE),"")</f>
        <v>-1.1420999999999999</v>
      </c>
      <c r="Q78" s="34">
        <f t="shared" si="7"/>
        <v>-1.1064473010754279</v>
      </c>
      <c r="R78" s="54" t="str">
        <f>IFERROR(VLOOKUP($A78,'دیتا اولیه'!$A:$AM,31,FALSE),"")</f>
        <v>-</v>
      </c>
      <c r="S78" s="14">
        <f>IFERROR(VLOOKUP($A78,'دیتا اولیه'!$A:$AM,17,FALSE)/10000000000,"")</f>
        <v>13.3591</v>
      </c>
      <c r="T78" s="14">
        <f>IFERROR(S78/'دیتا اولیه'!$AR$2*1000000,"")</f>
        <v>223.78176457778449</v>
      </c>
      <c r="U78" s="30">
        <f>IFERROR(VLOOKUP($A78,'دیتا اولیه'!$A:$AM,22,FALSE),"")</f>
        <v>0.1336</v>
      </c>
      <c r="V78" s="19" t="str">
        <f>IFERROR(VLOOKUP($A78,'دیتا اولیه'!$A:$AN,20,FALSE)/10000000000/L78,"")</f>
        <v/>
      </c>
      <c r="W78" s="14" t="str">
        <f>IFERROR(VLOOKUP($A78,'دیتا اولیه'!$A:$AN,40,FALSE),"")</f>
        <v>-</v>
      </c>
      <c r="X78" s="18" t="str">
        <f>IFERROR(VLOOKUP($A78,'دیتا اولیه'!$A:$AN,23,FALSE),"")</f>
        <v>-</v>
      </c>
      <c r="Y78" s="18" t="str">
        <f>IFERROR(VLOOKUP($A78,'دیتا اولیه'!$A:$AN,24,FALSE),"")</f>
        <v>-</v>
      </c>
      <c r="Z78" s="18" t="str">
        <f>IFERROR(VLOOKUP($A78,'دیتا اولیه'!$A:$AN,25,FALSE),"")</f>
        <v>-</v>
      </c>
      <c r="AA78" s="30">
        <f>IFERROR(VLOOKUP($A78,'دیتا اولیه'!$A:$AN,38,FALSE),"")</f>
        <v>9.9599999999999994E-2</v>
      </c>
      <c r="AB78" s="18">
        <f>IFERROR(VLOOKUP($A78,'دیتا اولیه'!$A:$AN,39,FALSE),"")</f>
        <v>0.79420000000000002</v>
      </c>
      <c r="AC78" s="22"/>
    </row>
    <row r="79" spans="1:29" ht="20.5" thickBot="1" x14ac:dyDescent="0.4">
      <c r="A79" s="14" t="s">
        <v>343</v>
      </c>
      <c r="B79" s="13" t="str">
        <f>VLOOKUP($A79,'دیتا اولیه'!$A:$AM,2,FALSE)</f>
        <v>پتروشیمی آبادان</v>
      </c>
      <c r="C79" s="13" t="str">
        <f>VLOOKUP($A79,'دیتا اولیه'!$A:$AM,3,FALSE)</f>
        <v>مواد شیمیایی-متنوع</v>
      </c>
      <c r="D79" s="13">
        <f>VLOOKUP($A79,'دیتا اولیه'!$A:$AM,5,FALSE)/10000000000</f>
        <v>1442</v>
      </c>
      <c r="E79" s="15">
        <f>IFERROR(D79/'دیتا اولیه'!$AO$2*1000,"")</f>
        <v>17.207637231503583</v>
      </c>
      <c r="F79" s="15" t="str">
        <f t="shared" si="4"/>
        <v/>
      </c>
      <c r="G79" s="14" t="str">
        <f>IFERROR(F79/'دیتا اولیه'!$AP$2*1000000,"")</f>
        <v/>
      </c>
      <c r="H79" s="15">
        <f>IFERROR(VLOOKUP($A79,'دیتا اولیه'!$A:$AM,16,FALSE)/10000000000,"")</f>
        <v>-1163.7793999999999</v>
      </c>
      <c r="I79" s="14">
        <f>IFERROR(H79/'دیتا اولیه'!$AQ$2*1000000,"")</f>
        <v>-22502.405352101781</v>
      </c>
      <c r="J79" s="15" t="str">
        <f t="shared" si="5"/>
        <v/>
      </c>
      <c r="K79" s="14" t="str">
        <f>IFERROR(J79/'دیتا اولیه'!$AR$2*1000000,"")</f>
        <v/>
      </c>
      <c r="L79" s="14">
        <f>IFERROR(VLOOKUP($A79,'دیتا اولیه'!$A:$AM,15,FALSE)/10000000000,"")</f>
        <v>-448.10520000000002</v>
      </c>
      <c r="M79" s="14">
        <f>IFERROR(L79/'دیتا اولیه'!$AS$2*1000000,"")</f>
        <v>-6628.6770905755839</v>
      </c>
      <c r="N79" s="51" t="str">
        <f>IFERROR(VLOOKUP($A79,'دیتا اولیه'!$A:$AM,36,FALSE),"")</f>
        <v>-</v>
      </c>
      <c r="O79" s="35" t="str">
        <f t="shared" si="6"/>
        <v/>
      </c>
      <c r="P79" s="51" t="str">
        <f>IFERROR(VLOOKUP($A79,'دیتا اولیه'!$A:$AM,37,FALSE),"")</f>
        <v>-</v>
      </c>
      <c r="Q79" s="34" t="str">
        <f t="shared" si="7"/>
        <v/>
      </c>
      <c r="R79" s="54">
        <f>IFERROR(VLOOKUP($A79,'دیتا اولیه'!$A:$AM,31,FALSE),"")</f>
        <v>-0.4259</v>
      </c>
      <c r="S79" s="14">
        <f>IFERROR(VLOOKUP($A79,'دیتا اولیه'!$A:$AM,17,FALSE)/10000000000,"")</f>
        <v>-3539.0264999999999</v>
      </c>
      <c r="T79" s="14">
        <f>IFERROR(S79/'دیتا اولیه'!$AR$2*1000000,"")</f>
        <v>-59283.154932408659</v>
      </c>
      <c r="U79" s="30" t="str">
        <f>IFERROR(VLOOKUP($A79,'دیتا اولیه'!$A:$AM,22,FALSE),"")</f>
        <v>-</v>
      </c>
      <c r="V79" s="19">
        <f>IFERROR(VLOOKUP($A79,'دیتا اولیه'!$A:$AN,20,FALSE)/10000000000/L79,"")</f>
        <v>-7.2391036747620874E-2</v>
      </c>
      <c r="W79" s="14">
        <f>IFERROR(VLOOKUP($A79,'دیتا اولیه'!$A:$AN,40,FALSE),"")</f>
        <v>626.59519999999998</v>
      </c>
      <c r="X79" s="18">
        <f>IFERROR(VLOOKUP($A79,'دیتا اولیه'!$A:$AN,23,FALSE),"")</f>
        <v>2.6436999999999999</v>
      </c>
      <c r="Y79" s="18" t="str">
        <f>IFERROR(VLOOKUP($A79,'دیتا اولیه'!$A:$AN,24,FALSE),"")</f>
        <v>-</v>
      </c>
      <c r="Z79" s="18" t="str">
        <f>IFERROR(VLOOKUP($A79,'دیتا اولیه'!$A:$AN,25,FALSE),"")</f>
        <v>-</v>
      </c>
      <c r="AA79" s="30">
        <f>IFERROR(VLOOKUP($A79,'دیتا اولیه'!$A:$AN,38,FALSE),"")</f>
        <v>0.2051</v>
      </c>
      <c r="AB79" s="18">
        <f>IFERROR(VLOOKUP($A79,'دیتا اولیه'!$A:$AN,39,FALSE),"")</f>
        <v>1.4201999999999999</v>
      </c>
      <c r="AC79" s="22"/>
    </row>
    <row r="80" spans="1:29" ht="20.5" thickBot="1" x14ac:dyDescent="0.4">
      <c r="A80" s="14" t="s">
        <v>1101</v>
      </c>
      <c r="B80" s="13" t="str">
        <f>VLOOKUP($A80,'دیتا اولیه'!$A:$AM,2,FALSE)</f>
        <v>پتروشیمی‌ خارک‌</v>
      </c>
      <c r="C80" s="13" t="str">
        <f>VLOOKUP($A80,'دیتا اولیه'!$A:$AM,3,FALSE)</f>
        <v>مواد شیمیایی-متنوع</v>
      </c>
      <c r="D80" s="13">
        <f>VLOOKUP($A80,'دیتا اولیه'!$A:$AM,5,FALSE)/10000000000</f>
        <v>53472</v>
      </c>
      <c r="E80" s="15">
        <f>IFERROR(D80/'دیتا اولیه'!$AO$2*1000,"")</f>
        <v>638.09069212410498</v>
      </c>
      <c r="F80" s="15">
        <f t="shared" si="4"/>
        <v>1113.6224977856511</v>
      </c>
      <c r="G80" s="14">
        <f>IFERROR(F80/'دیتا اولیه'!$AP$2*1000000,"")</f>
        <v>21990.965596083159</v>
      </c>
      <c r="H80" s="15">
        <f>IFERROR(VLOOKUP($A80,'دیتا اولیه'!$A:$AM,16,FALSE)/10000000000,"")</f>
        <v>3095.7804999999998</v>
      </c>
      <c r="I80" s="14">
        <f>IFERROR(H80/'دیتا اولیه'!$AQ$2*1000000,"")</f>
        <v>59858.85958467071</v>
      </c>
      <c r="J80" s="15">
        <f t="shared" si="5"/>
        <v>2759.6132572431957</v>
      </c>
      <c r="K80" s="14">
        <f>IFERROR(J80/'دیتا اولیه'!$AR$2*1000000,"")</f>
        <v>46227.000640621736</v>
      </c>
      <c r="L80" s="14">
        <f>IFERROR(VLOOKUP($A80,'دیتا اولیه'!$A:$AM,15,FALSE)/10000000000,"")</f>
        <v>628.63990000000001</v>
      </c>
      <c r="M80" s="14">
        <f>IFERROR(L80/'دیتا اولیه'!$AS$2*1000000,"")</f>
        <v>9299.2692415792662</v>
      </c>
      <c r="N80" s="51">
        <f>IFERROR(VLOOKUP($A80,'دیتا اولیه'!$A:$AM,36,FALSE),"")</f>
        <v>-0.7722</v>
      </c>
      <c r="O80" s="35">
        <f t="shared" si="6"/>
        <v>-0.7988346829188917</v>
      </c>
      <c r="P80" s="51">
        <f>IFERROR(VLOOKUP($A80,'دیتا اولیه'!$A:$AM,37,FALSE),"")</f>
        <v>-0.4355</v>
      </c>
      <c r="Q80" s="34">
        <f t="shared" si="7"/>
        <v>-0.57713229094244167</v>
      </c>
      <c r="R80" s="54">
        <f>IFERROR(VLOOKUP($A80,'دیتا اولیه'!$A:$AM,31,FALSE),"")</f>
        <v>0.22550000000000001</v>
      </c>
      <c r="S80" s="14">
        <f>IFERROR(VLOOKUP($A80,'دیتا اولیه'!$A:$AM,17,FALSE)/10000000000,"")</f>
        <v>4866.4422000000004</v>
      </c>
      <c r="T80" s="14">
        <f>IFERROR(S80/'دیتا اولیه'!$AR$2*1000000,"")</f>
        <v>81519.041157847139</v>
      </c>
      <c r="U80" s="30">
        <f>IFERROR(VLOOKUP($A80,'دیتا اولیه'!$A:$AM,22,FALSE),"")</f>
        <v>1.1822999999999999</v>
      </c>
      <c r="V80" s="19" t="str">
        <f>IFERROR(VLOOKUP($A80,'دیتا اولیه'!$A:$AN,20,FALSE)/10000000000/L80,"")</f>
        <v/>
      </c>
      <c r="W80" s="14">
        <f>IFERROR(VLOOKUP($A80,'دیتا اولیه'!$A:$AN,40,FALSE),"")</f>
        <v>66.534899999999993</v>
      </c>
      <c r="X80" s="18">
        <f>IFERROR(VLOOKUP($A80,'دیتا اولیه'!$A:$AN,23,FALSE),"")</f>
        <v>3.4678</v>
      </c>
      <c r="Y80" s="18">
        <f>IFERROR(VLOOKUP($A80,'دیتا اولیه'!$A:$AN,24,FALSE),"")</f>
        <v>10.179</v>
      </c>
      <c r="Z80" s="18" t="str">
        <f>IFERROR(VLOOKUP($A80,'دیتا اولیه'!$A:$AN,25,FALSE),"")</f>
        <v>-</v>
      </c>
      <c r="AA80" s="30">
        <f>IFERROR(VLOOKUP($A80,'دیتا اولیه'!$A:$AN,38,FALSE),"")</f>
        <v>0.55659999999999998</v>
      </c>
      <c r="AB80" s="18">
        <f>IFERROR(VLOOKUP($A80,'دیتا اولیه'!$A:$AN,39,FALSE),"")</f>
        <v>1.1333</v>
      </c>
      <c r="AC80" s="22"/>
    </row>
    <row r="81" spans="1:29" ht="20.5" thickBot="1" x14ac:dyDescent="0.4">
      <c r="A81" s="14" t="s">
        <v>1497</v>
      </c>
      <c r="B81" s="13" t="str">
        <f>VLOOKUP($A81,'دیتا اولیه'!$A:$AM,2,FALSE)</f>
        <v>پتروشیمی‌ اصفهان‌</v>
      </c>
      <c r="C81" s="13" t="str">
        <f>VLOOKUP($A81,'دیتا اولیه'!$A:$AM,3,FALSE)</f>
        <v>مواد شیمیایی-متنوع</v>
      </c>
      <c r="D81" s="13">
        <f>VLOOKUP($A81,'دیتا اولیه'!$A:$AM,5,FALSE)/10000000000</f>
        <v>4306.5</v>
      </c>
      <c r="E81" s="15">
        <f>IFERROR(D81/'دیتا اولیه'!$AO$2*1000,"")</f>
        <v>51.390214797136039</v>
      </c>
      <c r="F81" s="15">
        <f t="shared" si="4"/>
        <v>177.84848484848527</v>
      </c>
      <c r="G81" s="14">
        <f>IFERROR(F81/'دیتا اولیه'!$AP$2*1000000,"")</f>
        <v>3512.0158935324894</v>
      </c>
      <c r="H81" s="15">
        <f>IFERROR(VLOOKUP($A81,'دیتا اولیه'!$A:$AM,16,FALSE)/10000000000,"")</f>
        <v>704.39949999999999</v>
      </c>
      <c r="I81" s="14">
        <f>IFERROR(H81/'دیتا اولیه'!$AQ$2*1000000,"")</f>
        <v>13620.006574113462</v>
      </c>
      <c r="J81" s="15" t="str">
        <f t="shared" si="5"/>
        <v/>
      </c>
      <c r="K81" s="14" t="str">
        <f>IFERROR(J81/'دیتا اولیه'!$AR$2*1000000,"")</f>
        <v/>
      </c>
      <c r="L81" s="14">
        <f>IFERROR(VLOOKUP($A81,'دیتا اولیه'!$A:$AM,15,FALSE)/10000000000,"")</f>
        <v>2.9344999999999999</v>
      </c>
      <c r="M81" s="14">
        <f>IFERROR(L81/'دیتا اولیه'!$AS$2*1000000,"")</f>
        <v>43.409121166846639</v>
      </c>
      <c r="N81" s="51" t="str">
        <f>IFERROR(VLOOKUP($A81,'دیتا اولیه'!$A:$AM,36,FALSE),"")</f>
        <v>-</v>
      </c>
      <c r="O81" s="35" t="str">
        <f t="shared" si="6"/>
        <v/>
      </c>
      <c r="P81" s="51">
        <f>IFERROR(VLOOKUP($A81,'دیتا اولیه'!$A:$AM,37,FALSE),"")</f>
        <v>-0.98350000000000004</v>
      </c>
      <c r="Q81" s="34">
        <f t="shared" si="7"/>
        <v>-0.98763982781319803</v>
      </c>
      <c r="R81" s="54">
        <f>IFERROR(VLOOKUP($A81,'دیتا اولیه'!$A:$AM,31,FALSE),"")</f>
        <v>0.14610000000000001</v>
      </c>
      <c r="S81" s="14">
        <f>IFERROR(VLOOKUP($A81,'دیتا اولیه'!$A:$AM,17,FALSE)/10000000000,"")</f>
        <v>210.94759999999999</v>
      </c>
      <c r="T81" s="14">
        <f>IFERROR(S81/'دیتا اولیه'!$AR$2*1000000,"")</f>
        <v>3533.6382062750222</v>
      </c>
      <c r="U81" s="30" t="str">
        <f>IFERROR(VLOOKUP($A81,'دیتا اولیه'!$A:$AM,22,FALSE),"")</f>
        <v>-</v>
      </c>
      <c r="V81" s="19" t="str">
        <f>IFERROR(VLOOKUP($A81,'دیتا اولیه'!$A:$AN,20,FALSE)/10000000000/L81,"")</f>
        <v/>
      </c>
      <c r="W81" s="14">
        <f>IFERROR(VLOOKUP($A81,'دیتا اولیه'!$A:$AN,40,FALSE),"")</f>
        <v>103.9768</v>
      </c>
      <c r="X81" s="18">
        <f>IFERROR(VLOOKUP($A81,'دیتا اولیه'!$A:$AN,23,FALSE),"")</f>
        <v>0.52470000000000006</v>
      </c>
      <c r="Y81" s="18">
        <f>IFERROR(VLOOKUP($A81,'دیتا اولیه'!$A:$AN,24,FALSE),"")</f>
        <v>18.9802</v>
      </c>
      <c r="Z81" s="18" t="str">
        <f>IFERROR(VLOOKUP($A81,'دیتا اولیه'!$A:$AN,25,FALSE),"")</f>
        <v>-</v>
      </c>
      <c r="AA81" s="30">
        <f>IFERROR(VLOOKUP($A81,'دیتا اولیه'!$A:$AN,38,FALSE),"")</f>
        <v>-4.5999999999999999E-2</v>
      </c>
      <c r="AB81" s="18">
        <f>IFERROR(VLOOKUP($A81,'دیتا اولیه'!$A:$AN,39,FALSE),"")</f>
        <v>0.23710000000000001</v>
      </c>
      <c r="AC81" s="22"/>
    </row>
    <row r="82" spans="1:29" ht="20.5" thickBot="1" x14ac:dyDescent="0.4">
      <c r="A82" s="18" t="s">
        <v>333</v>
      </c>
      <c r="B82" s="13" t="str">
        <f>VLOOKUP($A82,'دیتا اولیه'!$A:$AM,2,FALSE)</f>
        <v>صنایع شیمیایی کیمیاگران امروز</v>
      </c>
      <c r="C82" s="13" t="str">
        <f>VLOOKUP($A82,'دیتا اولیه'!$A:$AM,3,FALSE)</f>
        <v>مواد شیمیایی-متنوع</v>
      </c>
      <c r="D82" s="13">
        <f>VLOOKUP($A82,'دیتا اولیه'!$A:$AM,5,FALSE)/10000000000</f>
        <v>2997.54</v>
      </c>
      <c r="E82" s="15">
        <f>IFERROR(D82/'دیتا اولیه'!$AO$2*1000,"")</f>
        <v>35.770167064439143</v>
      </c>
      <c r="F82" s="15">
        <f t="shared" si="4"/>
        <v>142.63343605546996</v>
      </c>
      <c r="G82" s="14">
        <f>IFERROR(F82/'دیتا اولیه'!$AP$2*1000000,"")</f>
        <v>2816.6160358505126</v>
      </c>
      <c r="H82" s="15">
        <f>IFERROR(VLOOKUP($A82,'دیتا اولیه'!$A:$AM,16,FALSE)/10000000000,"")</f>
        <v>589.10350000000005</v>
      </c>
      <c r="I82" s="14">
        <f>IFERROR(H82/'دیتا اولیه'!$AQ$2*1000000,"")</f>
        <v>11390.686028075332</v>
      </c>
      <c r="J82" s="15">
        <f t="shared" si="5"/>
        <v>90.959123513805636</v>
      </c>
      <c r="K82" s="14">
        <f>IFERROR(J82/'دیتا اولیه'!$AR$2*1000000,"")</f>
        <v>1523.6799757744213</v>
      </c>
      <c r="L82" s="14">
        <f>IFERROR(VLOOKUP($A82,'دیتا اولیه'!$A:$AM,15,FALSE)/10000000000,"")</f>
        <v>92.569100000000006</v>
      </c>
      <c r="M82" s="14">
        <f>IFERROR(L82/'دیتا اولیه'!$AS$2*1000000,"")</f>
        <v>1369.3451280306504</v>
      </c>
      <c r="N82" s="51">
        <f>IFERROR(VLOOKUP($A82,'دیتا اولیه'!$A:$AM,36,FALSE),"")</f>
        <v>1.77E-2</v>
      </c>
      <c r="O82" s="35">
        <f t="shared" si="6"/>
        <v>-0.10129085516486436</v>
      </c>
      <c r="P82" s="51">
        <f>IFERROR(VLOOKUP($A82,'دیتا اولیه'!$A:$AM,37,FALSE),"")</f>
        <v>-0.35099999999999998</v>
      </c>
      <c r="Q82" s="34">
        <f t="shared" si="7"/>
        <v>-0.51383322731912262</v>
      </c>
      <c r="R82" s="54">
        <f>IFERROR(VLOOKUP($A82,'دیتا اولیه'!$A:$AM,31,FALSE),"")</f>
        <v>0.13009999999999999</v>
      </c>
      <c r="S82" s="14">
        <f>IFERROR(VLOOKUP($A82,'دیتا اولیه'!$A:$AM,17,FALSE)/10000000000,"")</f>
        <v>336.87630000000001</v>
      </c>
      <c r="T82" s="14">
        <f>IFERROR(S82/'دیتا اولیه'!$AR$2*1000000,"")</f>
        <v>5643.1026684758026</v>
      </c>
      <c r="U82" s="30">
        <f>IFERROR(VLOOKUP($A82,'دیتا اولیه'!$A:$AM,22,FALSE),"")</f>
        <v>0.10059999999999999</v>
      </c>
      <c r="V82" s="19">
        <f>IFERROR(VLOOKUP($A82,'دیتا اولیه'!$A:$AN,20,FALSE)/10000000000/L82,"")</f>
        <v>0.68839277901589191</v>
      </c>
      <c r="W82" s="14">
        <f>IFERROR(VLOOKUP($A82,'دیتا اولیه'!$A:$AN,40,FALSE),"")</f>
        <v>122.97239999999999</v>
      </c>
      <c r="X82" s="18">
        <f>IFERROR(VLOOKUP($A82,'دیتا اولیه'!$A:$AN,23,FALSE),"")</f>
        <v>0.75900000000000001</v>
      </c>
      <c r="Y82" s="18">
        <f>IFERROR(VLOOKUP($A82,'دیتا اولیه'!$A:$AN,24,FALSE),"")</f>
        <v>5.9321999999999999</v>
      </c>
      <c r="Z82" s="18" t="str">
        <f>IFERROR(VLOOKUP($A82,'دیتا اولیه'!$A:$AN,25,FALSE),"")</f>
        <v>-</v>
      </c>
      <c r="AA82" s="30">
        <f>IFERROR(VLOOKUP($A82,'دیتا اولیه'!$A:$AN,38,FALSE),"")</f>
        <v>0.25750000000000001</v>
      </c>
      <c r="AB82" s="18">
        <f>IFERROR(VLOOKUP($A82,'دیتا اولیه'!$A:$AN,39,FALSE),"")</f>
        <v>1.3295999999999999</v>
      </c>
      <c r="AC82" s="22"/>
    </row>
    <row r="83" spans="1:29" ht="20.5" thickBot="1" x14ac:dyDescent="0.4">
      <c r="A83" s="55" t="s">
        <v>955</v>
      </c>
      <c r="B83" s="13" t="str">
        <f>VLOOKUP($A83,'دیتا اولیه'!$A:$AM,2,FALSE)</f>
        <v>کلر پارس</v>
      </c>
      <c r="C83" s="13" t="str">
        <f>VLOOKUP($A83,'دیتا اولیه'!$A:$AM,3,FALSE)</f>
        <v>مواد شیمیایی-متنوع</v>
      </c>
      <c r="D83" s="13">
        <f>VLOOKUP($A83,'دیتا اولیه'!$A:$AM,5,FALSE)/10000000000</f>
        <v>4342.6499999999996</v>
      </c>
      <c r="E83" s="15">
        <f>IFERROR(D83/'دیتا اولیه'!$AO$2*1000,"")</f>
        <v>51.821599045346055</v>
      </c>
      <c r="F83" s="15">
        <f t="shared" si="4"/>
        <v>91.726424000839188</v>
      </c>
      <c r="G83" s="14">
        <f>IFERROR(F83/'دیتا اولیه'!$AP$2*1000000,"")</f>
        <v>1811.3432859565401</v>
      </c>
      <c r="H83" s="15">
        <f>IFERROR(VLOOKUP($A83,'دیتا اولیه'!$A:$AM,16,FALSE)/10000000000,"")</f>
        <v>378.42829999999998</v>
      </c>
      <c r="I83" s="14">
        <f>IFERROR(H83/'دیتا اولیه'!$AQ$2*1000000,"")</f>
        <v>7317.1487683205069</v>
      </c>
      <c r="J83" s="15">
        <f t="shared" si="5"/>
        <v>143.80856837431133</v>
      </c>
      <c r="K83" s="14">
        <f>IFERROR(J83/'دیتا اولیه'!$AR$2*1000000,"")</f>
        <v>2408.9747956230854</v>
      </c>
      <c r="L83" s="14">
        <f>IFERROR(VLOOKUP($A83,'دیتا اولیه'!$A:$AM,15,FALSE)/10000000000,"")</f>
        <v>174.88560000000001</v>
      </c>
      <c r="M83" s="14">
        <f>IFERROR(L83/'دیتا اولیه'!$AS$2*1000000,"")</f>
        <v>2587.0268191298946</v>
      </c>
      <c r="N83" s="51">
        <f>IFERROR(VLOOKUP($A83,'دیتا اولیه'!$A:$AM,36,FALSE),"")</f>
        <v>0.21609999999999999</v>
      </c>
      <c r="O83" s="35">
        <f t="shared" si="6"/>
        <v>7.3911949527373899E-2</v>
      </c>
      <c r="P83" s="51">
        <f>IFERROR(VLOOKUP($A83,'دیتا اولیه'!$A:$AM,37,FALSE),"")</f>
        <v>0.90659999999999996</v>
      </c>
      <c r="Q83" s="34">
        <f t="shared" si="7"/>
        <v>0.42823662371858418</v>
      </c>
      <c r="R83" s="54">
        <f>IFERROR(VLOOKUP($A83,'دیتا اولیه'!$A:$AM,31,FALSE),"")</f>
        <v>7.1900000000000006E-2</v>
      </c>
      <c r="S83" s="14">
        <f>IFERROR(VLOOKUP($A83,'دیتا اولیه'!$A:$AM,17,FALSE)/10000000000,"")</f>
        <v>547.49040000000002</v>
      </c>
      <c r="T83" s="14">
        <f>IFERROR(S83/'دیتا اولیه'!$AR$2*1000000,"")</f>
        <v>9171.1543293632858</v>
      </c>
      <c r="U83" s="30">
        <f>IFERROR(VLOOKUP($A83,'دیتا اولیه'!$A:$AM,22,FALSE),"")</f>
        <v>0.74429999999999996</v>
      </c>
      <c r="V83" s="19">
        <f>IFERROR(VLOOKUP($A83,'دیتا اولیه'!$A:$AN,20,FALSE)/10000000000/L83,"")</f>
        <v>3.2775139862858918E-2</v>
      </c>
      <c r="W83" s="14">
        <f>IFERROR(VLOOKUP($A83,'دیتا اولیه'!$A:$AN,40,FALSE),"")</f>
        <v>57.6858</v>
      </c>
      <c r="X83" s="18">
        <f>IFERROR(VLOOKUP($A83,'دیتا اولیه'!$A:$AN,23,FALSE),"")</f>
        <v>3.7772000000000001</v>
      </c>
      <c r="Y83" s="18">
        <f>IFERROR(VLOOKUP($A83,'دیتا اولیه'!$A:$AN,24,FALSE),"")</f>
        <v>9.0983999999999998</v>
      </c>
      <c r="Z83" s="18" t="str">
        <f>IFERROR(VLOOKUP($A83,'دیتا اولیه'!$A:$AN,25,FALSE),"")</f>
        <v>-</v>
      </c>
      <c r="AA83" s="30">
        <f>IFERROR(VLOOKUP($A83,'دیتا اولیه'!$A:$AN,38,FALSE),"")</f>
        <v>0.69599999999999995</v>
      </c>
      <c r="AB83" s="18">
        <f>IFERROR(VLOOKUP($A83,'دیتا اولیه'!$A:$AN,39,FALSE),"")</f>
        <v>0.98129999999999995</v>
      </c>
      <c r="AC83" s="22"/>
    </row>
    <row r="84" spans="1:29" ht="20.5" thickBot="1" x14ac:dyDescent="0.4">
      <c r="A84" s="14" t="s">
        <v>1459</v>
      </c>
      <c r="B84" s="13" t="str">
        <f>VLOOKUP($A84,'دیتا اولیه'!$A:$AM,2,FALSE)</f>
        <v>پتروشیمی تندگویان</v>
      </c>
      <c r="C84" s="13" t="str">
        <f>VLOOKUP($A84,'دیتا اولیه'!$A:$AM,3,FALSE)</f>
        <v>مواد شیمیایی-متنوع</v>
      </c>
      <c r="D84" s="13">
        <f>VLOOKUP($A84,'دیتا اولیه'!$A:$AM,5,FALSE)/10000000000</f>
        <v>27311.739239999999</v>
      </c>
      <c r="E84" s="15">
        <f>IFERROR(D84/'دیتا اولیه'!$AO$2*1000,"")</f>
        <v>325.91574272076372</v>
      </c>
      <c r="F84" s="15">
        <f t="shared" si="4"/>
        <v>1108.6342826243692</v>
      </c>
      <c r="G84" s="14">
        <f>IFERROR(F84/'دیتا اولیه'!$AP$2*1000000,"")</f>
        <v>21892.462137132094</v>
      </c>
      <c r="H84" s="15">
        <f>IFERROR(VLOOKUP($A84,'دیتا اولیه'!$A:$AM,16,FALSE)/10000000000,"")</f>
        <v>4677.8669</v>
      </c>
      <c r="I84" s="14">
        <f>IFERROR(H84/'دیتا اولیه'!$AQ$2*1000000,"")</f>
        <v>90449.493406550915</v>
      </c>
      <c r="J84" s="15" t="str">
        <f t="shared" si="5"/>
        <v/>
      </c>
      <c r="K84" s="14" t="str">
        <f>IFERROR(J84/'دیتا اولیه'!$AR$2*1000000,"")</f>
        <v/>
      </c>
      <c r="L84" s="14">
        <f>IFERROR(VLOOKUP($A84,'دیتا اولیه'!$A:$AM,15,FALSE)/10000000000,"")</f>
        <v>615.07029999999997</v>
      </c>
      <c r="M84" s="14">
        <f>IFERROR(L84/'دیتا اولیه'!$AS$2*1000000,"")</f>
        <v>9098.5384831585325</v>
      </c>
      <c r="N84" s="51" t="str">
        <f>IFERROR(VLOOKUP($A84,'دیتا اولیه'!$A:$AM,36,FALSE),"")</f>
        <v>-</v>
      </c>
      <c r="O84" s="35" t="str">
        <f t="shared" si="6"/>
        <v/>
      </c>
      <c r="P84" s="51">
        <f>IFERROR(VLOOKUP($A84,'دیتا اولیه'!$A:$AM,37,FALSE),"")</f>
        <v>-0.44519999999999998</v>
      </c>
      <c r="Q84" s="34">
        <f t="shared" si="7"/>
        <v>-0.58439857398559192</v>
      </c>
      <c r="R84" s="54">
        <f>IFERROR(VLOOKUP($A84,'دیتا اولیه'!$A:$AM,31,FALSE),"")</f>
        <v>3.1099999999999999E-2</v>
      </c>
      <c r="S84" s="14">
        <f>IFERROR(VLOOKUP($A84,'دیتا اولیه'!$A:$AM,17,FALSE)/10000000000,"")</f>
        <v>2009.7577000000001</v>
      </c>
      <c r="T84" s="14">
        <f>IFERROR(S84/'دیتا اولیه'!$AR$2*1000000,"")</f>
        <v>33665.974839606686</v>
      </c>
      <c r="U84" s="30">
        <f>IFERROR(VLOOKUP($A84,'دیتا اولیه'!$A:$AM,22,FALSE),"")</f>
        <v>0.97309999999999997</v>
      </c>
      <c r="V84" s="19">
        <f>IFERROR(VLOOKUP($A84,'دیتا اولیه'!$A:$AN,20,FALSE)/10000000000/L84,"")</f>
        <v>0.14635514021730525</v>
      </c>
      <c r="W84" s="14">
        <f>IFERROR(VLOOKUP($A84,'دیتا اولیه'!$A:$AN,40,FALSE),"")</f>
        <v>29.7683</v>
      </c>
      <c r="X84" s="18">
        <f>IFERROR(VLOOKUP($A84,'دیتا اولیه'!$A:$AN,23,FALSE),"")</f>
        <v>0.95840000000000003</v>
      </c>
      <c r="Y84" s="18">
        <f>IFERROR(VLOOKUP($A84,'دیتا اولیه'!$A:$AN,24,FALSE),"")</f>
        <v>76.052599999999998</v>
      </c>
      <c r="Z84" s="18" t="str">
        <f>IFERROR(VLOOKUP($A84,'دیتا اولیه'!$A:$AN,25,FALSE),"")</f>
        <v>-</v>
      </c>
      <c r="AA84" s="30">
        <f>IFERROR(VLOOKUP($A84,'دیتا اولیه'!$A:$AN,38,FALSE),"")</f>
        <v>0.1041</v>
      </c>
      <c r="AB84" s="18">
        <f>IFERROR(VLOOKUP($A84,'دیتا اولیه'!$A:$AN,39,FALSE),"")</f>
        <v>1.1321000000000001</v>
      </c>
      <c r="AC84" s="22"/>
    </row>
    <row r="85" spans="1:29" ht="20.5" thickBot="1" x14ac:dyDescent="0.4">
      <c r="A85" s="14" t="s">
        <v>322</v>
      </c>
      <c r="B85" s="13" t="str">
        <f>VLOOKUP($A85,'دیتا اولیه'!$A:$AM,2,FALSE)</f>
        <v>لعابیران‌</v>
      </c>
      <c r="C85" s="13" t="str">
        <f>VLOOKUP($A85,'دیتا اولیه'!$A:$AM,3,FALSE)</f>
        <v>مواد شیمیایی-متنوع</v>
      </c>
      <c r="D85" s="13">
        <f>VLOOKUP($A85,'دیتا اولیه'!$A:$AM,5,FALSE)/10000000000</f>
        <v>740.64711899999998</v>
      </c>
      <c r="E85" s="15">
        <f>IFERROR(D85/'دیتا اولیه'!$AO$2*1000,"")</f>
        <v>8.838271109785202</v>
      </c>
      <c r="F85" s="15">
        <f t="shared" si="4"/>
        <v>14.780742987111449</v>
      </c>
      <c r="G85" s="14">
        <f>IFERROR(F85/'دیتا اولیه'!$AP$2*1000000,"")</f>
        <v>291.87881096191649</v>
      </c>
      <c r="H85" s="15">
        <f>IFERROR(VLOOKUP($A85,'دیتا اولیه'!$A:$AM,16,FALSE)/10000000000,"")</f>
        <v>41.768500000000003</v>
      </c>
      <c r="I85" s="14">
        <f>IFERROR(H85/'دیتا اولیه'!$AQ$2*1000000,"")</f>
        <v>807.6201709269501</v>
      </c>
      <c r="J85" s="15">
        <f t="shared" si="5"/>
        <v>13.744923857868018</v>
      </c>
      <c r="K85" s="14">
        <f>IFERROR(J85/'دیتا اولیه'!$AR$2*1000000,"")</f>
        <v>230.24480054052998</v>
      </c>
      <c r="L85" s="14">
        <f>IFERROR(VLOOKUP($A85,'دیتا اولیه'!$A:$AM,15,FALSE)/10000000000,"")</f>
        <v>9.7478999999999996</v>
      </c>
      <c r="M85" s="14">
        <f>IFERROR(L85/'دیتا اولیه'!$AS$2*1000000,"")</f>
        <v>144.19757104184848</v>
      </c>
      <c r="N85" s="51">
        <f>IFERROR(VLOOKUP($A85,'دیتا اولیه'!$A:$AM,36,FALSE),"")</f>
        <v>-0.2908</v>
      </c>
      <c r="O85" s="35">
        <f t="shared" si="6"/>
        <v>-0.37372061951746272</v>
      </c>
      <c r="P85" s="51">
        <f>IFERROR(VLOOKUP($A85,'دیتا اولیه'!$A:$AM,37,FALSE),"")</f>
        <v>-0.34050000000000002</v>
      </c>
      <c r="Q85" s="34">
        <f t="shared" si="7"/>
        <v>-0.50596766320024866</v>
      </c>
      <c r="R85" s="54">
        <f>IFERROR(VLOOKUP($A85,'دیتا اولیه'!$A:$AM,31,FALSE),"")</f>
        <v>1.7500000000000002E-2</v>
      </c>
      <c r="S85" s="14">
        <f>IFERROR(VLOOKUP($A85,'دیتا اولیه'!$A:$AM,17,FALSE)/10000000000,"")</f>
        <v>40.005600000000001</v>
      </c>
      <c r="T85" s="14">
        <f>IFERROR(S85/'دیتا اولیه'!$AR$2*1000000,"")</f>
        <v>670.14422835318362</v>
      </c>
      <c r="U85" s="30">
        <f>IFERROR(VLOOKUP($A85,'دیتا اولیه'!$A:$AM,22,FALSE),"")</f>
        <v>0.86760000000000004</v>
      </c>
      <c r="V85" s="19">
        <f>IFERROR(VLOOKUP($A85,'دیتا اولیه'!$A:$AN,20,FALSE)/10000000000/L85,"")</f>
        <v>2.2722842868720443E-2</v>
      </c>
      <c r="W85" s="14">
        <f>IFERROR(VLOOKUP($A85,'دیتا اولیه'!$A:$AN,40,FALSE),"")</f>
        <v>186.03059999999999</v>
      </c>
      <c r="X85" s="18">
        <f>IFERROR(VLOOKUP($A85,'دیتا اولیه'!$A:$AN,23,FALSE),"")</f>
        <v>1.6931</v>
      </c>
      <c r="Y85" s="18">
        <f>IFERROR(VLOOKUP($A85,'دیتا اولیه'!$A:$AN,24,FALSE),"")</f>
        <v>16.436599999999999</v>
      </c>
      <c r="Z85" s="18" t="str">
        <f>IFERROR(VLOOKUP($A85,'دیتا اولیه'!$A:$AN,25,FALSE),"")</f>
        <v>-</v>
      </c>
      <c r="AA85" s="30">
        <f>IFERROR(VLOOKUP($A85,'دیتا اولیه'!$A:$AN,38,FALSE),"")</f>
        <v>4.48E-2</v>
      </c>
      <c r="AB85" s="18">
        <f>IFERROR(VLOOKUP($A85,'دیتا اولیه'!$A:$AN,39,FALSE),"")</f>
        <v>0.77929999999999999</v>
      </c>
      <c r="AC85" s="22"/>
    </row>
    <row r="86" spans="1:29" ht="20.5" thickBot="1" x14ac:dyDescent="0.4">
      <c r="A86" s="14" t="s">
        <v>180</v>
      </c>
      <c r="B86" s="13" t="str">
        <f>VLOOKUP($A86,'دیتا اولیه'!$A:$AM,2,FALSE)</f>
        <v>تولیدی و صنعتی گوهرفام</v>
      </c>
      <c r="C86" s="13" t="str">
        <f>VLOOKUP($A86,'دیتا اولیه'!$A:$AM,3,FALSE)</f>
        <v>مواد شیمیایی-متنوع</v>
      </c>
      <c r="D86" s="13">
        <f>VLOOKUP($A86,'دیتا اولیه'!$A:$AM,5,FALSE)/10000000000</f>
        <v>1863.5</v>
      </c>
      <c r="E86" s="15">
        <f>IFERROR(D86/'دیتا اولیه'!$AO$2*1000,"")</f>
        <v>22.237470167064437</v>
      </c>
      <c r="F86" s="15">
        <f t="shared" si="4"/>
        <v>38.167834051724142</v>
      </c>
      <c r="G86" s="14">
        <f>IFERROR(F86/'دیتا اولیه'!$AP$2*1000000,"")</f>
        <v>753.70920323309917</v>
      </c>
      <c r="H86" s="15">
        <f>IFERROR(VLOOKUP($A86,'دیتا اولیه'!$A:$AM,16,FALSE)/10000000000,"")</f>
        <v>157.2807</v>
      </c>
      <c r="I86" s="14">
        <f>IFERROR(H86/'دیتا اولیه'!$AQ$2*1000000,"")</f>
        <v>3041.1210797014583</v>
      </c>
      <c r="J86" s="15">
        <f t="shared" si="5"/>
        <v>16.117285706160057</v>
      </c>
      <c r="K86" s="14">
        <f>IFERROR(J86/'دیتا اولیه'!$AR$2*1000000,"")</f>
        <v>269.9848519382893</v>
      </c>
      <c r="L86" s="14">
        <f>IFERROR(VLOOKUP($A86,'دیتا اولیه'!$A:$AM,15,FALSE)/10000000000,"")</f>
        <v>28.335799999999999</v>
      </c>
      <c r="M86" s="14">
        <f>IFERROR(L86/'دیتا اولیه'!$AS$2*1000000,"")</f>
        <v>419.16243842546703</v>
      </c>
      <c r="N86" s="51">
        <f>IFERROR(VLOOKUP($A86,'دیتا اولیه'!$A:$AM,36,FALSE),"")</f>
        <v>0.7581</v>
      </c>
      <c r="O86" s="35">
        <f t="shared" si="6"/>
        <v>0.55254057928137179</v>
      </c>
      <c r="P86" s="51">
        <f>IFERROR(VLOOKUP($A86,'دیتا اولیه'!$A:$AM,37,FALSE),"")</f>
        <v>-0.2576</v>
      </c>
      <c r="Q86" s="34">
        <f t="shared" si="7"/>
        <v>-0.44386716172837692</v>
      </c>
      <c r="R86" s="54">
        <f>IFERROR(VLOOKUP($A86,'دیتا اولیه'!$A:$AM,31,FALSE),"")</f>
        <v>1.29E-2</v>
      </c>
      <c r="S86" s="14">
        <f>IFERROR(VLOOKUP($A86,'دیتا اولیه'!$A:$AM,17,FALSE)/10000000000,"")</f>
        <v>107.2586</v>
      </c>
      <c r="T86" s="14">
        <f>IFERROR(S86/'دیتا اولیه'!$AR$2*1000000,"")</f>
        <v>1796.7167529356584</v>
      </c>
      <c r="U86" s="30">
        <f>IFERROR(VLOOKUP($A86,'دیتا اولیه'!$A:$AM,22,FALSE),"")</f>
        <v>1.9074</v>
      </c>
      <c r="V86" s="19">
        <f>IFERROR(VLOOKUP($A86,'دیتا اولیه'!$A:$AN,20,FALSE)/10000000000/L86,"")</f>
        <v>7.6320414458035418E-2</v>
      </c>
      <c r="W86" s="14">
        <f>IFERROR(VLOOKUP($A86,'دیتا اولیه'!$A:$AN,40,FALSE),"")</f>
        <v>179.79339999999999</v>
      </c>
      <c r="X86" s="18">
        <f>IFERROR(VLOOKUP($A86,'دیتا اولیه'!$A:$AN,23,FALSE),"")</f>
        <v>2.2464</v>
      </c>
      <c r="Y86" s="18">
        <f>IFERROR(VLOOKUP($A86,'دیتا اولیه'!$A:$AN,24,FALSE),"")</f>
        <v>16.275099999999998</v>
      </c>
      <c r="Z86" s="18" t="str">
        <f>IFERROR(VLOOKUP($A86,'دیتا اولیه'!$A:$AN,25,FALSE),"")</f>
        <v>-</v>
      </c>
      <c r="AA86" s="30">
        <f>IFERROR(VLOOKUP($A86,'دیتا اولیه'!$A:$AN,38,FALSE),"")</f>
        <v>0.4299</v>
      </c>
      <c r="AB86" s="18" t="str">
        <f>IFERROR(VLOOKUP($A86,'دیتا اولیه'!$A:$AN,39,FALSE),"")</f>
        <v>-</v>
      </c>
      <c r="AC86" s="22"/>
    </row>
    <row r="87" spans="1:29" ht="20.5" thickBot="1" x14ac:dyDescent="0.4">
      <c r="A87" s="14" t="s">
        <v>1595</v>
      </c>
      <c r="B87" s="13" t="str">
        <f>VLOOKUP($A87,'دیتا اولیه'!$A:$AM,2,FALSE)</f>
        <v>پتروشیمی جهرم</v>
      </c>
      <c r="C87" s="13" t="str">
        <f>VLOOKUP($A87,'دیتا اولیه'!$A:$AM,3,FALSE)</f>
        <v>مواد شیمیایی-متنوع</v>
      </c>
      <c r="D87" s="13">
        <f>VLOOKUP($A87,'دیتا اولیه'!$A:$AM,5,FALSE)/10000000000</f>
        <v>244.83070000000001</v>
      </c>
      <c r="E87" s="15">
        <f>IFERROR(D87/'دیتا اولیه'!$AO$2*1000,"")</f>
        <v>2.9216073985680189</v>
      </c>
      <c r="F87" s="15" t="str">
        <f t="shared" si="4"/>
        <v/>
      </c>
      <c r="G87" s="14" t="str">
        <f>IFERROR(F87/'دیتا اولیه'!$AP$2*1000000,"")</f>
        <v/>
      </c>
      <c r="H87" s="15">
        <f>IFERROR(VLOOKUP($A87,'دیتا اولیه'!$A:$AM,16,FALSE)/10000000000,"")</f>
        <v>-8.4125999999999994</v>
      </c>
      <c r="I87" s="14">
        <f>IFERROR(H87/'دیتا اولیه'!$AQ$2*1000000,"")</f>
        <v>-162.66290266444949</v>
      </c>
      <c r="J87" s="15" t="str">
        <f t="shared" si="5"/>
        <v/>
      </c>
      <c r="K87" s="14" t="str">
        <f>IFERROR(J87/'دیتا اولیه'!$AR$2*1000000,"")</f>
        <v/>
      </c>
      <c r="L87" s="14">
        <f>IFERROR(VLOOKUP($A87,'دیتا اولیه'!$A:$AM,15,FALSE)/10000000000,"")</f>
        <v>-6.7309999999999999</v>
      </c>
      <c r="M87" s="14">
        <f>IFERROR(L87/'دیتا اولیه'!$AS$2*1000000,"")</f>
        <v>-99.569532995074042</v>
      </c>
      <c r="N87" s="51" t="str">
        <f>IFERROR(VLOOKUP($A87,'دیتا اولیه'!$A:$AM,36,FALSE),"")</f>
        <v>-</v>
      </c>
      <c r="O87" s="35" t="str">
        <f t="shared" si="6"/>
        <v/>
      </c>
      <c r="P87" s="51" t="str">
        <f>IFERROR(VLOOKUP($A87,'دیتا اولیه'!$A:$AM,37,FALSE),"")</f>
        <v>-</v>
      </c>
      <c r="Q87" s="34" t="str">
        <f t="shared" si="7"/>
        <v/>
      </c>
      <c r="R87" s="54" t="str">
        <f>IFERROR(VLOOKUP($A87,'دیتا اولیه'!$A:$AM,31,FALSE),"")</f>
        <v>-</v>
      </c>
      <c r="S87" s="14">
        <f>IFERROR(VLOOKUP($A87,'دیتا اولیه'!$A:$AM,17,FALSE)/10000000000,"")</f>
        <v>43.717199999999998</v>
      </c>
      <c r="T87" s="14">
        <f>IFERROR(S87/'دیتا اولیه'!$AR$2*1000000,"")</f>
        <v>732.31820694507257</v>
      </c>
      <c r="U87" s="30" t="str">
        <f>IFERROR(VLOOKUP($A87,'دیتا اولیه'!$A:$AM,22,FALSE),"")</f>
        <v>-</v>
      </c>
      <c r="V87" s="19" t="str">
        <f>IFERROR(VLOOKUP($A87,'دیتا اولیه'!$A:$AN,20,FALSE)/10000000000/L87,"")</f>
        <v/>
      </c>
      <c r="W87" s="14" t="str">
        <f>IFERROR(VLOOKUP($A87,'دیتا اولیه'!$A:$AN,40,FALSE),"")</f>
        <v>-</v>
      </c>
      <c r="X87" s="18" t="str">
        <f>IFERROR(VLOOKUP($A87,'دیتا اولیه'!$A:$AN,23,FALSE),"")</f>
        <v>-</v>
      </c>
      <c r="Y87" s="18" t="str">
        <f>IFERROR(VLOOKUP($A87,'دیتا اولیه'!$A:$AN,24,FALSE),"")</f>
        <v>-</v>
      </c>
      <c r="Z87" s="18" t="str">
        <f>IFERROR(VLOOKUP($A87,'دیتا اولیه'!$A:$AN,25,FALSE),"")</f>
        <v>-</v>
      </c>
      <c r="AA87" s="30">
        <f>IFERROR(VLOOKUP($A87,'دیتا اولیه'!$A:$AN,38,FALSE),"")</f>
        <v>6.2799999999999995E-2</v>
      </c>
      <c r="AB87" s="18">
        <f>IFERROR(VLOOKUP($A87,'دیتا اولیه'!$A:$AN,39,FALSE),"")</f>
        <v>0.58109999999999995</v>
      </c>
      <c r="AC87" s="22"/>
    </row>
    <row r="88" spans="1:29" ht="20.5" thickBot="1" x14ac:dyDescent="0.4">
      <c r="A88" s="14" t="s">
        <v>1485</v>
      </c>
      <c r="B88" s="13" t="str">
        <f>VLOOKUP($A88,'دیتا اولیه'!$A:$AM,2,FALSE)</f>
        <v>تولید سموم‌ علف‌ کش</v>
      </c>
      <c r="C88" s="13" t="str">
        <f>VLOOKUP($A88,'دیتا اولیه'!$A:$AM,3,FALSE)</f>
        <v>مواد شیمیایی-متنوع</v>
      </c>
      <c r="D88" s="13">
        <f>VLOOKUP($A88,'دیتا اولیه'!$A:$AM,5,FALSE)/10000000000</f>
        <v>193.05</v>
      </c>
      <c r="E88" s="15">
        <f>IFERROR(D88/'دیتا اولیه'!$AO$2*1000,"")</f>
        <v>2.3036992840095465</v>
      </c>
      <c r="F88" s="15">
        <f t="shared" si="4"/>
        <v>7.1708542713567729</v>
      </c>
      <c r="G88" s="14">
        <f>IFERROR(F88/'دیتا اولیه'!$AP$2*1000000,"")</f>
        <v>141.60454722268508</v>
      </c>
      <c r="H88" s="15">
        <f>IFERROR(VLOOKUP($A88,'دیتا اولیه'!$A:$AM,16,FALSE)/10000000000,"")</f>
        <v>10.878299999999999</v>
      </c>
      <c r="I88" s="14">
        <f>IFERROR(H88/'دیتا اولیه'!$AQ$2*1000000,"")</f>
        <v>210.33876019954366</v>
      </c>
      <c r="J88" s="15">
        <f t="shared" si="5"/>
        <v>2.7655038759689874</v>
      </c>
      <c r="K88" s="14">
        <f>IFERROR(J88/'دیتا اولیه'!$AR$2*1000000,"")</f>
        <v>46.32567592959424</v>
      </c>
      <c r="L88" s="14">
        <f>IFERROR(VLOOKUP($A88,'دیتا اولیه'!$A:$AM,15,FALSE)/10000000000,"")</f>
        <v>-0.14269999999999999</v>
      </c>
      <c r="M88" s="14">
        <f>IFERROR(L88/'دیتا اولیه'!$AS$2*1000000,"")</f>
        <v>-2.1109155190011983</v>
      </c>
      <c r="N88" s="51">
        <f>IFERROR(VLOOKUP($A88,'دیتا اولیه'!$A:$AM,36,FALSE),"")</f>
        <v>-1.0516000000000001</v>
      </c>
      <c r="O88" s="35">
        <f t="shared" si="6"/>
        <v>-1.045566858478425</v>
      </c>
      <c r="P88" s="51">
        <f>IFERROR(VLOOKUP($A88,'دیتا اولیه'!$A:$AM,37,FALSE),"")</f>
        <v>-1.0199</v>
      </c>
      <c r="Q88" s="34">
        <f t="shared" si="7"/>
        <v>-1.0149071167586279</v>
      </c>
      <c r="R88" s="54" t="str">
        <f>IFERROR(VLOOKUP($A88,'دیتا اولیه'!$A:$AM,31,FALSE),"")</f>
        <v>-</v>
      </c>
      <c r="S88" s="14">
        <f>IFERROR(VLOOKUP($A88,'دیتا اولیه'!$A:$AM,17,FALSE)/10000000000,"")</f>
        <v>0.85970000000000002</v>
      </c>
      <c r="T88" s="14">
        <f>IFERROR(S88/'دیتا اولیه'!$AR$2*1000000,"")</f>
        <v>14.401058679665645</v>
      </c>
      <c r="U88" s="30">
        <f>IFERROR(VLOOKUP($A88,'دیتا اولیه'!$A:$AM,22,FALSE),"")</f>
        <v>0.1011</v>
      </c>
      <c r="V88" s="19" t="str">
        <f>IFERROR(VLOOKUP($A88,'دیتا اولیه'!$A:$AN,20,FALSE)/10000000000/L88,"")</f>
        <v/>
      </c>
      <c r="W88" s="14" t="str">
        <f>IFERROR(VLOOKUP($A88,'دیتا اولیه'!$A:$AN,40,FALSE),"")</f>
        <v>-</v>
      </c>
      <c r="X88" s="18" t="str">
        <f>IFERROR(VLOOKUP($A88,'دیتا اولیه'!$A:$AN,23,FALSE),"")</f>
        <v>-</v>
      </c>
      <c r="Y88" s="18">
        <f>IFERROR(VLOOKUP($A88,'دیتا اولیه'!$A:$AN,24,FALSE),"")</f>
        <v>13.862500000000001</v>
      </c>
      <c r="Z88" s="18" t="str">
        <f>IFERROR(VLOOKUP($A88,'دیتا اولیه'!$A:$AN,25,FALSE),"")</f>
        <v>-</v>
      </c>
      <c r="AA88" s="30">
        <f>IFERROR(VLOOKUP($A88,'دیتا اولیه'!$A:$AN,38,FALSE),"")</f>
        <v>-8.9499999999999996E-2</v>
      </c>
      <c r="AB88" s="18">
        <f>IFERROR(VLOOKUP($A88,'دیتا اولیه'!$A:$AN,39,FALSE),"")</f>
        <v>5.28E-2</v>
      </c>
      <c r="AC88" s="22"/>
    </row>
    <row r="89" spans="1:29" ht="20.5" thickBot="1" x14ac:dyDescent="0.4">
      <c r="A89" s="14" t="s">
        <v>387</v>
      </c>
      <c r="B89" s="13" t="str">
        <f>VLOOKUP($A89,'دیتا اولیه'!$A:$AM,2,FALSE)</f>
        <v>مخابرات ایران</v>
      </c>
      <c r="C89" s="13" t="str">
        <f>VLOOKUP($A89,'دیتا اولیه'!$A:$AM,3,FALSE)</f>
        <v>مخابرات</v>
      </c>
      <c r="D89" s="13">
        <f>VLOOKUP($A89,'دیتا اولیه'!$A:$AM,5,FALSE)/10000000000</f>
        <v>51420</v>
      </c>
      <c r="E89" s="15">
        <f>IFERROR(D89/'دیتا اولیه'!$AO$2*1000,"")</f>
        <v>613.60381861575172</v>
      </c>
      <c r="F89" s="15" t="str">
        <f t="shared" si="4"/>
        <v/>
      </c>
      <c r="G89" s="14" t="str">
        <f>IFERROR(F89/'دیتا اولیه'!$AP$2*1000000,"")</f>
        <v/>
      </c>
      <c r="H89" s="15">
        <f>IFERROR(VLOOKUP($A89,'دیتا اولیه'!$A:$AM,16,FALSE)/10000000000,"")</f>
        <v>4320.1857</v>
      </c>
      <c r="I89" s="14">
        <f>IFERROR(H89/'دیتا اولیه'!$AQ$2*1000000,"")</f>
        <v>83533.502842337286</v>
      </c>
      <c r="J89" s="15" t="str">
        <f t="shared" si="5"/>
        <v/>
      </c>
      <c r="K89" s="14" t="str">
        <f>IFERROR(J89/'دیتا اولیه'!$AR$2*1000000,"")</f>
        <v/>
      </c>
      <c r="L89" s="14">
        <f>IFERROR(VLOOKUP($A89,'دیتا اولیه'!$A:$AM,15,FALSE)/10000000000,"")</f>
        <v>4.6357999999999997</v>
      </c>
      <c r="M89" s="14">
        <f>IFERROR(L89/'دیتا اولیه'!$AS$2*1000000,"")</f>
        <v>68.57590864040472</v>
      </c>
      <c r="N89" s="51" t="str">
        <f>IFERROR(VLOOKUP($A89,'دیتا اولیه'!$A:$AM,36,FALSE),"")</f>
        <v>-</v>
      </c>
      <c r="O89" s="35" t="str">
        <f t="shared" si="6"/>
        <v/>
      </c>
      <c r="P89" s="51" t="str">
        <f>IFERROR(VLOOKUP($A89,'دیتا اولیه'!$A:$AM,37,FALSE),"")</f>
        <v>-</v>
      </c>
      <c r="Q89" s="34" t="str">
        <f t="shared" si="7"/>
        <v/>
      </c>
      <c r="R89" s="54">
        <f>IFERROR(VLOOKUP($A89,'دیتا اولیه'!$A:$AM,31,FALSE),"")</f>
        <v>0.1234</v>
      </c>
      <c r="S89" s="14">
        <f>IFERROR(VLOOKUP($A89,'دیتا اولیه'!$A:$AM,17,FALSE)/10000000000,"")</f>
        <v>534.59479999999996</v>
      </c>
      <c r="T89" s="14">
        <f>IFERROR(S89/'دیتا اولیه'!$AR$2*1000000,"")</f>
        <v>8955.1367740422465</v>
      </c>
      <c r="U89" s="30">
        <f>IFERROR(VLOOKUP($A89,'دیتا اولیه'!$A:$AM,22,FALSE),"")</f>
        <v>0.49159999999999998</v>
      </c>
      <c r="V89" s="19">
        <f>IFERROR(VLOOKUP($A89,'دیتا اولیه'!$A:$AN,20,FALSE)/10000000000/L89,"")</f>
        <v>84.667522326243599</v>
      </c>
      <c r="W89" s="14">
        <f>IFERROR(VLOOKUP($A89,'دیتا اولیه'!$A:$AN,40,FALSE),"")</f>
        <v>329.74630000000002</v>
      </c>
      <c r="X89" s="18">
        <f>IFERROR(VLOOKUP($A89,'دیتا اولیه'!$A:$AN,23,FALSE),"")</f>
        <v>3.1072000000000002</v>
      </c>
      <c r="Y89" s="18">
        <f>IFERROR(VLOOKUP($A89,'دیتا اولیه'!$A:$AN,24,FALSE),"")</f>
        <v>8.6938999999999993</v>
      </c>
      <c r="Z89" s="18" t="str">
        <f>IFERROR(VLOOKUP($A89,'دیتا اولیه'!$A:$AN,25,FALSE),"")</f>
        <v>-</v>
      </c>
      <c r="AA89" s="30">
        <f>IFERROR(VLOOKUP($A89,'دیتا اولیه'!$A:$AN,38,FALSE),"")</f>
        <v>0.16389999999999999</v>
      </c>
      <c r="AB89" s="18">
        <f>IFERROR(VLOOKUP($A89,'دیتا اولیه'!$A:$AN,39,FALSE),"")</f>
        <v>1.6415</v>
      </c>
      <c r="AC89" s="22"/>
    </row>
    <row r="90" spans="1:29" ht="20.5" thickBot="1" x14ac:dyDescent="0.4">
      <c r="A90" s="14" t="s">
        <v>456</v>
      </c>
      <c r="B90" s="13" t="str">
        <f>VLOOKUP($A90,'دیتا اولیه'!$A:$AM,2,FALSE)</f>
        <v>شرکت ارتباطات سیار ایران</v>
      </c>
      <c r="C90" s="13" t="str">
        <f>VLOOKUP($A90,'دیتا اولیه'!$A:$AM,3,FALSE)</f>
        <v>مخابرات</v>
      </c>
      <c r="D90" s="13">
        <f>VLOOKUP($A90,'دیتا اولیه'!$A:$AM,5,FALSE)/10000000000</f>
        <v>42691.12</v>
      </c>
      <c r="E90" s="15">
        <f>IFERROR(D90/'دیتا اولیه'!$AO$2*1000,"")</f>
        <v>509.44057279236279</v>
      </c>
      <c r="F90" s="15">
        <f t="shared" si="4"/>
        <v>1124.8070175438668</v>
      </c>
      <c r="G90" s="14">
        <f>IFERROR(F90/'دیتا اولیه'!$AP$2*1000000,"")</f>
        <v>22211.828940439707</v>
      </c>
      <c r="H90" s="15">
        <f>IFERROR(VLOOKUP($A90,'دیتا اولیه'!$A:$AM,16,FALSE)/10000000000,"")</f>
        <v>6139.5736999999999</v>
      </c>
      <c r="I90" s="14">
        <f>IFERROR(H90/'دیتا اولیه'!$AQ$2*1000000,"")</f>
        <v>118712.5120847674</v>
      </c>
      <c r="J90" s="15">
        <f t="shared" si="5"/>
        <v>1962.673469387749</v>
      </c>
      <c r="K90" s="14">
        <f>IFERROR(J90/'دیتا اولیه'!$AR$2*1000000,"")</f>
        <v>32877.254625655376</v>
      </c>
      <c r="L90" s="14">
        <f>IFERROR(VLOOKUP($A90,'دیتا اولیه'!$A:$AM,15,FALSE)/10000000000,"")</f>
        <v>-19.234200000000001</v>
      </c>
      <c r="M90" s="14">
        <f>IFERROR(L90/'دیتا اولیه'!$AS$2*1000000,"")</f>
        <v>-284.5253768435378</v>
      </c>
      <c r="N90" s="51">
        <f>IFERROR(VLOOKUP($A90,'دیتا اولیه'!$A:$AM,36,FALSE),"")</f>
        <v>-1.0098</v>
      </c>
      <c r="O90" s="35">
        <f t="shared" si="6"/>
        <v>-1.0086541707962899</v>
      </c>
      <c r="P90" s="51">
        <f>IFERROR(VLOOKUP($A90,'دیتا اولیه'!$A:$AM,37,FALSE),"")</f>
        <v>-1.0170999999999999</v>
      </c>
      <c r="Q90" s="34">
        <f t="shared" si="7"/>
        <v>-1.0128096329935947</v>
      </c>
      <c r="R90" s="54">
        <f>IFERROR(VLOOKUP($A90,'دیتا اولیه'!$A:$AM,31,FALSE),"")</f>
        <v>0.38140000000000002</v>
      </c>
      <c r="S90" s="14">
        <f>IFERROR(VLOOKUP($A90,'دیتا اولیه'!$A:$AM,17,FALSE)/10000000000,"")</f>
        <v>4172.0360000000001</v>
      </c>
      <c r="T90" s="14">
        <f>IFERROR(S90/'دیتا اولیه'!$AR$2*1000000,"")</f>
        <v>69886.861986364471</v>
      </c>
      <c r="U90" s="30">
        <f>IFERROR(VLOOKUP($A90,'دیتا اولیه'!$A:$AM,22,FALSE),"")</f>
        <v>0.78029999999999999</v>
      </c>
      <c r="V90" s="19">
        <f>IFERROR(VLOOKUP($A90,'دیتا اولیه'!$A:$AN,20,FALSE)/10000000000/L90,"")</f>
        <v>-37.358689209844961</v>
      </c>
      <c r="W90" s="14">
        <f>IFERROR(VLOOKUP($A90,'دیتا اولیه'!$A:$AN,40,FALSE),"")</f>
        <v>66.073599999999999</v>
      </c>
      <c r="X90" s="18">
        <f>IFERROR(VLOOKUP($A90,'دیتا اولیه'!$A:$AN,23,FALSE),"")</f>
        <v>0.65380000000000005</v>
      </c>
      <c r="Y90" s="18">
        <f>IFERROR(VLOOKUP($A90,'دیتا اولیه'!$A:$AN,24,FALSE),"")</f>
        <v>6.5671999999999997</v>
      </c>
      <c r="Z90" s="18" t="str">
        <f>IFERROR(VLOOKUP($A90,'دیتا اولیه'!$A:$AN,25,FALSE),"")</f>
        <v>-</v>
      </c>
      <c r="AA90" s="30">
        <f>IFERROR(VLOOKUP($A90,'دیتا اولیه'!$A:$AN,38,FALSE),"")</f>
        <v>0.30590000000000001</v>
      </c>
      <c r="AB90" s="18">
        <f>IFERROR(VLOOKUP($A90,'دیتا اولیه'!$A:$AN,39,FALSE),"")</f>
        <v>1.1489</v>
      </c>
      <c r="AC90" s="22"/>
    </row>
    <row r="91" spans="1:29" ht="20.5" thickBot="1" x14ac:dyDescent="0.4">
      <c r="A91" s="14" t="s">
        <v>73</v>
      </c>
      <c r="B91" s="13" t="str">
        <f>VLOOKUP($A91,'دیتا اولیه'!$A:$AM,2,FALSE)</f>
        <v>داده گسترعصرنوین-های وب</v>
      </c>
      <c r="C91" s="13" t="str">
        <f>VLOOKUP($A91,'دیتا اولیه'!$A:$AM,3,FALSE)</f>
        <v>مخابرات</v>
      </c>
      <c r="D91" s="13">
        <f>VLOOKUP($A91,'دیتا اولیه'!$A:$AM,5,FALSE)/10000000000</f>
        <v>4386</v>
      </c>
      <c r="E91" s="15">
        <f>IFERROR(D91/'دیتا اولیه'!$AO$2*1000,"")</f>
        <v>52.338902147971361</v>
      </c>
      <c r="F91" s="15">
        <f t="shared" si="4"/>
        <v>384.84228909188613</v>
      </c>
      <c r="G91" s="14">
        <f>IFERROR(F91/'دیتا اولیه'!$AP$2*1000000,"")</f>
        <v>7599.5712695870088</v>
      </c>
      <c r="H91" s="15">
        <f>IFERROR(VLOOKUP($A91,'دیتا اولیه'!$A:$AM,16,FALSE)/10000000000,"")</f>
        <v>1304.1378</v>
      </c>
      <c r="I91" s="14">
        <f>IFERROR(H91/'دیتا اولیه'!$AQ$2*1000000,"")</f>
        <v>25216.323137012259</v>
      </c>
      <c r="J91" s="15" t="str">
        <f t="shared" si="5"/>
        <v/>
      </c>
      <c r="K91" s="14" t="str">
        <f>IFERROR(J91/'دیتا اولیه'!$AR$2*1000000,"")</f>
        <v/>
      </c>
      <c r="L91" s="14">
        <f>IFERROR(VLOOKUP($A91,'دیتا اولیه'!$A:$AM,15,FALSE)/10000000000,"")</f>
        <v>143.23830000000001</v>
      </c>
      <c r="M91" s="14">
        <f>IFERROR(L91/'دیتا اولیه'!$AS$2*1000000,"")</f>
        <v>2118.8784189582998</v>
      </c>
      <c r="N91" s="51" t="str">
        <f>IFERROR(VLOOKUP($A91,'دیتا اولیه'!$A:$AM,36,FALSE),"")</f>
        <v>-</v>
      </c>
      <c r="O91" s="35" t="str">
        <f t="shared" si="6"/>
        <v/>
      </c>
      <c r="P91" s="51">
        <f>IFERROR(VLOOKUP($A91,'دیتا اولیه'!$A:$AM,37,FALSE),"")</f>
        <v>-0.62780000000000002</v>
      </c>
      <c r="Q91" s="34">
        <f t="shared" si="7"/>
        <v>-0.72118447951953368</v>
      </c>
      <c r="R91" s="54">
        <f>IFERROR(VLOOKUP($A91,'دیتا اولیه'!$A:$AM,31,FALSE),"")</f>
        <v>-0.1144</v>
      </c>
      <c r="S91" s="14">
        <f>IFERROR(VLOOKUP($A91,'دیتا اولیه'!$A:$AM,17,FALSE)/10000000000,"")</f>
        <v>1437.5418</v>
      </c>
      <c r="T91" s="14">
        <f>IFERROR(S91/'دیتا اولیه'!$AR$2*1000000,"")</f>
        <v>24080.637217950651</v>
      </c>
      <c r="U91" s="30">
        <f>IFERROR(VLOOKUP($A91,'دیتا اولیه'!$A:$AM,22,FALSE),"")</f>
        <v>0.1012</v>
      </c>
      <c r="V91" s="19">
        <f>IFERROR(VLOOKUP($A91,'دیتا اولیه'!$A:$AN,20,FALSE)/10000000000/L91,"")</f>
        <v>3.509536206447577E-2</v>
      </c>
      <c r="W91" s="14">
        <f>IFERROR(VLOOKUP($A91,'دیتا اولیه'!$A:$AN,40,FALSE),"")</f>
        <v>790.38459999999998</v>
      </c>
      <c r="X91" s="18">
        <f>IFERROR(VLOOKUP($A91,'دیتا اولیه'!$A:$AN,23,FALSE),"")</f>
        <v>1.8334999999999999</v>
      </c>
      <c r="Y91" s="18">
        <f>IFERROR(VLOOKUP($A91,'دیتا اولیه'!$A:$AN,24,FALSE),"")</f>
        <v>4.2023000000000001</v>
      </c>
      <c r="Z91" s="18" t="str">
        <f>IFERROR(VLOOKUP($A91,'دیتا اولیه'!$A:$AN,25,FALSE),"")</f>
        <v>-</v>
      </c>
      <c r="AA91" s="30">
        <f>IFERROR(VLOOKUP($A91,'دیتا اولیه'!$A:$AN,38,FALSE),"")</f>
        <v>0.1183</v>
      </c>
      <c r="AB91" s="18">
        <f>IFERROR(VLOOKUP($A91,'دیتا اولیه'!$A:$AN,39,FALSE),"")</f>
        <v>1.0427999999999999</v>
      </c>
      <c r="AC91" s="22"/>
    </row>
    <row r="92" spans="1:29" ht="20.5" thickBot="1" x14ac:dyDescent="0.4">
      <c r="A92" s="14" t="s">
        <v>577</v>
      </c>
      <c r="B92" s="13" t="str">
        <f>VLOOKUP($A92,'دیتا اولیه'!$A:$AM,2,FALSE)</f>
        <v>انتقال داده های آسیاتک</v>
      </c>
      <c r="C92" s="13" t="str">
        <f>VLOOKUP($A92,'دیتا اولیه'!$A:$AM,3,FALSE)</f>
        <v>مخابرات</v>
      </c>
      <c r="D92" s="13">
        <f>VLOOKUP($A92,'دیتا اولیه'!$A:$AM,5,FALSE)/10000000000</f>
        <v>3586.5</v>
      </c>
      <c r="E92" s="15">
        <f>IFERROR(D92/'دیتا اولیه'!$AO$2*1000,"")</f>
        <v>42.798329355608594</v>
      </c>
      <c r="F92" s="15">
        <f t="shared" si="4"/>
        <v>140.99086358941767</v>
      </c>
      <c r="G92" s="14">
        <f>IFERROR(F92/'دیتا اولیه'!$AP$2*1000000,"")</f>
        <v>2784.1797707230976</v>
      </c>
      <c r="H92" s="15">
        <f>IFERROR(VLOOKUP($A92,'دیتا اولیه'!$A:$AM,16,FALSE)/10000000000,"")</f>
        <v>499.51639999999998</v>
      </c>
      <c r="I92" s="14">
        <f>IFERROR(H92/'دیتا اولیه'!$AQ$2*1000000,"")</f>
        <v>9658.4632043002421</v>
      </c>
      <c r="J92" s="15">
        <f t="shared" si="5"/>
        <v>131.90515831722908</v>
      </c>
      <c r="K92" s="14">
        <f>IFERROR(J92/'دیتا اولیه'!$AR$2*1000000,"")</f>
        <v>2209.5776725334449</v>
      </c>
      <c r="L92" s="14">
        <f>IFERROR(VLOOKUP($A92,'دیتا اولیه'!$A:$AM,15,FALSE)/10000000000,"")</f>
        <v>177.46520000000001</v>
      </c>
      <c r="M92" s="14">
        <f>IFERROR(L92/'دیتا اولیه'!$AS$2*1000000,"")</f>
        <v>2625.1860179583146</v>
      </c>
      <c r="N92" s="51">
        <f>IFERROR(VLOOKUP($A92,'دیتا اولیه'!$A:$AM,36,FALSE),"")</f>
        <v>0.34539999999999998</v>
      </c>
      <c r="O92" s="35">
        <f t="shared" si="6"/>
        <v>0.18809401931924108</v>
      </c>
      <c r="P92" s="51">
        <f>IFERROR(VLOOKUP($A92,'دیتا اولیه'!$A:$AM,37,FALSE),"")</f>
        <v>0.25869999999999999</v>
      </c>
      <c r="Q92" s="34">
        <f t="shared" si="7"/>
        <v>-5.710613748317328E-2</v>
      </c>
      <c r="R92" s="54">
        <f>IFERROR(VLOOKUP($A92,'دیتا اولیه'!$A:$AM,31,FALSE),"")</f>
        <v>0.47049999999999997</v>
      </c>
      <c r="S92" s="14">
        <f>IFERROR(VLOOKUP($A92,'دیتا اولیه'!$A:$AM,17,FALSE)/10000000000,"")</f>
        <v>857.43899999999996</v>
      </c>
      <c r="T92" s="14">
        <f>IFERROR(S92/'دیتا اولیه'!$AR$2*1000000,"")</f>
        <v>14363.18407960199</v>
      </c>
      <c r="U92" s="30">
        <f>IFERROR(VLOOKUP($A92,'دیتا اولیه'!$A:$AM,22,FALSE),"")</f>
        <v>0.1802</v>
      </c>
      <c r="V92" s="19">
        <f>IFERROR(VLOOKUP($A92,'دیتا اولیه'!$A:$AN,20,FALSE)/10000000000/L92,"")</f>
        <v>7.6110696632353831E-3</v>
      </c>
      <c r="W92" s="14">
        <f>IFERROR(VLOOKUP($A92,'دیتا اولیه'!$A:$AN,40,FALSE),"")</f>
        <v>46.695799999999998</v>
      </c>
      <c r="X92" s="18">
        <f>IFERROR(VLOOKUP($A92,'دیتا اولیه'!$A:$AN,23,FALSE),"")</f>
        <v>1.2849999999999999</v>
      </c>
      <c r="Y92" s="18">
        <f>IFERROR(VLOOKUP($A92,'دیتا اولیه'!$A:$AN,24,FALSE),"")</f>
        <v>5.9222999999999999</v>
      </c>
      <c r="Z92" s="18" t="str">
        <f>IFERROR(VLOOKUP($A92,'دیتا اولیه'!$A:$AN,25,FALSE),"")</f>
        <v>-</v>
      </c>
      <c r="AA92" s="30">
        <f>IFERROR(VLOOKUP($A92,'دیتا اولیه'!$A:$AN,38,FALSE),"")</f>
        <v>0.3322</v>
      </c>
      <c r="AB92" s="18" t="str">
        <f>IFERROR(VLOOKUP($A92,'دیتا اولیه'!$A:$AN,39,FALSE),"")</f>
        <v>-</v>
      </c>
      <c r="AC92" s="22"/>
    </row>
    <row r="93" spans="1:29" ht="20.5" thickBot="1" x14ac:dyDescent="0.4">
      <c r="A93" s="14" t="s">
        <v>196</v>
      </c>
      <c r="B93" s="13" t="str">
        <f>VLOOKUP($A93,'دیتا اولیه'!$A:$AM,2,FALSE)</f>
        <v>صنایع ارتباطی آوا</v>
      </c>
      <c r="C93" s="13" t="str">
        <f>VLOOKUP($A93,'دیتا اولیه'!$A:$AM,3,FALSE)</f>
        <v>مخابرات</v>
      </c>
      <c r="D93" s="13">
        <f>VLOOKUP($A93,'دیتا اولیه'!$A:$AM,5,FALSE)/10000000000</f>
        <v>951</v>
      </c>
      <c r="E93" s="15">
        <f>IFERROR(D93/'دیتا اولیه'!$AO$2*1000,"")</f>
        <v>11.348448687350835</v>
      </c>
      <c r="F93" s="15">
        <f t="shared" si="4"/>
        <v>11.29910648894097</v>
      </c>
      <c r="G93" s="14">
        <f>IFERROR(F93/'دیتا اولیه'!$AP$2*1000000,"")</f>
        <v>223.1261155004141</v>
      </c>
      <c r="H93" s="15">
        <f>IFERROR(VLOOKUP($A93,'دیتا اولیه'!$A:$AM,16,FALSE)/10000000000,"")</f>
        <v>96.872699999999995</v>
      </c>
      <c r="I93" s="14">
        <f>IFERROR(H93/'دیتا اولیه'!$AQ$2*1000000,"")</f>
        <v>1873.0944738775668</v>
      </c>
      <c r="J93" s="15">
        <f t="shared" si="5"/>
        <v>56.92915129151293</v>
      </c>
      <c r="K93" s="14">
        <f>IFERROR(J93/'دیتا اولیه'!$AR$2*1000000,"")</f>
        <v>953.63504516999069</v>
      </c>
      <c r="L93" s="14">
        <f>IFERROR(VLOOKUP($A93,'دیتا اولیه'!$A:$AM,15,FALSE)/10000000000,"")</f>
        <v>7.7138999999999998</v>
      </c>
      <c r="M93" s="14">
        <f>IFERROR(L93/'دیتا اولیه'!$AS$2*1000000,"")</f>
        <v>114.10925873877605</v>
      </c>
      <c r="N93" s="51">
        <f>IFERROR(VLOOKUP($A93,'دیتا اولیه'!$A:$AM,36,FALSE),"")</f>
        <v>-0.86450000000000005</v>
      </c>
      <c r="O93" s="35">
        <f t="shared" si="6"/>
        <v>-0.88034284256150064</v>
      </c>
      <c r="P93" s="51">
        <f>IFERROR(VLOOKUP($A93,'دیتا اولیه'!$A:$AM,37,FALSE),"")</f>
        <v>-0.31730000000000003</v>
      </c>
      <c r="Q93" s="34">
        <f t="shared" si="7"/>
        <v>-0.48858851200426034</v>
      </c>
      <c r="R93" s="54" t="str">
        <f>IFERROR(VLOOKUP($A93,'دیتا اولیه'!$A:$AM,31,FALSE),"")</f>
        <v>-</v>
      </c>
      <c r="S93" s="14">
        <f>IFERROR(VLOOKUP($A93,'دیتا اولیه'!$A:$AM,17,FALSE)/10000000000,"")</f>
        <v>155.22059999999999</v>
      </c>
      <c r="T93" s="14">
        <f>IFERROR(S93/'دیتا اولیه'!$AR$2*1000000,"")</f>
        <v>2600.1407105884718</v>
      </c>
      <c r="U93" s="30" t="str">
        <f>IFERROR(VLOOKUP($A93,'دیتا اولیه'!$A:$AM,22,FALSE),"")</f>
        <v>-</v>
      </c>
      <c r="V93" s="19" t="str">
        <f>IFERROR(VLOOKUP($A93,'دیتا اولیه'!$A:$AN,20,FALSE)/10000000000/L93,"")</f>
        <v/>
      </c>
      <c r="W93" s="14">
        <f>IFERROR(VLOOKUP($A93,'دیتا اولیه'!$A:$AN,40,FALSE),"")</f>
        <v>335.12310000000002</v>
      </c>
      <c r="X93" s="18">
        <f>IFERROR(VLOOKUP($A93,'دیتا اولیه'!$A:$AN,23,FALSE),"")</f>
        <v>5.3429000000000002</v>
      </c>
      <c r="Y93" s="18">
        <f>IFERROR(VLOOKUP($A93,'دیتا اولیه'!$A:$AN,24,FALSE),"")</f>
        <v>9.1181999999999999</v>
      </c>
      <c r="Z93" s="18" t="str">
        <f>IFERROR(VLOOKUP($A93,'دیتا اولیه'!$A:$AN,25,FALSE),"")</f>
        <v>-</v>
      </c>
      <c r="AA93" s="30" t="str">
        <f>IFERROR(VLOOKUP($A93,'دیتا اولیه'!$A:$AN,38,FALSE),"")</f>
        <v>-</v>
      </c>
      <c r="AB93" s="18" t="str">
        <f>IFERROR(VLOOKUP($A93,'دیتا اولیه'!$A:$AN,39,FALSE),"")</f>
        <v>-</v>
      </c>
      <c r="AC93" s="22"/>
    </row>
    <row r="94" spans="1:29" ht="20.5" thickBot="1" x14ac:dyDescent="0.4">
      <c r="A94" s="14" t="s">
        <v>949</v>
      </c>
      <c r="B94" s="13" t="str">
        <f>VLOOKUP($A94,'دیتا اولیه'!$A:$AM,2,FALSE)</f>
        <v>افرانت</v>
      </c>
      <c r="C94" s="13" t="str">
        <f>VLOOKUP($A94,'دیتا اولیه'!$A:$AM,3,FALSE)</f>
        <v>مخابرات</v>
      </c>
      <c r="D94" s="13">
        <f>VLOOKUP($A94,'دیتا اولیه'!$A:$AM,5,FALSE)/10000000000</f>
        <v>910.8</v>
      </c>
      <c r="E94" s="15">
        <f>IFERROR(D94/'دیتا اولیه'!$AO$2*1000,"")</f>
        <v>10.868735083532219</v>
      </c>
      <c r="F94" s="15">
        <f t="shared" si="4"/>
        <v>12.942773068645966</v>
      </c>
      <c r="G94" s="14">
        <f>IFERROR(F94/'دیتا اولیه'!$AP$2*1000000,"")</f>
        <v>255.58398634766917</v>
      </c>
      <c r="H94" s="15">
        <f>IFERROR(VLOOKUP($A94,'دیتا اولیه'!$A:$AM,16,FALSE)/10000000000,"")</f>
        <v>55.204900000000002</v>
      </c>
      <c r="I94" s="14">
        <f>IFERROR(H94/'دیتا اولیه'!$AQ$2*1000000,"")</f>
        <v>1067.4214006728798</v>
      </c>
      <c r="J94" s="15">
        <f t="shared" si="5"/>
        <v>15.847171434717144</v>
      </c>
      <c r="K94" s="14">
        <f>IFERROR(J94/'دیتا اولیه'!$AR$2*1000000,"")</f>
        <v>265.46009740384181</v>
      </c>
      <c r="L94" s="14">
        <f>IFERROR(VLOOKUP($A94,'دیتا اولیه'!$A:$AM,15,FALSE)/10000000000,"")</f>
        <v>29.4694</v>
      </c>
      <c r="M94" s="14">
        <f>IFERROR(L94/'دیتا اولیه'!$AS$2*1000000,"")</f>
        <v>435.93142113282346</v>
      </c>
      <c r="N94" s="51">
        <f>IFERROR(VLOOKUP($A94,'دیتا اولیه'!$A:$AM,36,FALSE),"")</f>
        <v>0.85960000000000003</v>
      </c>
      <c r="O94" s="35">
        <f t="shared" si="6"/>
        <v>0.64217306252866058</v>
      </c>
      <c r="P94" s="51">
        <f>IFERROR(VLOOKUP($A94,'دیتا اولیه'!$A:$AM,37,FALSE),"")</f>
        <v>1.2768999999999999</v>
      </c>
      <c r="Q94" s="34">
        <f t="shared" si="7"/>
        <v>0.70562885164420619</v>
      </c>
      <c r="R94" s="54">
        <f>IFERROR(VLOOKUP($A94,'دیتا اولیه'!$A:$AM,31,FALSE),"")</f>
        <v>0.432</v>
      </c>
      <c r="S94" s="14">
        <f>IFERROR(VLOOKUP($A94,'دیتا اولیه'!$A:$AM,17,FALSE)/10000000000,"")</f>
        <v>103.1683</v>
      </c>
      <c r="T94" s="14">
        <f>IFERROR(S94/'دیتا اولیه'!$AR$2*1000000,"")</f>
        <v>1728.1990719801665</v>
      </c>
      <c r="U94" s="30">
        <f>IFERROR(VLOOKUP($A94,'دیتا اولیه'!$A:$AM,22,FALSE),"")</f>
        <v>0.35870000000000002</v>
      </c>
      <c r="V94" s="19">
        <f>IFERROR(VLOOKUP($A94,'دیتا اولیه'!$A:$AN,20,FALSE)/10000000000/L94,"")</f>
        <v>3.8819928468173765E-3</v>
      </c>
      <c r="W94" s="14">
        <f>IFERROR(VLOOKUP($A94,'دیتا اولیه'!$A:$AN,40,FALSE),"")</f>
        <v>94.935400000000001</v>
      </c>
      <c r="X94" s="18">
        <f>IFERROR(VLOOKUP($A94,'دیتا اولیه'!$A:$AN,23,FALSE),"")</f>
        <v>2.3658999999999999</v>
      </c>
      <c r="Y94" s="18">
        <f>IFERROR(VLOOKUP($A94,'دیتا اولیه'!$A:$AN,24,FALSE),"")</f>
        <v>13.2258</v>
      </c>
      <c r="Z94" s="18" t="str">
        <f>IFERROR(VLOOKUP($A94,'دیتا اولیه'!$A:$AN,25,FALSE),"")</f>
        <v>-</v>
      </c>
      <c r="AA94" s="30">
        <f>IFERROR(VLOOKUP($A94,'دیتا اولیه'!$A:$AN,38,FALSE),"")</f>
        <v>0.1686</v>
      </c>
      <c r="AB94" s="18">
        <f>IFERROR(VLOOKUP($A94,'دیتا اولیه'!$A:$AN,39,FALSE),"")</f>
        <v>1.4597</v>
      </c>
      <c r="AC94" s="22"/>
    </row>
    <row r="95" spans="1:29" ht="20.5" thickBot="1" x14ac:dyDescent="0.4">
      <c r="A95" s="14" t="s">
        <v>1527</v>
      </c>
      <c r="B95" s="13" t="str">
        <f>VLOOKUP($A95,'دیتا اولیه'!$A:$AM,2,FALSE)</f>
        <v>کشت و صنعت جوین</v>
      </c>
      <c r="C95" s="13" t="str">
        <f>VLOOKUP($A95,'دیتا اولیه'!$A:$AM,3,FALSE)</f>
        <v>محصولات کشاورزی و دامپروری</v>
      </c>
      <c r="D95" s="13">
        <f>VLOOKUP($A95,'دیتا اولیه'!$A:$AM,5,FALSE)/10000000000</f>
        <v>5439.3431039999996</v>
      </c>
      <c r="E95" s="15">
        <f>IFERROR(D95/'دیتا اولیه'!$AO$2*1000,"")</f>
        <v>64.908628926014316</v>
      </c>
      <c r="F95" s="15">
        <f t="shared" si="4"/>
        <v>55.907941216125117</v>
      </c>
      <c r="G95" s="14">
        <f>IFERROR(F95/'دیتا اولیه'!$AP$2*1000000,"")</f>
        <v>1104.0272751999432</v>
      </c>
      <c r="H95" s="15">
        <f>IFERROR(VLOOKUP($A95,'دیتا اولیه'!$A:$AM,16,FALSE)/10000000000,"")</f>
        <v>902.57209999999998</v>
      </c>
      <c r="I95" s="14">
        <f>IFERROR(H95/'دیتا اولیه'!$AQ$2*1000000,"")</f>
        <v>17451.798213387989</v>
      </c>
      <c r="J95" s="15">
        <f t="shared" si="5"/>
        <v>442.45539906103284</v>
      </c>
      <c r="K95" s="14">
        <f>IFERROR(J95/'دیتا اولیه'!$AR$2*1000000,"")</f>
        <v>7411.6856636184866</v>
      </c>
      <c r="L95" s="14">
        <f>IFERROR(VLOOKUP($A95,'دیتا اولیه'!$A:$AM,15,FALSE)/10000000000,"")</f>
        <v>207.33459999999999</v>
      </c>
      <c r="M95" s="14">
        <f>IFERROR(L95/'دیتا اولیه'!$AS$2*1000000,"")</f>
        <v>3067.0345113237968</v>
      </c>
      <c r="N95" s="51">
        <f>IFERROR(VLOOKUP($A95,'دیتا اولیه'!$A:$AM,36,FALSE),"")</f>
        <v>-0.53139999999999998</v>
      </c>
      <c r="O95" s="35">
        <f t="shared" si="6"/>
        <v>-0.58618934335290895</v>
      </c>
      <c r="P95" s="51">
        <f>IFERROR(VLOOKUP($A95,'دیتا اولیه'!$A:$AM,37,FALSE),"")</f>
        <v>2.7084999999999999</v>
      </c>
      <c r="Q95" s="34">
        <f t="shared" si="7"/>
        <v>1.7780423366518243</v>
      </c>
      <c r="R95" s="54" t="str">
        <f>IFERROR(VLOOKUP($A95,'دیتا اولیه'!$A:$AM,31,FALSE),"")</f>
        <v>-</v>
      </c>
      <c r="S95" s="14">
        <f>IFERROR(VLOOKUP($A95,'دیتا اولیه'!$A:$AM,17,FALSE)/10000000000,"")</f>
        <v>1202.4485999999999</v>
      </c>
      <c r="T95" s="14">
        <f>IFERROR(S95/'دیتا اولیه'!$AR$2*1000000,"")</f>
        <v>20142.529775365594</v>
      </c>
      <c r="U95" s="30">
        <f>IFERROR(VLOOKUP($A95,'دیتا اولیه'!$A:$AM,22,FALSE),"")</f>
        <v>0.5121</v>
      </c>
      <c r="V95" s="19">
        <f>IFERROR(VLOOKUP($A95,'دیتا اولیه'!$A:$AN,20,FALSE)/10000000000/L95,"")</f>
        <v>0.11520701320474247</v>
      </c>
      <c r="W95" s="14">
        <f>IFERROR(VLOOKUP($A95,'دیتا اولیه'!$A:$AN,40,FALSE),"")</f>
        <v>26.374600000000001</v>
      </c>
      <c r="X95" s="18">
        <f>IFERROR(VLOOKUP($A95,'دیتا اولیه'!$A:$AN,23,FALSE),"")</f>
        <v>1.0806</v>
      </c>
      <c r="Y95" s="18">
        <f>IFERROR(VLOOKUP($A95,'دیتا اولیه'!$A:$AN,24,FALSE),"")</f>
        <v>5.1215999999999999</v>
      </c>
      <c r="Z95" s="18" t="str">
        <f>IFERROR(VLOOKUP($A95,'دیتا اولیه'!$A:$AN,25,FALSE),"")</f>
        <v>-</v>
      </c>
      <c r="AA95" s="30">
        <f>IFERROR(VLOOKUP($A95,'دیتا اولیه'!$A:$AN,38,FALSE),"")</f>
        <v>0.49309999999999998</v>
      </c>
      <c r="AB95" s="18">
        <f>IFERROR(VLOOKUP($A95,'دیتا اولیه'!$A:$AN,39,FALSE),"")</f>
        <v>1.1469</v>
      </c>
      <c r="AC95" s="22"/>
    </row>
    <row r="96" spans="1:29" ht="20.5" thickBot="1" x14ac:dyDescent="0.4">
      <c r="A96" s="55" t="s">
        <v>660</v>
      </c>
      <c r="B96" s="13" t="str">
        <f>VLOOKUP($A96,'دیتا اولیه'!$A:$AM,2,FALSE)</f>
        <v>کشت و صنعت آبشیرین</v>
      </c>
      <c r="C96" s="13" t="str">
        <f>VLOOKUP($A96,'دیتا اولیه'!$A:$AM,3,FALSE)</f>
        <v>محصولات کشاورزی و دامپروری</v>
      </c>
      <c r="D96" s="13">
        <f>VLOOKUP($A96,'دیتا اولیه'!$A:$AM,5,FALSE)/10000000000</f>
        <v>588.9143394486</v>
      </c>
      <c r="E96" s="15">
        <f>IFERROR(D96/'دیتا اولیه'!$AO$2*1000,"")</f>
        <v>7.0276174158544151</v>
      </c>
      <c r="F96" s="15">
        <f t="shared" si="4"/>
        <v>2.0750999019935463</v>
      </c>
      <c r="G96" s="14">
        <f>IFERROR(F96/'دیتا اولیه'!$AP$2*1000000,"")</f>
        <v>40.97748621630226</v>
      </c>
      <c r="H96" s="15">
        <f>IFERROR(VLOOKUP($A96,'دیتا اولیه'!$A:$AM,16,FALSE)/10000000000,"")</f>
        <v>-1.6538999999999999</v>
      </c>
      <c r="I96" s="14">
        <f>IFERROR(H96/'دیتا اولیه'!$AQ$2*1000000,"")</f>
        <v>-31.979194864457245</v>
      </c>
      <c r="J96" s="15" t="str">
        <f t="shared" si="5"/>
        <v/>
      </c>
      <c r="K96" s="14" t="str">
        <f>IFERROR(J96/'دیتا اولیه'!$AR$2*1000000,"")</f>
        <v/>
      </c>
      <c r="L96" s="14">
        <f>IFERROR(VLOOKUP($A96,'دیتا اولیه'!$A:$AM,15,FALSE)/10000000000,"")</f>
        <v>73.894099999999995</v>
      </c>
      <c r="M96" s="14">
        <f>IFERROR(L96/'دیتا اولیه'!$AS$2*1000000,"")</f>
        <v>1093.0918181683701</v>
      </c>
      <c r="N96" s="51" t="str">
        <f>IFERROR(VLOOKUP($A96,'دیتا اولیه'!$A:$AM,36,FALSE),"")</f>
        <v>-</v>
      </c>
      <c r="O96" s="35" t="str">
        <f t="shared" si="6"/>
        <v/>
      </c>
      <c r="P96" s="51">
        <f>IFERROR(VLOOKUP($A96,'دیتا اولیه'!$A:$AM,37,FALSE),"")</f>
        <v>34.609900000000003</v>
      </c>
      <c r="Q96" s="34">
        <f t="shared" si="7"/>
        <v>25.675423973018148</v>
      </c>
      <c r="R96" s="54" t="str">
        <f>IFERROR(VLOOKUP($A96,'دیتا اولیه'!$A:$AM,31,FALSE),"")</f>
        <v>-</v>
      </c>
      <c r="S96" s="14">
        <f>IFERROR(VLOOKUP($A96,'دیتا اولیه'!$A:$AM,17,FALSE)/10000000000,"")</f>
        <v>81.559600000000003</v>
      </c>
      <c r="T96" s="14">
        <f>IFERROR(S96/'دیتا اولیه'!$AR$2*1000000,"")</f>
        <v>1366.2261085146656</v>
      </c>
      <c r="U96" s="30">
        <f>IFERROR(VLOOKUP($A96,'دیتا اولیه'!$A:$AM,22,FALSE),"")</f>
        <v>3.2696999999999998</v>
      </c>
      <c r="V96" s="19">
        <f>IFERROR(VLOOKUP($A96,'دیتا اولیه'!$A:$AN,20,FALSE)/10000000000/L96,"")</f>
        <v>9.0074850360177608E-2</v>
      </c>
      <c r="W96" s="14">
        <f>IFERROR(VLOOKUP($A96,'دیتا اولیه'!$A:$AN,40,FALSE),"")</f>
        <v>49.445900000000002</v>
      </c>
      <c r="X96" s="18">
        <f>IFERROR(VLOOKUP($A96,'دیتا اولیه'!$A:$AN,23,FALSE),"")</f>
        <v>5.6696</v>
      </c>
      <c r="Y96" s="18">
        <f>IFERROR(VLOOKUP($A96,'دیتا اولیه'!$A:$AN,24,FALSE),"")</f>
        <v>8.3079000000000001</v>
      </c>
      <c r="Z96" s="18" t="str">
        <f>IFERROR(VLOOKUP($A96,'دیتا اولیه'!$A:$AN,25,FALSE),"")</f>
        <v>-</v>
      </c>
      <c r="AA96" s="30">
        <f>IFERROR(VLOOKUP($A96,'دیتا اولیه'!$A:$AN,38,FALSE),"")</f>
        <v>0.35139999999999999</v>
      </c>
      <c r="AB96" s="18">
        <f>IFERROR(VLOOKUP($A96,'دیتا اولیه'!$A:$AN,39,FALSE),"")</f>
        <v>0.97219999999999995</v>
      </c>
      <c r="AC96" s="22"/>
    </row>
    <row r="97" spans="1:29" ht="20.5" thickBot="1" x14ac:dyDescent="0.4">
      <c r="A97" s="14" t="s">
        <v>1003</v>
      </c>
      <c r="B97" s="13" t="str">
        <f>VLOOKUP($A97,'دیتا اولیه'!$A:$AM,2,FALSE)</f>
        <v>لبنیات‌ کالبر</v>
      </c>
      <c r="C97" s="13" t="str">
        <f>VLOOKUP($A97,'دیتا اولیه'!$A:$AM,3,FALSE)</f>
        <v>محصولات لبنی</v>
      </c>
      <c r="D97" s="13">
        <f>VLOOKUP($A97,'دیتا اولیه'!$A:$AM,5,FALSE)/10000000000</f>
        <v>2375.1419999999998</v>
      </c>
      <c r="E97" s="15">
        <f>IFERROR(D97/'دیتا اولیه'!$AO$2*1000,"")</f>
        <v>28.342983293556085</v>
      </c>
      <c r="F97" s="15">
        <f t="shared" si="4"/>
        <v>4.5308778053335788</v>
      </c>
      <c r="G97" s="14">
        <f>IFERROR(F97/'دیتا اولیه'!$AP$2*1000000,"")</f>
        <v>89.472310531863712</v>
      </c>
      <c r="H97" s="15">
        <f>IFERROR(VLOOKUP($A97,'دیتا اولیه'!$A:$AM,16,FALSE)/10000000000,"")</f>
        <v>59.167700000000004</v>
      </c>
      <c r="I97" s="14">
        <f>IFERROR(H97/'دیتا اولیه'!$AQ$2*1000000,"")</f>
        <v>1144.0446266290267</v>
      </c>
      <c r="J97" s="15" t="str">
        <f t="shared" si="5"/>
        <v/>
      </c>
      <c r="K97" s="14" t="str">
        <f>IFERROR(J97/'دیتا اولیه'!$AR$2*1000000,"")</f>
        <v/>
      </c>
      <c r="L97" s="14">
        <f>IFERROR(VLOOKUP($A97,'دیتا اولیه'!$A:$AM,15,FALSE)/10000000000,"")</f>
        <v>14.798299999999999</v>
      </c>
      <c r="M97" s="14">
        <f>IFERROR(L97/'دیتا اولیه'!$AS$2*1000000,"")</f>
        <v>218.90652505140454</v>
      </c>
      <c r="N97" s="51" t="str">
        <f>IFERROR(VLOOKUP($A97,'دیتا اولیه'!$A:$AM,36,FALSE),"")</f>
        <v>-</v>
      </c>
      <c r="O97" s="35" t="str">
        <f t="shared" si="6"/>
        <v/>
      </c>
      <c r="P97" s="51">
        <f>IFERROR(VLOOKUP($A97,'دیتا اولیه'!$A:$AM,37,FALSE),"")</f>
        <v>2.2660999999999998</v>
      </c>
      <c r="Q97" s="34">
        <f t="shared" si="7"/>
        <v>1.4466399017766007</v>
      </c>
      <c r="R97" s="54">
        <f>IFERROR(VLOOKUP($A97,'دیتا اولیه'!$A:$AM,31,FALSE),"")</f>
        <v>0.52990000000000004</v>
      </c>
      <c r="S97" s="14">
        <f>IFERROR(VLOOKUP($A97,'دیتا اولیه'!$A:$AM,17,FALSE)/10000000000,"")</f>
        <v>139.91739999999999</v>
      </c>
      <c r="T97" s="14">
        <f>IFERROR(S97/'دیتا اولیه'!$AR$2*1000000,"")</f>
        <v>2343.7928204097357</v>
      </c>
      <c r="U97" s="30">
        <f>IFERROR(VLOOKUP($A97,'دیتا اولیه'!$A:$AM,22,FALSE),"")</f>
        <v>0.31230000000000002</v>
      </c>
      <c r="V97" s="19">
        <f>IFERROR(VLOOKUP($A97,'دیتا اولیه'!$A:$AN,20,FALSE)/10000000000/L97,"")</f>
        <v>0.77066960394099326</v>
      </c>
      <c r="W97" s="14">
        <f>IFERROR(VLOOKUP($A97,'دیتا اولیه'!$A:$AN,40,FALSE),"")</f>
        <v>98.537199999999999</v>
      </c>
      <c r="X97" s="18">
        <f>IFERROR(VLOOKUP($A97,'دیتا اولیه'!$A:$AN,23,FALSE),"")</f>
        <v>2.5116000000000001</v>
      </c>
      <c r="Y97" s="18">
        <f>IFERROR(VLOOKUP($A97,'دیتا اولیه'!$A:$AN,24,FALSE),"")</f>
        <v>39.595599999999997</v>
      </c>
      <c r="Z97" s="18" t="str">
        <f>IFERROR(VLOOKUP($A97,'دیتا اولیه'!$A:$AN,25,FALSE),"")</f>
        <v>-</v>
      </c>
      <c r="AA97" s="30">
        <f>IFERROR(VLOOKUP($A97,'دیتا اولیه'!$A:$AN,38,FALSE),"")</f>
        <v>-0.15240000000000001</v>
      </c>
      <c r="AB97" s="18">
        <f>IFERROR(VLOOKUP($A97,'دیتا اولیه'!$A:$AN,39,FALSE),"")</f>
        <v>0.58450000000000002</v>
      </c>
      <c r="AC97" s="22"/>
    </row>
    <row r="98" spans="1:29" ht="20.5" thickBot="1" x14ac:dyDescent="0.4">
      <c r="A98" s="14" t="s">
        <v>993</v>
      </c>
      <c r="B98" s="13" t="str">
        <f>VLOOKUP($A98,'دیتا اولیه'!$A:$AM,2,FALSE)</f>
        <v>فرآورده های دامی ولبنی دالاهو</v>
      </c>
      <c r="C98" s="13" t="str">
        <f>VLOOKUP($A98,'دیتا اولیه'!$A:$AM,3,FALSE)</f>
        <v>محصولات لبنی</v>
      </c>
      <c r="D98" s="13">
        <f>VLOOKUP($A98,'دیتا اولیه'!$A:$AM,5,FALSE)/10000000000</f>
        <v>1736.716412898</v>
      </c>
      <c r="E98" s="15">
        <f>IFERROR(D98/'دیتا اولیه'!$AO$2*1000,"")</f>
        <v>20.72453953338902</v>
      </c>
      <c r="F98" s="15" t="str">
        <f t="shared" si="4"/>
        <v/>
      </c>
      <c r="G98" s="14" t="str">
        <f>IFERROR(F98/'دیتا اولیه'!$AP$2*1000000,"")</f>
        <v/>
      </c>
      <c r="H98" s="15" t="str">
        <f>IFERROR(VLOOKUP($A98,'دیتا اولیه'!$A:$AM,16,FALSE)/10000000000,"")</f>
        <v/>
      </c>
      <c r="I98" s="14" t="str">
        <f>IFERROR(H98/'دیتا اولیه'!$AQ$2*1000000,"")</f>
        <v/>
      </c>
      <c r="J98" s="15" t="str">
        <f t="shared" si="5"/>
        <v/>
      </c>
      <c r="K98" s="14" t="str">
        <f>IFERROR(J98/'دیتا اولیه'!$AR$2*1000000,"")</f>
        <v/>
      </c>
      <c r="L98" s="14" t="str">
        <f>IFERROR(VLOOKUP($A98,'دیتا اولیه'!$A:$AM,15,FALSE)/10000000000,"")</f>
        <v/>
      </c>
      <c r="M98" s="14" t="str">
        <f>IFERROR(L98/'دیتا اولیه'!$AS$2*1000000,"")</f>
        <v/>
      </c>
      <c r="N98" s="51">
        <f>IFERROR(VLOOKUP($A98,'دیتا اولیه'!$A:$AM,36,FALSE),"")</f>
        <v>0.63239999999999996</v>
      </c>
      <c r="O98" s="35" t="str">
        <f t="shared" si="6"/>
        <v/>
      </c>
      <c r="P98" s="51">
        <f>IFERROR(VLOOKUP($A98,'دیتا اولیه'!$A:$AM,37,FALSE),"")</f>
        <v>0.4753</v>
      </c>
      <c r="Q98" s="34" t="str">
        <f t="shared" si="7"/>
        <v/>
      </c>
      <c r="R98" s="54" t="str">
        <f>IFERROR(VLOOKUP($A98,'دیتا اولیه'!$A:$AM,31,FALSE),"")</f>
        <v>-</v>
      </c>
      <c r="S98" s="14" t="str">
        <f>IFERROR(VLOOKUP($A98,'دیتا اولیه'!$A:$AM,17,FALSE)/10000000000,"")</f>
        <v/>
      </c>
      <c r="T98" s="14" t="str">
        <f>IFERROR(S98/'دیتا اولیه'!$AR$2*1000000,"")</f>
        <v/>
      </c>
      <c r="U98" s="30" t="str">
        <f>IFERROR(VLOOKUP($A98,'دیتا اولیه'!$A:$AM,22,FALSE),"")</f>
        <v>-</v>
      </c>
      <c r="V98" s="19" t="str">
        <f>IFERROR(VLOOKUP($A98,'دیتا اولیه'!$A:$AN,20,FALSE)/10000000000/L98,"")</f>
        <v/>
      </c>
      <c r="W98" s="14">
        <f>IFERROR(VLOOKUP($A98,'دیتا اولیه'!$A:$AN,40,FALSE),"")</f>
        <v>59.2639</v>
      </c>
      <c r="X98" s="18">
        <f>IFERROR(VLOOKUP($A98,'دیتا اولیه'!$A:$AN,23,FALSE),"")</f>
        <v>1.3529</v>
      </c>
      <c r="Y98" s="18">
        <f>IFERROR(VLOOKUP($A98,'دیتا اولیه'!$A:$AN,24,FALSE),"")</f>
        <v>10.7973</v>
      </c>
      <c r="Z98" s="18" t="str">
        <f>IFERROR(VLOOKUP($A98,'دیتا اولیه'!$A:$AN,25,FALSE),"")</f>
        <v>-</v>
      </c>
      <c r="AA98" s="30" t="str">
        <f>IFERROR(VLOOKUP($A98,'دیتا اولیه'!$A:$AN,38,FALSE),"")</f>
        <v>-</v>
      </c>
      <c r="AB98" s="18" t="str">
        <f>IFERROR(VLOOKUP($A98,'دیتا اولیه'!$A:$AN,39,FALSE),"")</f>
        <v>-</v>
      </c>
      <c r="AC98" s="22"/>
    </row>
    <row r="99" spans="1:29" ht="20.5" thickBot="1" x14ac:dyDescent="0.4">
      <c r="A99" s="55" t="s">
        <v>1133</v>
      </c>
      <c r="B99" s="13" t="str">
        <f>VLOOKUP($A99,'دیتا اولیه'!$A:$AM,2,FALSE)</f>
        <v>شیر پاستوریزه پگاه گلستان</v>
      </c>
      <c r="C99" s="13" t="str">
        <f>VLOOKUP($A99,'دیتا اولیه'!$A:$AM,3,FALSE)</f>
        <v>محصولات لبنی</v>
      </c>
      <c r="D99" s="13">
        <f>VLOOKUP($A99,'دیتا اولیه'!$A:$AM,5,FALSE)/10000000000</f>
        <v>758.2</v>
      </c>
      <c r="E99" s="15">
        <f>IFERROR(D99/'دیتا اولیه'!$AO$2*1000,"")</f>
        <v>9.0477326968973752</v>
      </c>
      <c r="F99" s="15">
        <f t="shared" si="4"/>
        <v>16.705920908892288</v>
      </c>
      <c r="G99" s="14">
        <f>IFERROR(F99/'دیتا اولیه'!$AP$2*1000000,"")</f>
        <v>329.89575254526636</v>
      </c>
      <c r="H99" s="15">
        <f>IFERROR(VLOOKUP($A99,'دیتا اولیه'!$A:$AM,16,FALSE)/10000000000,"")</f>
        <v>54.851199999999999</v>
      </c>
      <c r="I99" s="14">
        <f>IFERROR(H99/'دیتا اولیه'!$AQ$2*1000000,"")</f>
        <v>1060.5823891101745</v>
      </c>
      <c r="J99" s="15">
        <f t="shared" si="5"/>
        <v>12.822907932248869</v>
      </c>
      <c r="K99" s="14">
        <f>IFERROR(J99/'دیتا اولیه'!$AR$2*1000000,"")</f>
        <v>214.7998715555031</v>
      </c>
      <c r="L99" s="14">
        <f>IFERROR(VLOOKUP($A99,'دیتا اولیه'!$A:$AM,15,FALSE)/10000000000,"")</f>
        <v>22.9389</v>
      </c>
      <c r="M99" s="14">
        <f>IFERROR(L99/'دیتا اولیه'!$AS$2*1000000,"")</f>
        <v>339.32782059436988</v>
      </c>
      <c r="N99" s="51">
        <f>IFERROR(VLOOKUP($A99,'دیتا اولیه'!$A:$AM,36,FALSE),"")</f>
        <v>0.78890000000000005</v>
      </c>
      <c r="O99" s="35">
        <f t="shared" si="6"/>
        <v>0.57973940178399719</v>
      </c>
      <c r="P99" s="51">
        <f>IFERROR(VLOOKUP($A99,'دیتا اولیه'!$A:$AM,37,FALSE),"")</f>
        <v>0.37309999999999999</v>
      </c>
      <c r="Q99" s="34">
        <f t="shared" si="7"/>
        <v>2.859105634532022E-2</v>
      </c>
      <c r="R99" s="54">
        <f>IFERROR(VLOOKUP($A99,'دیتا اولیه'!$A:$AM,31,FALSE),"")</f>
        <v>0.49640000000000001</v>
      </c>
      <c r="S99" s="14">
        <f>IFERROR(VLOOKUP($A99,'دیتا اولیه'!$A:$AM,17,FALSE)/10000000000,"")</f>
        <v>52.1096</v>
      </c>
      <c r="T99" s="14">
        <f>IFERROR(S99/'دیتا اولیه'!$AR$2*1000000,"")</f>
        <v>872.90148583680923</v>
      </c>
      <c r="U99" s="30">
        <f>IFERROR(VLOOKUP($A99,'دیتا اولیه'!$A:$AM,22,FALSE),"")</f>
        <v>0.44259999999999999</v>
      </c>
      <c r="V99" s="19">
        <f>IFERROR(VLOOKUP($A99,'دیتا اولیه'!$A:$AN,20,FALSE)/10000000000/L99,"")</f>
        <v>0.114473667002341</v>
      </c>
      <c r="W99" s="14">
        <f>IFERROR(VLOOKUP($A99,'دیتا اولیه'!$A:$AN,40,FALSE),"")</f>
        <v>50.401899999999998</v>
      </c>
      <c r="X99" s="18">
        <f>IFERROR(VLOOKUP($A99,'دیتا اولیه'!$A:$AN,23,FALSE),"")</f>
        <v>0.50170000000000003</v>
      </c>
      <c r="Y99" s="18">
        <f>IFERROR(VLOOKUP($A99,'دیتا اولیه'!$A:$AN,24,FALSE),"")</f>
        <v>13.678900000000001</v>
      </c>
      <c r="Z99" s="18" t="str">
        <f>IFERROR(VLOOKUP($A99,'دیتا اولیه'!$A:$AN,25,FALSE),"")</f>
        <v>-</v>
      </c>
      <c r="AA99" s="30">
        <f>IFERROR(VLOOKUP($A99,'دیتا اولیه'!$A:$AN,38,FALSE),"")</f>
        <v>0.1124</v>
      </c>
      <c r="AB99" s="18">
        <f>IFERROR(VLOOKUP($A99,'دیتا اولیه'!$A:$AN,39,FALSE),"")</f>
        <v>1.5316000000000001</v>
      </c>
      <c r="AC99" s="22"/>
    </row>
    <row r="100" spans="1:29" ht="20.5" thickBot="1" x14ac:dyDescent="0.4">
      <c r="A100" s="14" t="s">
        <v>1148</v>
      </c>
      <c r="B100" s="13" t="str">
        <f>VLOOKUP($A100,'دیتا اولیه'!$A:$AM,2,FALSE)</f>
        <v>شیرپاستوریزه‌پگاه‌اصفهان‌</v>
      </c>
      <c r="C100" s="13" t="str">
        <f>VLOOKUP($A100,'دیتا اولیه'!$A:$AM,3,FALSE)</f>
        <v>محصولات لبنی</v>
      </c>
      <c r="D100" s="13">
        <f>VLOOKUP($A100,'دیتا اولیه'!$A:$AM,5,FALSE)/10000000000</f>
        <v>1611.31556</v>
      </c>
      <c r="E100" s="15">
        <f>IFERROR(D100/'دیتا اولیه'!$AO$2*1000,"")</f>
        <v>19.228109307875894</v>
      </c>
      <c r="F100" s="15">
        <f t="shared" si="4"/>
        <v>39.770638026758895</v>
      </c>
      <c r="G100" s="14">
        <f>IFERROR(F100/'دیتا اولیه'!$AP$2*1000000,"")</f>
        <v>785.36015060740306</v>
      </c>
      <c r="H100" s="15">
        <f>IFERROR(VLOOKUP($A100,'دیتا اولیه'!$A:$AM,16,FALSE)/10000000000,"")</f>
        <v>178.76920000000001</v>
      </c>
      <c r="I100" s="14">
        <f>IFERROR(H100/'دیتا اولیه'!$AQ$2*1000000,"")</f>
        <v>3456.6147182799027</v>
      </c>
      <c r="J100" s="15">
        <f t="shared" si="5"/>
        <v>30.597297108045655</v>
      </c>
      <c r="K100" s="14">
        <f>IFERROR(J100/'دیتا اولیه'!$AR$2*1000000,"")</f>
        <v>512.54329544274685</v>
      </c>
      <c r="L100" s="14">
        <f>IFERROR(VLOOKUP($A100,'دیتا اولیه'!$A:$AM,15,FALSE)/10000000000,"")</f>
        <v>43.695999999999998</v>
      </c>
      <c r="M100" s="14">
        <f>IFERROR(L100/'دیتا اولیه'!$AS$2*1000000,"")</f>
        <v>646.38097069569972</v>
      </c>
      <c r="N100" s="51">
        <f>IFERROR(VLOOKUP($A100,'دیتا اولیه'!$A:$AM,36,FALSE),"")</f>
        <v>0.42809999999999998</v>
      </c>
      <c r="O100" s="35">
        <f t="shared" si="6"/>
        <v>0.26112462389609603</v>
      </c>
      <c r="P100" s="51">
        <f>IFERROR(VLOOKUP($A100,'دیتا اولیه'!$A:$AM,37,FALSE),"")</f>
        <v>9.8699999999999996E-2</v>
      </c>
      <c r="Q100" s="34">
        <f t="shared" si="7"/>
        <v>-0.17696235262791959</v>
      </c>
      <c r="R100" s="54">
        <f>IFERROR(VLOOKUP($A100,'دیتا اولیه'!$A:$AM,31,FALSE),"")</f>
        <v>0.41199999999999998</v>
      </c>
      <c r="S100" s="14">
        <f>IFERROR(VLOOKUP($A100,'دیتا اولیه'!$A:$AM,17,FALSE)/10000000000,"")</f>
        <v>121.8674</v>
      </c>
      <c r="T100" s="14">
        <f>IFERROR(S100/'دیتا اولیه'!$AR$2*1000000,"")</f>
        <v>2041.4325678007272</v>
      </c>
      <c r="U100" s="30">
        <f>IFERROR(VLOOKUP($A100,'دیتا اولیه'!$A:$AM,22,FALSE),"")</f>
        <v>0.58209999999999995</v>
      </c>
      <c r="V100" s="19">
        <f>IFERROR(VLOOKUP($A100,'دیتا اولیه'!$A:$AN,20,FALSE)/10000000000/L100,"")</f>
        <v>5.0215122665690226E-2</v>
      </c>
      <c r="W100" s="14">
        <f>IFERROR(VLOOKUP($A100,'دیتا اولیه'!$A:$AN,40,FALSE),"")</f>
        <v>54.492600000000003</v>
      </c>
      <c r="X100" s="18">
        <f>IFERROR(VLOOKUP($A100,'دیتا اولیه'!$A:$AN,23,FALSE),"")</f>
        <v>0.47610000000000002</v>
      </c>
      <c r="Y100" s="18">
        <f>IFERROR(VLOOKUP($A100,'دیتا اولیه'!$A:$AN,24,FALSE),"")</f>
        <v>10.7163</v>
      </c>
      <c r="Z100" s="18" t="str">
        <f>IFERROR(VLOOKUP($A100,'دیتا اولیه'!$A:$AN,25,FALSE),"")</f>
        <v>-</v>
      </c>
      <c r="AA100" s="30">
        <f>IFERROR(VLOOKUP($A100,'دیتا اولیه'!$A:$AN,38,FALSE),"")</f>
        <v>0.38519999999999999</v>
      </c>
      <c r="AB100" s="18">
        <f>IFERROR(VLOOKUP($A100,'دیتا اولیه'!$A:$AN,39,FALSE),"")</f>
        <v>1.448</v>
      </c>
      <c r="AC100" s="22"/>
    </row>
    <row r="101" spans="1:29" ht="20.5" thickBot="1" x14ac:dyDescent="0.4">
      <c r="A101" s="14" t="s">
        <v>1121</v>
      </c>
      <c r="B101" s="13" t="str">
        <f>VLOOKUP($A101,'دیتا اولیه'!$A:$AM,2,FALSE)</f>
        <v>شیرپاستوریزه‌پگاه‌خراسان‌</v>
      </c>
      <c r="C101" s="13" t="str">
        <f>VLOOKUP($A101,'دیتا اولیه'!$A:$AM,3,FALSE)</f>
        <v>محصولات لبنی</v>
      </c>
      <c r="D101" s="13">
        <f>VLOOKUP($A101,'دیتا اولیه'!$A:$AM,5,FALSE)/10000000000</f>
        <v>941.41920000000005</v>
      </c>
      <c r="E101" s="15">
        <f>IFERROR(D101/'دیتا اولیه'!$AO$2*1000,"")</f>
        <v>11.234119331742244</v>
      </c>
      <c r="F101" s="15" t="str">
        <f t="shared" si="4"/>
        <v/>
      </c>
      <c r="G101" s="14" t="str">
        <f>IFERROR(F101/'دیتا اولیه'!$AP$2*1000000,"")</f>
        <v/>
      </c>
      <c r="H101" s="15">
        <f>IFERROR(VLOOKUP($A101,'دیتا اولیه'!$A:$AM,16,FALSE)/10000000000,"")</f>
        <v>136.59180000000001</v>
      </c>
      <c r="I101" s="14">
        <f>IFERROR(H101/'دیتا اولیه'!$AQ$2*1000000,"")</f>
        <v>2641.0882091341509</v>
      </c>
      <c r="J101" s="15" t="str">
        <f t="shared" si="5"/>
        <v/>
      </c>
      <c r="K101" s="14" t="str">
        <f>IFERROR(J101/'دیتا اولیه'!$AR$2*1000000,"")</f>
        <v/>
      </c>
      <c r="L101" s="14">
        <f>IFERROR(VLOOKUP($A101,'دیتا اولیه'!$A:$AM,15,FALSE)/10000000000,"")</f>
        <v>23.042400000000001</v>
      </c>
      <c r="M101" s="14">
        <f>IFERROR(L101/'دیتا اولیه'!$AS$2*1000000,"")</f>
        <v>340.8588630345705</v>
      </c>
      <c r="N101" s="51" t="str">
        <f>IFERROR(VLOOKUP($A101,'دیتا اولیه'!$A:$AM,36,FALSE),"")</f>
        <v>-</v>
      </c>
      <c r="O101" s="35" t="str">
        <f t="shared" si="6"/>
        <v/>
      </c>
      <c r="P101" s="51" t="str">
        <f>IFERROR(VLOOKUP($A101,'دیتا اولیه'!$A:$AM,37,FALSE),"")</f>
        <v>-</v>
      </c>
      <c r="Q101" s="34" t="str">
        <f t="shared" si="7"/>
        <v/>
      </c>
      <c r="R101" s="54">
        <f>IFERROR(VLOOKUP($A101,'دیتا اولیه'!$A:$AM,31,FALSE),"")</f>
        <v>0.39879999999999999</v>
      </c>
      <c r="S101" s="14">
        <f>IFERROR(VLOOKUP($A101,'دیتا اولیه'!$A:$AM,17,FALSE)/10000000000,"")</f>
        <v>67.679500000000004</v>
      </c>
      <c r="T101" s="14">
        <f>IFERROR(S101/'دیتا اولیه'!$AR$2*1000000,"")</f>
        <v>1133.7169371995242</v>
      </c>
      <c r="U101" s="30">
        <f>IFERROR(VLOOKUP($A101,'دیتا اولیه'!$A:$AM,22,FALSE),"")</f>
        <v>0.53290000000000004</v>
      </c>
      <c r="V101" s="19">
        <f>IFERROR(VLOOKUP($A101,'دیتا اولیه'!$A:$AN,20,FALSE)/10000000000/L101,"")</f>
        <v>0.26872200812415376</v>
      </c>
      <c r="W101" s="14">
        <f>IFERROR(VLOOKUP($A101,'دیتا اولیه'!$A:$AN,40,FALSE),"")</f>
        <v>59.3932</v>
      </c>
      <c r="X101" s="18">
        <f>IFERROR(VLOOKUP($A101,'دیتا اولیه'!$A:$AN,23,FALSE),"")</f>
        <v>0.52700000000000002</v>
      </c>
      <c r="Y101" s="18" t="str">
        <f>IFERROR(VLOOKUP($A101,'دیتا اولیه'!$A:$AN,24,FALSE),"")</f>
        <v>-</v>
      </c>
      <c r="Z101" s="18" t="str">
        <f>IFERROR(VLOOKUP($A101,'دیتا اولیه'!$A:$AN,25,FALSE),"")</f>
        <v>-</v>
      </c>
      <c r="AA101" s="30">
        <f>IFERROR(VLOOKUP($A101,'دیتا اولیه'!$A:$AN,38,FALSE),"")</f>
        <v>0.33090000000000003</v>
      </c>
      <c r="AB101" s="18">
        <f>IFERROR(VLOOKUP($A101,'دیتا اولیه'!$A:$AN,39,FALSE),"")</f>
        <v>1.2645</v>
      </c>
      <c r="AC101" s="22"/>
    </row>
    <row r="102" spans="1:29" ht="20.5" thickBot="1" x14ac:dyDescent="0.4">
      <c r="A102" s="55" t="s">
        <v>759</v>
      </c>
      <c r="B102" s="13" t="str">
        <f>VLOOKUP($A102,'دیتا اولیه'!$A:$AM,2,FALSE)</f>
        <v>کشت و دام گلدشت نمونه اصفهان</v>
      </c>
      <c r="C102" s="13" t="str">
        <f>VLOOKUP($A102,'دیتا اولیه'!$A:$AM,3,FALSE)</f>
        <v>محصولات کشاورزی و دامپروری</v>
      </c>
      <c r="D102" s="13">
        <f>VLOOKUP($A102,'دیتا اولیه'!$A:$AM,5,FALSE)/10000000000</f>
        <v>2097.9</v>
      </c>
      <c r="E102" s="15">
        <f>IFERROR(D102/'دیتا اولیه'!$AO$2*1000,"")</f>
        <v>25.034606205250597</v>
      </c>
      <c r="F102" s="15">
        <f t="shared" si="4"/>
        <v>44.277181413893572</v>
      </c>
      <c r="G102" s="14">
        <f>IFERROR(F102/'دیتا اولیه'!$AP$2*1000000,"")</f>
        <v>874.35192365508635</v>
      </c>
      <c r="H102" s="15">
        <f>IFERROR(VLOOKUP($A102,'دیتا اولیه'!$A:$AM,16,FALSE)/10000000000,"")</f>
        <v>131.5839</v>
      </c>
      <c r="I102" s="14">
        <f>IFERROR(H102/'دیتا اولیه'!$AQ$2*1000000,"")</f>
        <v>2544.257318535133</v>
      </c>
      <c r="J102" s="15">
        <f t="shared" si="5"/>
        <v>38.3212555577676</v>
      </c>
      <c r="K102" s="14">
        <f>IFERROR(J102/'دیتا اولیه'!$AR$2*1000000,"")</f>
        <v>641.9293357751244</v>
      </c>
      <c r="L102" s="14">
        <f>IFERROR(VLOOKUP($A102,'دیتا اولیه'!$A:$AM,15,FALSE)/10000000000,"")</f>
        <v>57.746299999999998</v>
      </c>
      <c r="M102" s="14">
        <f>IFERROR(L102/'دیتا اولیه'!$AS$2*1000000,"")</f>
        <v>854.22257067203145</v>
      </c>
      <c r="N102" s="51">
        <f>IFERROR(VLOOKUP($A102,'دیتا اولیه'!$A:$AM,36,FALSE),"")</f>
        <v>0.50690000000000002</v>
      </c>
      <c r="O102" s="35">
        <f t="shared" si="6"/>
        <v>0.33071122172748924</v>
      </c>
      <c r="P102" s="51">
        <f>IFERROR(VLOOKUP($A102,'دیتا اولیه'!$A:$AM,37,FALSE),"")</f>
        <v>0.30420000000000003</v>
      </c>
      <c r="Q102" s="34">
        <f t="shared" si="7"/>
        <v>-2.3022026301386056E-2</v>
      </c>
      <c r="R102" s="54">
        <f>IFERROR(VLOOKUP($A102,'دیتا اولیه'!$A:$AM,31,FALSE),"")</f>
        <v>0.34949999999999998</v>
      </c>
      <c r="S102" s="14">
        <f>IFERROR(VLOOKUP($A102,'دیتا اولیه'!$A:$AM,17,FALSE)/10000000000,"")</f>
        <v>194.65690000000001</v>
      </c>
      <c r="T102" s="14">
        <f>IFERROR(S102/'دیتا اولیه'!$AR$2*1000000,"")</f>
        <v>3260.748446320586</v>
      </c>
      <c r="U102" s="30">
        <f>IFERROR(VLOOKUP($A102,'دیتا اولیه'!$A:$AM,22,FALSE),"")</f>
        <v>0.63200000000000001</v>
      </c>
      <c r="V102" s="19">
        <f>IFERROR(VLOOKUP($A102,'دیتا اولیه'!$A:$AN,20,FALSE)/10000000000/L102,"")</f>
        <v>1.2392135946372323E-2</v>
      </c>
      <c r="W102" s="14">
        <f>IFERROR(VLOOKUP($A102,'دیتا اولیه'!$A:$AN,40,FALSE),"")</f>
        <v>22.5581</v>
      </c>
      <c r="X102" s="18">
        <f>IFERROR(VLOOKUP($A102,'دیتا اولیه'!$A:$AN,23,FALSE),"")</f>
        <v>1.5291999999999999</v>
      </c>
      <c r="Y102" s="18">
        <f>IFERROR(VLOOKUP($A102,'دیتا اولیه'!$A:$AN,24,FALSE),"")</f>
        <v>13.848000000000001</v>
      </c>
      <c r="Z102" s="18" t="str">
        <f>IFERROR(VLOOKUP($A102,'دیتا اولیه'!$A:$AN,25,FALSE),"")</f>
        <v>-</v>
      </c>
      <c r="AA102" s="30">
        <f>IFERROR(VLOOKUP($A102,'دیتا اولیه'!$A:$AN,38,FALSE),"")</f>
        <v>0.38269999999999998</v>
      </c>
      <c r="AB102" s="18">
        <f>IFERROR(VLOOKUP($A102,'دیتا اولیه'!$A:$AN,39,FALSE),"")</f>
        <v>1.2845</v>
      </c>
      <c r="AC102" s="22"/>
    </row>
    <row r="103" spans="1:29" ht="20.5" thickBot="1" x14ac:dyDescent="0.4">
      <c r="A103" s="14" t="s">
        <v>925</v>
      </c>
      <c r="B103" s="13" t="str">
        <f>VLOOKUP($A103,'دیتا اولیه'!$A:$AM,2,FALSE)</f>
        <v>کشاورزی مکانیزه اصفهان کشت</v>
      </c>
      <c r="C103" s="13" t="str">
        <f>VLOOKUP($A103,'دیتا اولیه'!$A:$AM,3,FALSE)</f>
        <v>محصولات کشاورزی و دامپروری</v>
      </c>
      <c r="D103" s="13">
        <f>VLOOKUP($A103,'دیتا اولیه'!$A:$AM,5,FALSE)/10000000000</f>
        <v>1707</v>
      </c>
      <c r="E103" s="15">
        <f>IFERROR(D103/'دیتا اولیه'!$AO$2*1000,"")</f>
        <v>20.369928400954652</v>
      </c>
      <c r="F103" s="15">
        <f t="shared" si="4"/>
        <v>31.880134821992836</v>
      </c>
      <c r="G103" s="14">
        <f>IFERROR(F103/'دیتا اولیه'!$AP$2*1000000,"")</f>
        <v>629.54452650064843</v>
      </c>
      <c r="H103" s="15">
        <f>IFERROR(VLOOKUP($A103,'دیتا اولیه'!$A:$AM,16,FALSE)/10000000000,"")</f>
        <v>120.3398</v>
      </c>
      <c r="I103" s="14">
        <f>IFERROR(H103/'دیتا اولیه'!$AQ$2*1000000,"")</f>
        <v>2326.845585676167</v>
      </c>
      <c r="J103" s="15">
        <f t="shared" si="5"/>
        <v>22.112876712328767</v>
      </c>
      <c r="K103" s="14">
        <f>IFERROR(J103/'دیتا اولیه'!$AR$2*1000000,"")</f>
        <v>370.41855892806615</v>
      </c>
      <c r="L103" s="14">
        <f>IFERROR(VLOOKUP($A103,'دیتا اولیه'!$A:$AM,15,FALSE)/10000000000,"")</f>
        <v>60.533999999999999</v>
      </c>
      <c r="M103" s="14">
        <f>IFERROR(L103/'دیتا اولیه'!$AS$2*1000000,"")</f>
        <v>895.46012632949214</v>
      </c>
      <c r="N103" s="51">
        <f>IFERROR(VLOOKUP($A103,'دیتا اولیه'!$A:$AM,36,FALSE),"")</f>
        <v>1.7375</v>
      </c>
      <c r="O103" s="35">
        <f t="shared" si="6"/>
        <v>1.4174278117187615</v>
      </c>
      <c r="P103" s="51">
        <f>IFERROR(VLOOKUP($A103,'دیتا اولیه'!$A:$AM,37,FALSE),"")</f>
        <v>0.89880000000000004</v>
      </c>
      <c r="Q103" s="34">
        <f t="shared" si="7"/>
        <v>0.42239363323027757</v>
      </c>
      <c r="R103" s="54">
        <f>IFERROR(VLOOKUP($A103,'دیتا اولیه'!$A:$AM,31,FALSE),"")</f>
        <v>0.3488</v>
      </c>
      <c r="S103" s="14">
        <f>IFERROR(VLOOKUP($A103,'دیتا اولیه'!$A:$AM,17,FALSE)/10000000000,"")</f>
        <v>227.25640000000001</v>
      </c>
      <c r="T103" s="14">
        <f>IFERROR(S103/'دیتا اولیه'!$AR$2*1000000,"")</f>
        <v>3806.8311640450943</v>
      </c>
      <c r="U103" s="30">
        <f>IFERROR(VLOOKUP($A103,'دیتا اولیه'!$A:$AM,22,FALSE),"")</f>
        <v>0.49859999999999999</v>
      </c>
      <c r="V103" s="19">
        <f>IFERROR(VLOOKUP($A103,'دیتا اولیه'!$A:$AN,20,FALSE)/10000000000/L103,"")</f>
        <v>1.6878118082399973E-2</v>
      </c>
      <c r="W103" s="14">
        <f>IFERROR(VLOOKUP($A103,'دیتا اولیه'!$A:$AN,40,FALSE),"")</f>
        <v>41.007300000000001</v>
      </c>
      <c r="X103" s="18">
        <f>IFERROR(VLOOKUP($A103,'دیتا اولیه'!$A:$AN,23,FALSE),"")</f>
        <v>2.6575000000000002</v>
      </c>
      <c r="Y103" s="18">
        <f>IFERROR(VLOOKUP($A103,'دیتا اولیه'!$A:$AN,24,FALSE),"")</f>
        <v>10.963900000000001</v>
      </c>
      <c r="Z103" s="18" t="str">
        <f>IFERROR(VLOOKUP($A103,'دیتا اولیه'!$A:$AN,25,FALSE),"")</f>
        <v>-</v>
      </c>
      <c r="AA103" s="30">
        <f>IFERROR(VLOOKUP($A103,'دیتا اولیه'!$A:$AN,38,FALSE),"")</f>
        <v>0.14430000000000001</v>
      </c>
      <c r="AB103" s="18">
        <f>IFERROR(VLOOKUP($A103,'دیتا اولیه'!$A:$AN,39,FALSE),"")</f>
        <v>1.2698</v>
      </c>
      <c r="AC103" s="22"/>
    </row>
    <row r="104" spans="1:29" ht="20.5" thickBot="1" x14ac:dyDescent="0.4">
      <c r="A104" s="14" t="s">
        <v>699</v>
      </c>
      <c r="B104" s="13" t="str">
        <f>VLOOKUP($A104,'دیتا اولیه'!$A:$AM,2,FALSE)</f>
        <v>کشت وصنعت شریف آباد</v>
      </c>
      <c r="C104" s="13" t="str">
        <f>VLOOKUP($A104,'دیتا اولیه'!$A:$AM,3,FALSE)</f>
        <v>محصولات کشاورزی و دامپروری</v>
      </c>
      <c r="D104" s="13">
        <f>VLOOKUP($A104,'دیتا اولیه'!$A:$AM,5,FALSE)/10000000000</f>
        <v>2034.4498020000001</v>
      </c>
      <c r="E104" s="15">
        <f>IFERROR(D104/'دیتا اولیه'!$AO$2*1000,"")</f>
        <v>24.277443937947496</v>
      </c>
      <c r="F104" s="15">
        <f t="shared" si="4"/>
        <v>54.223527465254797</v>
      </c>
      <c r="G104" s="14">
        <f>IFERROR(F104/'دیتا اولیه'!$AP$2*1000000,"")</f>
        <v>1070.7647603723301</v>
      </c>
      <c r="H104" s="15">
        <f>IFERROR(VLOOKUP($A104,'دیتا اولیه'!$A:$AM,16,FALSE)/10000000000,"")</f>
        <v>190.74189999999999</v>
      </c>
      <c r="I104" s="14">
        <f>IFERROR(H104/'دیتا اولیه'!$AQ$2*1000000,"")</f>
        <v>3688.1143895742293</v>
      </c>
      <c r="J104" s="15">
        <f t="shared" si="5"/>
        <v>57.647669305189098</v>
      </c>
      <c r="K104" s="14">
        <f>IFERROR(J104/'دیتا اولیه'!$AR$2*1000000,"")</f>
        <v>965.6711276142704</v>
      </c>
      <c r="L104" s="14">
        <f>IFERROR(VLOOKUP($A104,'دیتا اولیه'!$A:$AM,15,FALSE)/10000000000,"")</f>
        <v>65.545400000000001</v>
      </c>
      <c r="M104" s="14">
        <f>IFERROR(L104/'دیتا اولیه'!$AS$2*1000000,"")</f>
        <v>969.59216579636393</v>
      </c>
      <c r="N104" s="51">
        <f>IFERROR(VLOOKUP($A104,'دیتا اولیه'!$A:$AM,36,FALSE),"")</f>
        <v>0.13700000000000001</v>
      </c>
      <c r="O104" s="35">
        <f t="shared" si="6"/>
        <v>4.0604281001759279E-3</v>
      </c>
      <c r="P104" s="51">
        <f>IFERROR(VLOOKUP($A104,'دیتا اولیه'!$A:$AM,37,FALSE),"")</f>
        <v>0.20880000000000001</v>
      </c>
      <c r="Q104" s="34">
        <f t="shared" si="7"/>
        <v>-9.4486294581441088E-2</v>
      </c>
      <c r="R104" s="54">
        <f>IFERROR(VLOOKUP($A104,'دیتا اولیه'!$A:$AM,31,FALSE),"")</f>
        <v>0.31709999999999999</v>
      </c>
      <c r="S104" s="14">
        <f>IFERROR(VLOOKUP($A104,'دیتا اولیه'!$A:$AM,17,FALSE)/10000000000,"")</f>
        <v>315.9742</v>
      </c>
      <c r="T104" s="14">
        <f>IFERROR(S104/'دیتا اولیه'!$AR$2*1000000,"")</f>
        <v>5292.966145702464</v>
      </c>
      <c r="U104" s="30">
        <f>IFERROR(VLOOKUP($A104,'دیتا اولیه'!$A:$AM,22,FALSE),"")</f>
        <v>0.69969999999999999</v>
      </c>
      <c r="V104" s="19">
        <f>IFERROR(VLOOKUP($A104,'دیتا اولیه'!$A:$AN,20,FALSE)/10000000000/L104,"")</f>
        <v>5.1431526850091697E-2</v>
      </c>
      <c r="W104" s="14">
        <f>IFERROR(VLOOKUP($A104,'دیتا اولیه'!$A:$AN,40,FALSE),"")</f>
        <v>39.712499999999999</v>
      </c>
      <c r="X104" s="18">
        <f>IFERROR(VLOOKUP($A104,'دیتا اولیه'!$A:$AN,23,FALSE),"")</f>
        <v>1.9841</v>
      </c>
      <c r="Y104" s="18">
        <f>IFERROR(VLOOKUP($A104,'دیتا اولیه'!$A:$AN,24,FALSE),"")</f>
        <v>8.8571000000000009</v>
      </c>
      <c r="Z104" s="18" t="str">
        <f>IFERROR(VLOOKUP($A104,'دیتا اولیه'!$A:$AN,25,FALSE),"")</f>
        <v>-</v>
      </c>
      <c r="AA104" s="30">
        <f>IFERROR(VLOOKUP($A104,'دیتا اولیه'!$A:$AN,38,FALSE),"")</f>
        <v>0.6159</v>
      </c>
      <c r="AB104" s="18">
        <f>IFERROR(VLOOKUP($A104,'دیتا اولیه'!$A:$AN,39,FALSE),"")</f>
        <v>1.2968999999999999</v>
      </c>
      <c r="AC104" s="22"/>
    </row>
    <row r="105" spans="1:29" ht="20.5" thickBot="1" x14ac:dyDescent="0.4">
      <c r="A105" s="56" t="s">
        <v>193</v>
      </c>
      <c r="B105" s="13" t="str">
        <f>VLOOKUP($A105,'دیتا اولیه'!$A:$AM,2,FALSE)</f>
        <v>کشاورزی و دامپروری ملارد شیر</v>
      </c>
      <c r="C105" s="13" t="str">
        <f>VLOOKUP($A105,'دیتا اولیه'!$A:$AM,3,FALSE)</f>
        <v>محصولات کشاورزی و دامپروری</v>
      </c>
      <c r="D105" s="13">
        <f>VLOOKUP($A105,'دیتا اولیه'!$A:$AM,5,FALSE)/10000000000</f>
        <v>1277.4064774999999</v>
      </c>
      <c r="E105" s="15">
        <f>IFERROR(D105/'دیتا اولیه'!$AO$2*1000,"")</f>
        <v>15.243514051312648</v>
      </c>
      <c r="F105" s="15">
        <f t="shared" si="4"/>
        <v>26.387967700178756</v>
      </c>
      <c r="G105" s="14">
        <f>IFERROR(F105/'دیتا اولیه'!$AP$2*1000000,"")</f>
        <v>521.08940956119193</v>
      </c>
      <c r="H105" s="15">
        <f>IFERROR(VLOOKUP($A105,'دیتا اولیه'!$A:$AM,16,FALSE)/10000000000,"")</f>
        <v>82.106700000000004</v>
      </c>
      <c r="I105" s="14">
        <f>IFERROR(H105/'دیتا اولیه'!$AQ$2*1000000,"")</f>
        <v>1587.5845933717469</v>
      </c>
      <c r="J105" s="15">
        <f t="shared" si="5"/>
        <v>12.685334992740096</v>
      </c>
      <c r="K105" s="14">
        <f>IFERROR(J105/'دیتا اولیه'!$AR$2*1000000,"")</f>
        <v>212.49535140358972</v>
      </c>
      <c r="L105" s="14">
        <f>IFERROR(VLOOKUP($A105,'دیتا اولیه'!$A:$AM,15,FALSE)/10000000000,"")</f>
        <v>42.809199999999997</v>
      </c>
      <c r="M105" s="14">
        <f>IFERROR(L105/'دیتا اولیه'!$AS$2*1000000,"")</f>
        <v>633.26282155589411</v>
      </c>
      <c r="N105" s="51">
        <f>IFERROR(VLOOKUP($A105,'دیتا اولیه'!$A:$AM,36,FALSE),"")</f>
        <v>2.3746999999999998</v>
      </c>
      <c r="O105" s="35">
        <f t="shared" si="6"/>
        <v>1.9801255292081477</v>
      </c>
      <c r="P105" s="51">
        <f>IFERROR(VLOOKUP($A105,'دیتا اولیه'!$A:$AM,37,FALSE),"")</f>
        <v>0.62229999999999996</v>
      </c>
      <c r="Q105" s="34">
        <f t="shared" si="7"/>
        <v>0.21526711143326271</v>
      </c>
      <c r="R105" s="54">
        <f>IFERROR(VLOOKUP($A105,'دیتا اولیه'!$A:$AM,31,FALSE),"")</f>
        <v>0.27910000000000001</v>
      </c>
      <c r="S105" s="14">
        <f>IFERROR(VLOOKUP($A105,'دیتا اولیه'!$A:$AM,17,FALSE)/10000000000,"")</f>
        <v>101.0582</v>
      </c>
      <c r="T105" s="14">
        <f>IFERROR(S105/'دیتا اولیه'!$AR$2*1000000,"")</f>
        <v>1692.8522371308441</v>
      </c>
      <c r="U105" s="30">
        <f>IFERROR(VLOOKUP($A105,'دیتا اولیه'!$A:$AM,22,FALSE),"")</f>
        <v>0.60119999999999996</v>
      </c>
      <c r="V105" s="19">
        <f>IFERROR(VLOOKUP($A105,'دیتا اولیه'!$A:$AN,20,FALSE)/10000000000/L105,"")</f>
        <v>4.6092895919568694E-2</v>
      </c>
      <c r="W105" s="14">
        <f>IFERROR(VLOOKUP($A105,'دیتا اولیه'!$A:$AN,40,FALSE),"")</f>
        <v>22.1449</v>
      </c>
      <c r="X105" s="18">
        <f>IFERROR(VLOOKUP($A105,'دیتا اولیه'!$A:$AN,23,FALSE),"")</f>
        <v>1.7982</v>
      </c>
      <c r="Y105" s="18">
        <f>IFERROR(VLOOKUP($A105,'دیتا اولیه'!$A:$AN,24,FALSE),"")</f>
        <v>17.113199999999999</v>
      </c>
      <c r="Z105" s="18" t="str">
        <f>IFERROR(VLOOKUP($A105,'دیتا اولیه'!$A:$AN,25,FALSE),"")</f>
        <v>-</v>
      </c>
      <c r="AA105" s="30">
        <f>IFERROR(VLOOKUP($A105,'دیتا اولیه'!$A:$AN,38,FALSE),"")</f>
        <v>1.9099999999999999E-2</v>
      </c>
      <c r="AB105" s="18">
        <f>IFERROR(VLOOKUP($A105,'دیتا اولیه'!$A:$AN,39,FALSE),"")</f>
        <v>1.1516</v>
      </c>
      <c r="AC105" s="22"/>
    </row>
    <row r="106" spans="1:29" ht="20.5" thickBot="1" x14ac:dyDescent="0.4">
      <c r="A106" s="55" t="s">
        <v>769</v>
      </c>
      <c r="B106" s="13" t="str">
        <f>VLOOKUP($A106,'دیتا اولیه'!$A:$AM,2,FALSE)</f>
        <v>کشاورزی و دامپروری بینالود</v>
      </c>
      <c r="C106" s="13" t="str">
        <f>VLOOKUP($A106,'دیتا اولیه'!$A:$AM,3,FALSE)</f>
        <v>محصولات کشاورزی و دامپروری</v>
      </c>
      <c r="D106" s="13">
        <f>VLOOKUP($A106,'دیتا اولیه'!$A:$AM,5,FALSE)/10000000000</f>
        <v>1745.3948640205001</v>
      </c>
      <c r="E106" s="15">
        <f>IFERROR(D106/'دیتا اولیه'!$AO$2*1000,"")</f>
        <v>20.828101002631264</v>
      </c>
      <c r="F106" s="15">
        <f t="shared" si="4"/>
        <v>26.001641616810154</v>
      </c>
      <c r="G106" s="14">
        <f>IFERROR(F106/'دیتا اولیه'!$AP$2*1000000,"")</f>
        <v>513.46053745675658</v>
      </c>
      <c r="H106" s="15">
        <f>IFERROR(VLOOKUP($A106,'دیتا اولیه'!$A:$AM,16,FALSE)/10000000000,"")</f>
        <v>220.42330000000001</v>
      </c>
      <c r="I106" s="14">
        <f>IFERROR(H106/'دیتا اولیه'!$AQ$2*1000000,"")</f>
        <v>4262.0228933833478</v>
      </c>
      <c r="J106" s="15">
        <f t="shared" si="5"/>
        <v>90.0400454775139</v>
      </c>
      <c r="K106" s="14">
        <f>IFERROR(J106/'دیتا اولیه'!$AR$2*1000000,"")</f>
        <v>1508.2842601389334</v>
      </c>
      <c r="L106" s="14">
        <f>IFERROR(VLOOKUP($A106,'دیتا اولیه'!$A:$AM,15,FALSE)/10000000000,"")</f>
        <v>71.275700000000001</v>
      </c>
      <c r="M106" s="14">
        <f>IFERROR(L106/'دیتا اولیه'!$AS$2*1000000,"")</f>
        <v>1054.3586633333825</v>
      </c>
      <c r="N106" s="51">
        <f>IFERROR(VLOOKUP($A106,'دیتا اولیه'!$A:$AM,36,FALSE),"")</f>
        <v>-0.2084</v>
      </c>
      <c r="O106" s="35">
        <f t="shared" si="6"/>
        <v>-0.30095493853641231</v>
      </c>
      <c r="P106" s="51">
        <f>IFERROR(VLOOKUP($A106,'دیتا اولیه'!$A:$AM,37,FALSE),"")</f>
        <v>1.7412000000000001</v>
      </c>
      <c r="Q106" s="34">
        <f t="shared" si="7"/>
        <v>1.0534366059673674</v>
      </c>
      <c r="R106" s="54">
        <f>IFERROR(VLOOKUP($A106,'دیتا اولیه'!$A:$AM,31,FALSE),"")</f>
        <v>0.27210000000000001</v>
      </c>
      <c r="S106" s="14">
        <f>IFERROR(VLOOKUP($A106,'دیتا اولیه'!$A:$AM,17,FALSE)/10000000000,"")</f>
        <v>306.89350000000002</v>
      </c>
      <c r="T106" s="14">
        <f>IFERROR(S106/'دیتا اولیه'!$AR$2*1000000,"")</f>
        <v>5140.8529741863076</v>
      </c>
      <c r="U106" s="30">
        <f>IFERROR(VLOOKUP($A106,'دیتا اولیه'!$A:$AM,22,FALSE),"")</f>
        <v>0.72660000000000002</v>
      </c>
      <c r="V106" s="19">
        <f>IFERROR(VLOOKUP($A106,'دیتا اولیه'!$A:$AN,20,FALSE)/10000000000/L106,"")</f>
        <v>2.4410844088518246E-2</v>
      </c>
      <c r="W106" s="14">
        <f>IFERROR(VLOOKUP($A106,'دیتا اولیه'!$A:$AN,40,FALSE),"")</f>
        <v>8.5919000000000008</v>
      </c>
      <c r="X106" s="18">
        <f>IFERROR(VLOOKUP($A106,'دیتا اولیه'!$A:$AN,23,FALSE),"")</f>
        <v>1.9279999999999999</v>
      </c>
      <c r="Y106" s="18">
        <f>IFERROR(VLOOKUP($A106,'دیتا اولیه'!$A:$AN,24,FALSE),"")</f>
        <v>7.2817999999999996</v>
      </c>
      <c r="Z106" s="18" t="str">
        <f>IFERROR(VLOOKUP($A106,'دیتا اولیه'!$A:$AN,25,FALSE),"")</f>
        <v>-</v>
      </c>
      <c r="AA106" s="30">
        <f>IFERROR(VLOOKUP($A106,'دیتا اولیه'!$A:$AN,38,FALSE),"")</f>
        <v>0.35149999999999998</v>
      </c>
      <c r="AB106" s="18">
        <f>IFERROR(VLOOKUP($A106,'دیتا اولیه'!$A:$AN,39,FALSE),"")</f>
        <v>0.95620000000000005</v>
      </c>
      <c r="AC106" s="22"/>
    </row>
    <row r="107" spans="1:29" ht="20.5" thickBot="1" x14ac:dyDescent="0.4">
      <c r="A107" s="14" t="s">
        <v>1069</v>
      </c>
      <c r="B107" s="13" t="str">
        <f>VLOOKUP($A107,'دیتا اولیه'!$A:$AM,2,FALSE)</f>
        <v>سپید ماکیان</v>
      </c>
      <c r="C107" s="13" t="str">
        <f>VLOOKUP($A107,'دیتا اولیه'!$A:$AM,3,FALSE)</f>
        <v>محصولات کشاورزی و دامپروری</v>
      </c>
      <c r="D107" s="13">
        <f>VLOOKUP($A107,'دیتا اولیه'!$A:$AM,5,FALSE)/10000000000</f>
        <v>7254</v>
      </c>
      <c r="E107" s="15">
        <f>IFERROR(D107/'دیتا اولیه'!$AO$2*1000,"")</f>
        <v>86.563245823389025</v>
      </c>
      <c r="F107" s="15" t="str">
        <f t="shared" si="4"/>
        <v/>
      </c>
      <c r="G107" s="14" t="str">
        <f>IFERROR(F107/'دیتا اولیه'!$AP$2*1000000,"")</f>
        <v/>
      </c>
      <c r="H107" s="15">
        <f>IFERROR(VLOOKUP($A107,'دیتا اولیه'!$A:$AM,16,FALSE)/10000000000,"")</f>
        <v>-6.1627999999999998</v>
      </c>
      <c r="I107" s="14">
        <f>IFERROR(H107/'دیتا اولیه'!$AQ$2*1000000,"")</f>
        <v>-119.16160717738505</v>
      </c>
      <c r="J107" s="15" t="str">
        <f t="shared" si="5"/>
        <v/>
      </c>
      <c r="K107" s="14" t="str">
        <f>IFERROR(J107/'دیتا اولیه'!$AR$2*1000000,"")</f>
        <v/>
      </c>
      <c r="L107" s="14" t="str">
        <f>IFERROR(VLOOKUP($A107,'دیتا اولیه'!$A:$AM,15,FALSE)/10000000000,"")</f>
        <v/>
      </c>
      <c r="M107" s="14" t="str">
        <f>IFERROR(L107/'دیتا اولیه'!$AS$2*1000000,"")</f>
        <v/>
      </c>
      <c r="N107" s="51">
        <f>IFERROR(VLOOKUP($A107,'دیتا اولیه'!$A:$AM,36,FALSE),"")</f>
        <v>-1</v>
      </c>
      <c r="O107" s="35" t="str">
        <f t="shared" si="6"/>
        <v/>
      </c>
      <c r="P107" s="51">
        <f>IFERROR(VLOOKUP($A107,'دیتا اولیه'!$A:$AM,37,FALSE),"")</f>
        <v>-1</v>
      </c>
      <c r="Q107" s="34" t="str">
        <f t="shared" si="7"/>
        <v/>
      </c>
      <c r="R107" s="54">
        <f>IFERROR(VLOOKUP($A107,'دیتا اولیه'!$A:$AM,31,FALSE),"")</f>
        <v>0.41820000000000002</v>
      </c>
      <c r="S107" s="14">
        <f>IFERROR(VLOOKUP($A107,'دیتا اولیه'!$A:$AM,17,FALSE)/10000000000,"")</f>
        <v>581.01990000000001</v>
      </c>
      <c r="T107" s="14">
        <f>IFERROR(S107/'دیتا اولیه'!$AR$2*1000000,"")</f>
        <v>9732.8157193828829</v>
      </c>
      <c r="U107" s="30">
        <f>IFERROR(VLOOKUP($A107,'دیتا اولیه'!$A:$AM,22,FALSE),"")</f>
        <v>0.50890000000000002</v>
      </c>
      <c r="V107" s="19" t="str">
        <f>IFERROR(VLOOKUP($A107,'دیتا اولیه'!$A:$AN,20,FALSE)/10000000000/L107,"")</f>
        <v/>
      </c>
      <c r="W107" s="14">
        <f>IFERROR(VLOOKUP($A107,'دیتا اولیه'!$A:$AN,40,FALSE),"")</f>
        <v>27.034199999999998</v>
      </c>
      <c r="X107" s="18">
        <f>IFERROR(VLOOKUP($A107,'دیتا اولیه'!$A:$AN,23,FALSE),"")</f>
        <v>0.61899999999999999</v>
      </c>
      <c r="Y107" s="18" t="str">
        <f>IFERROR(VLOOKUP($A107,'دیتا اولیه'!$A:$AN,24,FALSE),"")</f>
        <v>-</v>
      </c>
      <c r="Z107" s="18" t="str">
        <f>IFERROR(VLOOKUP($A107,'دیتا اولیه'!$A:$AN,25,FALSE),"")</f>
        <v>-</v>
      </c>
      <c r="AA107" s="30">
        <f>IFERROR(VLOOKUP($A107,'دیتا اولیه'!$A:$AN,38,FALSE),"")</f>
        <v>0.46200000000000002</v>
      </c>
      <c r="AB107" s="18">
        <f>IFERROR(VLOOKUP($A107,'دیتا اولیه'!$A:$AN,39,FALSE),"")</f>
        <v>0.98109999999999997</v>
      </c>
      <c r="AC107" s="22"/>
    </row>
    <row r="108" spans="1:29" ht="20.5" thickBot="1" x14ac:dyDescent="0.4">
      <c r="A108" s="55" t="s">
        <v>749</v>
      </c>
      <c r="B108" s="13" t="str">
        <f>VLOOKUP($A108,'دیتا اولیه'!$A:$AM,2,FALSE)</f>
        <v>کشت و صنعت دشت خرم دره</v>
      </c>
      <c r="C108" s="13" t="str">
        <f>VLOOKUP($A108,'دیتا اولیه'!$A:$AM,3,FALSE)</f>
        <v>محصولات کشاورزی و دامپروری</v>
      </c>
      <c r="D108" s="13">
        <f>VLOOKUP($A108,'دیتا اولیه'!$A:$AM,5,FALSE)/10000000000</f>
        <v>2242.5</v>
      </c>
      <c r="E108" s="15">
        <f>IFERROR(D108/'دیتا اولیه'!$AO$2*1000,"")</f>
        <v>26.760143198090692</v>
      </c>
      <c r="F108" s="15">
        <f t="shared" si="4"/>
        <v>77.369894281595379</v>
      </c>
      <c r="G108" s="14">
        <f>IFERROR(F108/'دیتا اولیه'!$AP$2*1000000,"")</f>
        <v>1527.8415142495139</v>
      </c>
      <c r="H108" s="15">
        <f>IFERROR(VLOOKUP($A108,'دیتا اولیه'!$A:$AM,16,FALSE)/10000000000,"")</f>
        <v>244.2739</v>
      </c>
      <c r="I108" s="14">
        <f>IFERROR(H108/'دیتا اولیه'!$AQ$2*1000000,"")</f>
        <v>4723.1892184539238</v>
      </c>
      <c r="J108" s="15">
        <f t="shared" si="5"/>
        <v>69.980115179832652</v>
      </c>
      <c r="K108" s="14">
        <f>IFERROR(J108/'دیتا اولیه'!$AR$2*1000000,"")</f>
        <v>1172.2551414615918</v>
      </c>
      <c r="L108" s="14">
        <f>IFERROR(VLOOKUP($A108,'دیتا اولیه'!$A:$AM,15,FALSE)/10000000000,"")</f>
        <v>128.80539999999999</v>
      </c>
      <c r="M108" s="14">
        <f>IFERROR(L108/'دیتا اولیه'!$AS$2*1000000,"")</f>
        <v>1905.377139391429</v>
      </c>
      <c r="N108" s="51">
        <f>IFERROR(VLOOKUP($A108,'دیتا اولیه'!$A:$AM,36,FALSE),"")</f>
        <v>0.84060000000000001</v>
      </c>
      <c r="O108" s="35">
        <f t="shared" si="6"/>
        <v>0.62539456812769068</v>
      </c>
      <c r="P108" s="51">
        <f>IFERROR(VLOOKUP($A108,'دیتا اولیه'!$A:$AM,37,FALSE),"")</f>
        <v>0.66479999999999995</v>
      </c>
      <c r="Q108" s="34">
        <f t="shared" si="7"/>
        <v>0.24710391858108594</v>
      </c>
      <c r="R108" s="54">
        <f>IFERROR(VLOOKUP($A108,'دیتا اولیه'!$A:$AM,31,FALSE),"")</f>
        <v>0.26869999999999999</v>
      </c>
      <c r="S108" s="14">
        <f>IFERROR(VLOOKUP($A108,'دیتا اولیه'!$A:$AM,17,FALSE)/10000000000,"")</f>
        <v>542.32230000000004</v>
      </c>
      <c r="T108" s="14">
        <f>IFERROR(S108/'دیتا اولیه'!$AR$2*1000000,"")</f>
        <v>9084.5821398060216</v>
      </c>
      <c r="U108" s="30">
        <f>IFERROR(VLOOKUP($A108,'دیتا اولیه'!$A:$AM,22,FALSE),"")</f>
        <v>0.38700000000000001</v>
      </c>
      <c r="V108" s="19">
        <f>IFERROR(VLOOKUP($A108,'دیتا اولیه'!$A:$AN,20,FALSE)/10000000000/L108,"")</f>
        <v>1.7905305212359109E-2</v>
      </c>
      <c r="W108" s="14">
        <f>IFERROR(VLOOKUP($A108,'دیتا اولیه'!$A:$AN,40,FALSE),"")</f>
        <v>35.580399999999997</v>
      </c>
      <c r="X108" s="18">
        <f>IFERROR(VLOOKUP($A108,'دیتا اولیه'!$A:$AN,23,FALSE),"")</f>
        <v>2.1253000000000002</v>
      </c>
      <c r="Y108" s="18">
        <f>IFERROR(VLOOKUP($A108,'دیتا اولیه'!$A:$AN,24,FALSE),"")</f>
        <v>7.9886999999999997</v>
      </c>
      <c r="Z108" s="18" t="str">
        <f>IFERROR(VLOOKUP($A108,'دیتا اولیه'!$A:$AN,25,FALSE),"")</f>
        <v>-</v>
      </c>
      <c r="AA108" s="30">
        <f>IFERROR(VLOOKUP($A108,'دیتا اولیه'!$A:$AN,38,FALSE),"")</f>
        <v>0.51280000000000003</v>
      </c>
      <c r="AB108" s="18">
        <f>IFERROR(VLOOKUP($A108,'دیتا اولیه'!$A:$AN,39,FALSE),"")</f>
        <v>1.7017</v>
      </c>
      <c r="AC108" s="22"/>
    </row>
    <row r="109" spans="1:29" ht="20.5" thickBot="1" x14ac:dyDescent="0.4">
      <c r="A109" s="14" t="s">
        <v>1211</v>
      </c>
      <c r="B109" s="13" t="str">
        <f>VLOOKUP($A109,'دیتا اولیه'!$A:$AM,2,FALSE)</f>
        <v>شیرپاستوریزه پگاه گیلان</v>
      </c>
      <c r="C109" s="13" t="str">
        <f>VLOOKUP($A109,'دیتا اولیه'!$A:$AM,3,FALSE)</f>
        <v>محصولات لبنی</v>
      </c>
      <c r="D109" s="13">
        <f>VLOOKUP($A109,'دیتا اولیه'!$A:$AM,5,FALSE)/10000000000</f>
        <v>1104.3458330000001</v>
      </c>
      <c r="E109" s="15">
        <f>IFERROR(D109/'دیتا اولیه'!$AO$2*1000,"")</f>
        <v>13.178351229116945</v>
      </c>
      <c r="F109" s="15">
        <f t="shared" si="4"/>
        <v>9.0162420382165607</v>
      </c>
      <c r="G109" s="14">
        <f>IFERROR(F109/'دیتا اولیه'!$AP$2*1000000,"")</f>
        <v>178.04585383524014</v>
      </c>
      <c r="H109" s="15">
        <f>IFERROR(VLOOKUP($A109,'دیتا اولیه'!$A:$AM,16,FALSE)/10000000000,"")</f>
        <v>50.149799999999999</v>
      </c>
      <c r="I109" s="14">
        <f>IFERROR(H109/'دیتا اولیه'!$AQ$2*1000000,"")</f>
        <v>969.67786844038824</v>
      </c>
      <c r="J109" s="15">
        <f t="shared" si="5"/>
        <v>11.125257883878573</v>
      </c>
      <c r="K109" s="14">
        <f>IFERROR(J109/'دیتا اولیه'!$AR$2*1000000,"")</f>
        <v>186.3620933024871</v>
      </c>
      <c r="L109" s="14">
        <f>IFERROR(VLOOKUP($A109,'دیتا اولیه'!$A:$AM,15,FALSE)/10000000000,"")</f>
        <v>11.324400000000001</v>
      </c>
      <c r="M109" s="14">
        <f>IFERROR(L109/'دیتا اولیه'!$AS$2*1000000,"")</f>
        <v>167.51823197881689</v>
      </c>
      <c r="N109" s="51">
        <f>IFERROR(VLOOKUP($A109,'دیتا اولیه'!$A:$AM,36,FALSE),"")</f>
        <v>1.7899999999999999E-2</v>
      </c>
      <c r="O109" s="35">
        <f t="shared" si="6"/>
        <v>-0.10111423943432774</v>
      </c>
      <c r="P109" s="51">
        <f>IFERROR(VLOOKUP($A109,'دیتا اولیه'!$A:$AM,37,FALSE),"")</f>
        <v>0.25600000000000001</v>
      </c>
      <c r="Q109" s="34">
        <f t="shared" si="7"/>
        <v>-5.9128711113740851E-2</v>
      </c>
      <c r="R109" s="54">
        <f>IFERROR(VLOOKUP($A109,'دیتا اولیه'!$A:$AM,31,FALSE),"")</f>
        <v>0.25359999999999999</v>
      </c>
      <c r="S109" s="14">
        <f>IFERROR(VLOOKUP($A109,'دیتا اولیه'!$A:$AM,17,FALSE)/10000000000,"")</f>
        <v>77.146699999999996</v>
      </c>
      <c r="T109" s="14">
        <f>IFERROR(S109/'دیتا اولیه'!$AR$2*1000000,"")</f>
        <v>1292.3044709114358</v>
      </c>
      <c r="U109" s="30">
        <f>IFERROR(VLOOKUP($A109,'دیتا اولیه'!$A:$AM,22,FALSE),"")</f>
        <v>0.4995</v>
      </c>
      <c r="V109" s="19">
        <f>IFERROR(VLOOKUP($A109,'دیتا اولیه'!$A:$AN,20,FALSE)/10000000000/L109,"")</f>
        <v>0.19913637808625623</v>
      </c>
      <c r="W109" s="14">
        <f>IFERROR(VLOOKUP($A109,'دیتا اولیه'!$A:$AN,40,FALSE),"")</f>
        <v>59.988900000000001</v>
      </c>
      <c r="X109" s="18">
        <f>IFERROR(VLOOKUP($A109,'دیتا اولیه'!$A:$AN,23,FALSE),"")</f>
        <v>0.90790000000000004</v>
      </c>
      <c r="Y109" s="18">
        <f>IFERROR(VLOOKUP($A109,'دیتا اولیه'!$A:$AN,24,FALSE),"")</f>
        <v>22.064499999999999</v>
      </c>
      <c r="Z109" s="18" t="str">
        <f>IFERROR(VLOOKUP($A109,'دیتا اولیه'!$A:$AN,25,FALSE),"")</f>
        <v>-</v>
      </c>
      <c r="AA109" s="30">
        <f>IFERROR(VLOOKUP($A109,'دیتا اولیه'!$A:$AN,38,FALSE),"")</f>
        <v>0.51329999999999998</v>
      </c>
      <c r="AB109" s="18">
        <f>IFERROR(VLOOKUP($A109,'دیتا اولیه'!$A:$AN,39,FALSE),"")</f>
        <v>1.0799000000000001</v>
      </c>
      <c r="AC109" s="22"/>
    </row>
    <row r="110" spans="1:29" ht="20.5" thickBot="1" x14ac:dyDescent="0.4">
      <c r="A110" s="14" t="s">
        <v>1181</v>
      </c>
      <c r="B110" s="13" t="str">
        <f>VLOOKUP($A110,'دیتا اولیه'!$A:$AM,2,FALSE)</f>
        <v>ملی کشت و صنعت و دامپروری پارس</v>
      </c>
      <c r="C110" s="13" t="str">
        <f>VLOOKUP($A110,'دیتا اولیه'!$A:$AM,3,FALSE)</f>
        <v>محصولات کشاورزی و دامپروری</v>
      </c>
      <c r="D110" s="13">
        <f>VLOOKUP($A110,'دیتا اولیه'!$A:$AM,5,FALSE)/10000000000</f>
        <v>4628.3427799999999</v>
      </c>
      <c r="E110" s="15">
        <f>IFERROR(D110/'دیتا اولیه'!$AO$2*1000,"")</f>
        <v>55.230820763723145</v>
      </c>
      <c r="F110" s="15">
        <f t="shared" si="4"/>
        <v>0.70900109355556395</v>
      </c>
      <c r="G110" s="14">
        <f>IFERROR(F110/'دیتا اولیه'!$AP$2*1000000,"")</f>
        <v>14.000811484114612</v>
      </c>
      <c r="H110" s="15">
        <f>IFERROR(VLOOKUP($A110,'دیتا اولیه'!$A:$AM,16,FALSE)/10000000000,"")</f>
        <v>201.59970000000001</v>
      </c>
      <c r="I110" s="14">
        <f>IFERROR(H110/'دیتا اولیه'!$AQ$2*1000000,"")</f>
        <v>3898.056769403303</v>
      </c>
      <c r="J110" s="15">
        <f t="shared" si="5"/>
        <v>117.2681912681912</v>
      </c>
      <c r="K110" s="14">
        <f>IFERROR(J110/'دیتا اولیه'!$AR$2*1000000,"")</f>
        <v>1964.3900240915157</v>
      </c>
      <c r="L110" s="14">
        <f>IFERROR(VLOOKUP($A110,'دیتا اولیه'!$A:$AM,15,FALSE)/10000000000,"")</f>
        <v>-16.921800000000001</v>
      </c>
      <c r="M110" s="14">
        <f>IFERROR(L110/'دیتا اولیه'!$AS$2*1000000,"")</f>
        <v>-250.31878226653455</v>
      </c>
      <c r="N110" s="51">
        <f>IFERROR(VLOOKUP($A110,'دیتا اولیه'!$A:$AM,36,FALSE),"")</f>
        <v>-1.1443000000000001</v>
      </c>
      <c r="O110" s="35">
        <f t="shared" si="6"/>
        <v>-1.1274282495821069</v>
      </c>
      <c r="P110" s="51">
        <f>IFERROR(VLOOKUP($A110,'دیتا اولیه'!$A:$AM,37,FALSE),"")</f>
        <v>-24.867100000000001</v>
      </c>
      <c r="Q110" s="34">
        <f t="shared" si="7"/>
        <v>-18.878876703007354</v>
      </c>
      <c r="R110" s="54">
        <f>IFERROR(VLOOKUP($A110,'دیتا اولیه'!$A:$AM,31,FALSE),"")</f>
        <v>0.2878</v>
      </c>
      <c r="S110" s="14">
        <f>IFERROR(VLOOKUP($A110,'دیتا اولیه'!$A:$AM,17,FALSE)/10000000000,"")</f>
        <v>475.62259999999998</v>
      </c>
      <c r="T110" s="14">
        <f>IFERROR(S110/'دیتا اولیه'!$AR$2*1000000,"")</f>
        <v>7967.2780876760971</v>
      </c>
      <c r="U110" s="30">
        <f>IFERROR(VLOOKUP($A110,'دیتا اولیه'!$A:$AM,22,FALSE),"")</f>
        <v>0.2</v>
      </c>
      <c r="V110" s="19">
        <f>IFERROR(VLOOKUP($A110,'دیتا اولیه'!$A:$AN,20,FALSE)/10000000000/L110,"")</f>
        <v>-1.0979387535604959</v>
      </c>
      <c r="W110" s="14">
        <f>IFERROR(VLOOKUP($A110,'دیتا اولیه'!$A:$AN,40,FALSE),"")</f>
        <v>159.1789</v>
      </c>
      <c r="X110" s="18">
        <f>IFERROR(VLOOKUP($A110,'دیتا اولیه'!$A:$AN,23,FALSE),"")</f>
        <v>4.4976000000000003</v>
      </c>
      <c r="Y110" s="18">
        <f>IFERROR(VLOOKUP($A110,'دیتا اولیه'!$A:$AN,24,FALSE),"")</f>
        <v>29.549099999999999</v>
      </c>
      <c r="Z110" s="18" t="str">
        <f>IFERROR(VLOOKUP($A110,'دیتا اولیه'!$A:$AN,25,FALSE),"")</f>
        <v>-</v>
      </c>
      <c r="AA110" s="30">
        <f>IFERROR(VLOOKUP($A110,'دیتا اولیه'!$A:$AN,38,FALSE),"")</f>
        <v>0.184</v>
      </c>
      <c r="AB110" s="18">
        <f>IFERROR(VLOOKUP($A110,'دیتا اولیه'!$A:$AN,39,FALSE),"")</f>
        <v>0.61660000000000004</v>
      </c>
      <c r="AC110" s="22"/>
    </row>
    <row r="111" spans="1:29" ht="20.5" thickBot="1" x14ac:dyDescent="0.4">
      <c r="A111" s="14" t="s">
        <v>705</v>
      </c>
      <c r="B111" s="13" t="str">
        <f>VLOOKUP($A111,'دیتا اولیه'!$A:$AM,2,FALSE)</f>
        <v>کشت و دامداری فکا</v>
      </c>
      <c r="C111" s="13" t="str">
        <f>VLOOKUP($A111,'دیتا اولیه'!$A:$AM,3,FALSE)</f>
        <v>محصولات کشاورزی و دامپروری</v>
      </c>
      <c r="D111" s="13">
        <f>VLOOKUP($A111,'دیتا اولیه'!$A:$AM,5,FALSE)/10000000000</f>
        <v>3646.9043643999998</v>
      </c>
      <c r="E111" s="15">
        <f>IFERROR(D111/'دیتا اولیه'!$AO$2*1000,"")</f>
        <v>43.519145159904539</v>
      </c>
      <c r="F111" s="15">
        <f t="shared" si="4"/>
        <v>85.025482832618025</v>
      </c>
      <c r="G111" s="14">
        <f>IFERROR(F111/'دیتا اولیه'!$AP$2*1000000,"")</f>
        <v>1679.0182233929308</v>
      </c>
      <c r="H111" s="15">
        <f>IFERROR(VLOOKUP($A111,'دیتا اولیه'!$A:$AM,16,FALSE)/10000000000,"")</f>
        <v>378.5256</v>
      </c>
      <c r="I111" s="14">
        <f>IFERROR(H111/'دیتا اولیه'!$AQ$2*1000000,"")</f>
        <v>7319.0301249081558</v>
      </c>
      <c r="J111" s="15">
        <f t="shared" si="5"/>
        <v>130.05436455021029</v>
      </c>
      <c r="K111" s="14">
        <f>IFERROR(J111/'دیتا اولیه'!$AR$2*1000000,"")</f>
        <v>2178.5745439504544</v>
      </c>
      <c r="L111" s="14">
        <f>IFERROR(VLOOKUP($A111,'دیتا اولیه'!$A:$AM,15,FALSE)/10000000000,"")</f>
        <v>126.79</v>
      </c>
      <c r="M111" s="14">
        <f>IFERROR(L111/'دیتا اولیه'!$AS$2*1000000,"")</f>
        <v>1875.5639709471754</v>
      </c>
      <c r="N111" s="51">
        <f>IFERROR(VLOOKUP($A111,'دیتا اولیه'!$A:$AM,36,FALSE),"")</f>
        <v>-2.5100000000000001E-2</v>
      </c>
      <c r="O111" s="35">
        <f t="shared" si="6"/>
        <v>-0.13908662149968187</v>
      </c>
      <c r="P111" s="51">
        <f>IFERROR(VLOOKUP($A111,'دیتا اولیه'!$A:$AM,37,FALSE),"")</f>
        <v>0.49120000000000003</v>
      </c>
      <c r="Q111" s="34">
        <f t="shared" si="7"/>
        <v>0.11705992514903651</v>
      </c>
      <c r="R111" s="54">
        <f>IFERROR(VLOOKUP($A111,'دیتا اولیه'!$A:$AM,31,FALSE),"")</f>
        <v>0.22739999999999999</v>
      </c>
      <c r="S111" s="14">
        <f>IFERROR(VLOOKUP($A111,'دیتا اولیه'!$A:$AM,17,FALSE)/10000000000,"")</f>
        <v>541.19470000000001</v>
      </c>
      <c r="T111" s="14">
        <f>IFERROR(S111/'دیتا اولیه'!$AR$2*1000000,"")</f>
        <v>9065.693418429737</v>
      </c>
      <c r="U111" s="30">
        <f>IFERROR(VLOOKUP($A111,'دیتا اولیه'!$A:$AM,22,FALSE),"")</f>
        <v>0.63729999999999998</v>
      </c>
      <c r="V111" s="19">
        <f>IFERROR(VLOOKUP($A111,'دیتا اولیه'!$A:$AN,20,FALSE)/10000000000/L111,"")</f>
        <v>3.9177379919552009E-2</v>
      </c>
      <c r="W111" s="14">
        <f>IFERROR(VLOOKUP($A111,'دیتا اولیه'!$A:$AN,40,FALSE),"")</f>
        <v>41.1233</v>
      </c>
      <c r="X111" s="18">
        <f>IFERROR(VLOOKUP($A111,'دیتا اولیه'!$A:$AN,23,FALSE),"")</f>
        <v>2.1004999999999998</v>
      </c>
      <c r="Y111" s="18">
        <f>IFERROR(VLOOKUP($A111,'دیتا اولیه'!$A:$AN,24,FALSE),"")</f>
        <v>7.2439999999999998</v>
      </c>
      <c r="Z111" s="18" t="str">
        <f>IFERROR(VLOOKUP($A111,'دیتا اولیه'!$A:$AN,25,FALSE),"")</f>
        <v>-</v>
      </c>
      <c r="AA111" s="30">
        <f>IFERROR(VLOOKUP($A111,'دیتا اولیه'!$A:$AN,38,FALSE),"")</f>
        <v>0.31190000000000001</v>
      </c>
      <c r="AB111" s="18">
        <f>IFERROR(VLOOKUP($A111,'دیتا اولیه'!$A:$AN,39,FALSE),"")</f>
        <v>1.0098</v>
      </c>
      <c r="AC111" s="22"/>
    </row>
    <row r="112" spans="1:29" ht="20.5" thickBot="1" x14ac:dyDescent="0.4">
      <c r="A112" s="14" t="s">
        <v>545</v>
      </c>
      <c r="B112" s="13" t="str">
        <f>VLOOKUP($A112,'دیتا اولیه'!$A:$AM,2,FALSE)</f>
        <v>دامداری تلیسه نمونه</v>
      </c>
      <c r="C112" s="13" t="str">
        <f>VLOOKUP($A112,'دیتا اولیه'!$A:$AM,3,FALSE)</f>
        <v>محصولات کشاورزی و دامپروری</v>
      </c>
      <c r="D112" s="13">
        <f>VLOOKUP($A112,'دیتا اولیه'!$A:$AM,5,FALSE)/10000000000</f>
        <v>2130.414804</v>
      </c>
      <c r="E112" s="15">
        <f>IFERROR(D112/'دیتا اولیه'!$AO$2*1000,"")</f>
        <v>25.422611026252984</v>
      </c>
      <c r="F112" s="15">
        <f t="shared" si="4"/>
        <v>10.976110611142927</v>
      </c>
      <c r="G112" s="14">
        <f>IFERROR(F112/'دیتا اولیه'!$AP$2*1000000,"")</f>
        <v>216.74783987249066</v>
      </c>
      <c r="H112" s="15">
        <f>IFERROR(VLOOKUP($A112,'دیتا اولیه'!$A:$AM,16,FALSE)/10000000000,"")</f>
        <v>251.5155</v>
      </c>
      <c r="I112" s="14">
        <f>IFERROR(H112/'دیتا اولیه'!$AQ$2*1000000,"")</f>
        <v>4863.2101009319767</v>
      </c>
      <c r="J112" s="15">
        <f t="shared" si="5"/>
        <v>53.119044476705817</v>
      </c>
      <c r="K112" s="14">
        <f>IFERROR(J112/'دیتا اولیه'!$AR$2*1000000,"")</f>
        <v>889.81095325905517</v>
      </c>
      <c r="L112" s="14">
        <f>IFERROR(VLOOKUP($A112,'دیتا اولیه'!$A:$AM,15,FALSE)/10000000000,"")</f>
        <v>80.496600000000001</v>
      </c>
      <c r="M112" s="14">
        <f>IFERROR(L112/'دیتا اولیه'!$AS$2*1000000,"")</f>
        <v>1190.7604917087026</v>
      </c>
      <c r="N112" s="51">
        <f>IFERROR(VLOOKUP($A112,'دیتا اولیه'!$A:$AM,36,FALSE),"")</f>
        <v>0.51539999999999997</v>
      </c>
      <c r="O112" s="35">
        <f t="shared" si="6"/>
        <v>0.33821739027529185</v>
      </c>
      <c r="P112" s="51">
        <f>IFERROR(VLOOKUP($A112,'دیتا اولیه'!$A:$AM,37,FALSE),"")</f>
        <v>6.3338000000000001</v>
      </c>
      <c r="Q112" s="34">
        <f t="shared" si="7"/>
        <v>4.4937594414283817</v>
      </c>
      <c r="R112" s="54">
        <f>IFERROR(VLOOKUP($A112,'دیتا اولیه'!$A:$AM,31,FALSE),"")</f>
        <v>0.22700000000000001</v>
      </c>
      <c r="S112" s="14">
        <f>IFERROR(VLOOKUP($A112,'دیتا اولیه'!$A:$AM,17,FALSE)/10000000000,"")</f>
        <v>175.26589999999999</v>
      </c>
      <c r="T112" s="14">
        <f>IFERROR(S112/'دیتا اولیه'!$AR$2*1000000,"")</f>
        <v>2935.9247533376888</v>
      </c>
      <c r="U112" s="30">
        <f>IFERROR(VLOOKUP($A112,'دیتا اولیه'!$A:$AM,22,FALSE),"")</f>
        <v>0.95309999999999995</v>
      </c>
      <c r="V112" s="19">
        <f>IFERROR(VLOOKUP($A112,'دیتا اولیه'!$A:$AN,20,FALSE)/10000000000/L112,"")</f>
        <v>4.0759485493797251E-3</v>
      </c>
      <c r="W112" s="14">
        <f>IFERROR(VLOOKUP($A112,'دیتا اولیه'!$A:$AN,40,FALSE),"")</f>
        <v>30.913</v>
      </c>
      <c r="X112" s="18">
        <f>IFERROR(VLOOKUP($A112,'دیتا اولیه'!$A:$AN,23,FALSE),"")</f>
        <v>2.1303999999999998</v>
      </c>
      <c r="Y112" s="18">
        <f>IFERROR(VLOOKUP($A112,'دیتا اولیه'!$A:$AN,24,FALSE),"")</f>
        <v>7.7938999999999998</v>
      </c>
      <c r="Z112" s="18" t="str">
        <f>IFERROR(VLOOKUP($A112,'دیتا اولیه'!$A:$AN,25,FALSE),"")</f>
        <v>-</v>
      </c>
      <c r="AA112" s="30">
        <f>IFERROR(VLOOKUP($A112,'دیتا اولیه'!$A:$AN,38,FALSE),"")</f>
        <v>0.39589999999999997</v>
      </c>
      <c r="AB112" s="18">
        <f>IFERROR(VLOOKUP($A112,'دیتا اولیه'!$A:$AN,39,FALSE),"")</f>
        <v>1.4417</v>
      </c>
      <c r="AC112" s="22"/>
    </row>
    <row r="113" spans="1:29" ht="20.5" thickBot="1" x14ac:dyDescent="0.4">
      <c r="A113" s="14" t="s">
        <v>313</v>
      </c>
      <c r="B113" s="13" t="str">
        <f>VLOOKUP($A113,'دیتا اولیه'!$A:$AM,2,FALSE)</f>
        <v>سیمرغ</v>
      </c>
      <c r="C113" s="13" t="str">
        <f>VLOOKUP($A113,'دیتا اولیه'!$A:$AM,3,FALSE)</f>
        <v>محصولات کشاورزی و دامپروری</v>
      </c>
      <c r="D113" s="13">
        <f>VLOOKUP($A113,'دیتا اولیه'!$A:$AM,5,FALSE)/10000000000</f>
        <v>5003.9700374000004</v>
      </c>
      <c r="E113" s="15">
        <f>IFERROR(D113/'دیتا اولیه'!$AO$2*1000,"")</f>
        <v>59.713246269689741</v>
      </c>
      <c r="F113" s="15">
        <f t="shared" si="4"/>
        <v>206.35132229628036</v>
      </c>
      <c r="G113" s="14">
        <f>IFERROR(F113/'دیتا اولیه'!$AP$2*1000000,"")</f>
        <v>4074.8681338128035</v>
      </c>
      <c r="H113" s="15">
        <f>IFERROR(VLOOKUP($A113,'دیتا اولیه'!$A:$AM,16,FALSE)/10000000000,"")</f>
        <v>710.13239999999996</v>
      </c>
      <c r="I113" s="14">
        <f>IFERROR(H113/'دیتا اولیه'!$AQ$2*1000000,"")</f>
        <v>13730.855794887659</v>
      </c>
      <c r="J113" s="15">
        <f t="shared" si="5"/>
        <v>143.91063127905232</v>
      </c>
      <c r="K113" s="14">
        <f>IFERROR(J113/'دیتا اولیه'!$AR$2*1000000,"")</f>
        <v>2410.6844779310909</v>
      </c>
      <c r="L113" s="14">
        <f>IFERROR(VLOOKUP($A113,'دیتا اولیه'!$A:$AM,15,FALSE)/10000000000,"")</f>
        <v>191.94800000000001</v>
      </c>
      <c r="M113" s="14">
        <f>IFERROR(L113/'دیتا اولیه'!$AS$2*1000000,"")</f>
        <v>2839.4254522862088</v>
      </c>
      <c r="N113" s="51">
        <f>IFERROR(VLOOKUP($A113,'دیتا اولیه'!$A:$AM,36,FALSE),"")</f>
        <v>0.33379999999999999</v>
      </c>
      <c r="O113" s="35">
        <f t="shared" si="6"/>
        <v>0.17785030694812209</v>
      </c>
      <c r="P113" s="51">
        <f>IFERROR(VLOOKUP($A113,'دیتا اولیه'!$A:$AM,37,FALSE),"")</f>
        <v>-6.9800000000000001E-2</v>
      </c>
      <c r="Q113" s="34">
        <f t="shared" si="7"/>
        <v>-0.30318592920223075</v>
      </c>
      <c r="R113" s="54">
        <f>IFERROR(VLOOKUP($A113,'دیتا اولیه'!$A:$AM,31,FALSE),"")</f>
        <v>0.21659999999999999</v>
      </c>
      <c r="S113" s="14">
        <f>IFERROR(VLOOKUP($A113,'دیتا اولیه'!$A:$AM,17,FALSE)/10000000000,"")</f>
        <v>867.26160000000004</v>
      </c>
      <c r="T113" s="14">
        <f>IFERROR(S113/'دیتا اولیه'!$AR$2*1000000,"")</f>
        <v>14527.7250113071</v>
      </c>
      <c r="U113" s="30">
        <f>IFERROR(VLOOKUP($A113,'دیتا اولیه'!$A:$AM,22,FALSE),"")</f>
        <v>0.27460000000000001</v>
      </c>
      <c r="V113" s="19">
        <f>IFERROR(VLOOKUP($A113,'دیتا اولیه'!$A:$AN,20,FALSE)/10000000000/L113,"")</f>
        <v>5.7307187363244208E-4</v>
      </c>
      <c r="W113" s="14">
        <f>IFERROR(VLOOKUP($A113,'دیتا اولیه'!$A:$AN,40,FALSE),"")</f>
        <v>32.362400000000001</v>
      </c>
      <c r="X113" s="18">
        <f>IFERROR(VLOOKUP($A113,'دیتا اولیه'!$A:$AN,23,FALSE),"")</f>
        <v>1.2364999999999999</v>
      </c>
      <c r="Y113" s="18">
        <f>IFERROR(VLOOKUP($A113,'دیتا اولیه'!$A:$AN,24,FALSE),"")</f>
        <v>5.9146999999999998</v>
      </c>
      <c r="Z113" s="18" t="str">
        <f>IFERROR(VLOOKUP($A113,'دیتا اولیه'!$A:$AN,25,FALSE),"")</f>
        <v>-</v>
      </c>
      <c r="AA113" s="30">
        <f>IFERROR(VLOOKUP($A113,'دیتا اولیه'!$A:$AN,38,FALSE),"")</f>
        <v>0.30609999999999998</v>
      </c>
      <c r="AB113" s="18">
        <f>IFERROR(VLOOKUP($A113,'دیتا اولیه'!$A:$AN,39,FALSE),"")</f>
        <v>0.97509999999999997</v>
      </c>
      <c r="AC113" s="22"/>
    </row>
    <row r="114" spans="1:29" ht="20.5" thickBot="1" x14ac:dyDescent="0.4">
      <c r="A114" s="55" t="s">
        <v>1105</v>
      </c>
      <c r="B114" s="13" t="str">
        <f>VLOOKUP($A114,'دیتا اولیه'!$A:$AM,2,FALSE)</f>
        <v>کشاورزی‌ ودامپروی‌ مگسال‌</v>
      </c>
      <c r="C114" s="13" t="str">
        <f>VLOOKUP($A114,'دیتا اولیه'!$A:$AM,3,FALSE)</f>
        <v>محصولات کشاورزی و دامپروری</v>
      </c>
      <c r="D114" s="13">
        <f>VLOOKUP($A114,'دیتا اولیه'!$A:$AM,5,FALSE)/10000000000</f>
        <v>1347</v>
      </c>
      <c r="E114" s="15">
        <f>IFERROR(D114/'دیتا اولیه'!$AO$2*1000,"")</f>
        <v>16.07398568019093</v>
      </c>
      <c r="F114" s="15">
        <f t="shared" si="4"/>
        <v>68.770220941402499</v>
      </c>
      <c r="G114" s="14">
        <f>IFERROR(F114/'دیتا اولیه'!$AP$2*1000000,"")</f>
        <v>1358.0217405490225</v>
      </c>
      <c r="H114" s="15">
        <f>IFERROR(VLOOKUP($A114,'دیتا اولیه'!$A:$AM,16,FALSE)/10000000000,"")</f>
        <v>164.59059999999999</v>
      </c>
      <c r="I114" s="14">
        <f>IFERROR(H114/'دیتا اولیه'!$AQ$2*1000000,"")</f>
        <v>3182.462585560153</v>
      </c>
      <c r="J114" s="15">
        <f t="shared" si="5"/>
        <v>29.419659735349718</v>
      </c>
      <c r="K114" s="14">
        <f>IFERROR(J114/'دیتا اولیه'!$AR$2*1000000,"")</f>
        <v>492.81638500007898</v>
      </c>
      <c r="L114" s="14">
        <f>IFERROR(VLOOKUP($A114,'دیتا اولیه'!$A:$AM,15,FALSE)/10000000000,"")</f>
        <v>71.589799999999997</v>
      </c>
      <c r="M114" s="14">
        <f>IFERROR(L114/'دیتا اولیه'!$AS$2*1000000,"")</f>
        <v>1059.0050443040782</v>
      </c>
      <c r="N114" s="51">
        <f>IFERROR(VLOOKUP($A114,'دیتا اولیه'!$A:$AM,36,FALSE),"")</f>
        <v>1.4334</v>
      </c>
      <c r="O114" s="35">
        <f t="shared" si="6"/>
        <v>1.1488835934379669</v>
      </c>
      <c r="P114" s="51">
        <f>IFERROR(VLOOKUP($A114,'دیتا اولیه'!$A:$AM,37,FALSE),"")</f>
        <v>4.1000000000000002E-2</v>
      </c>
      <c r="Q114" s="34">
        <f t="shared" si="7"/>
        <v>-0.22018550021449401</v>
      </c>
      <c r="R114" s="54">
        <f>IFERROR(VLOOKUP($A114,'دیتا اولیه'!$A:$AM,31,FALSE),"")</f>
        <v>0.2114</v>
      </c>
      <c r="S114" s="14">
        <f>IFERROR(VLOOKUP($A114,'دیتا اولیه'!$A:$AM,17,FALSE)/10000000000,"")</f>
        <v>250.03149999999999</v>
      </c>
      <c r="T114" s="14">
        <f>IFERROR(S114/'دیتا اولیه'!$AR$2*1000000,"")</f>
        <v>4188.3427977955344</v>
      </c>
      <c r="U114" s="30">
        <f>IFERROR(VLOOKUP($A114,'دیتا اولیه'!$A:$AM,22,FALSE),"")</f>
        <v>0.53769999999999996</v>
      </c>
      <c r="V114" s="19">
        <f>IFERROR(VLOOKUP($A114,'دیتا اولیه'!$A:$AN,20,FALSE)/10000000000/L114,"")</f>
        <v>4.5020379998267912E-3</v>
      </c>
      <c r="W114" s="14">
        <f>IFERROR(VLOOKUP($A114,'دیتا اولیه'!$A:$AN,40,FALSE),"")</f>
        <v>30.993300000000001</v>
      </c>
      <c r="X114" s="18">
        <f>IFERROR(VLOOKUP($A114,'دیتا اولیه'!$A:$AN,23,FALSE),"")</f>
        <v>1.7722</v>
      </c>
      <c r="Y114" s="18">
        <f>IFERROR(VLOOKUP($A114,'دیتا اولیه'!$A:$AN,24,FALSE),"")</f>
        <v>7.4817999999999998</v>
      </c>
      <c r="Z114" s="18" t="str">
        <f>IFERROR(VLOOKUP($A114,'دیتا اولیه'!$A:$AN,25,FALSE),"")</f>
        <v>-</v>
      </c>
      <c r="AA114" s="30">
        <f>IFERROR(VLOOKUP($A114,'دیتا اولیه'!$A:$AN,38,FALSE),"")</f>
        <v>0.27900000000000003</v>
      </c>
      <c r="AB114" s="18">
        <f>IFERROR(VLOOKUP($A114,'دیتا اولیه'!$A:$AN,39,FALSE),"")</f>
        <v>0.93989999999999996</v>
      </c>
      <c r="AC114" s="22"/>
    </row>
    <row r="115" spans="1:29" ht="20.5" thickBot="1" x14ac:dyDescent="0.4">
      <c r="A115" s="14" t="s">
        <v>808</v>
      </c>
      <c r="B115" s="13" t="str">
        <f>VLOOKUP($A115,'دیتا اولیه'!$A:$AM,2,FALSE)</f>
        <v>پگاه‌آذربایجان‌غربی‌</v>
      </c>
      <c r="C115" s="13" t="str">
        <f>VLOOKUP($A115,'دیتا اولیه'!$A:$AM,3,FALSE)</f>
        <v>محصولات لبنی</v>
      </c>
      <c r="D115" s="13">
        <f>VLOOKUP($A115,'دیتا اولیه'!$A:$AM,5,FALSE)/10000000000</f>
        <v>1386.737357232</v>
      </c>
      <c r="E115" s="15">
        <f>IFERROR(D115/'دیتا اولیه'!$AO$2*1000,"")</f>
        <v>16.54817848725537</v>
      </c>
      <c r="F115" s="15">
        <f t="shared" si="4"/>
        <v>29.838968620773532</v>
      </c>
      <c r="G115" s="14">
        <f>IFERROR(F115/'دیتا اولیه'!$AP$2*1000000,"")</f>
        <v>589.23713706108867</v>
      </c>
      <c r="H115" s="15">
        <f>IFERROR(VLOOKUP($A115,'دیتا اولیه'!$A:$AM,16,FALSE)/10000000000,"")</f>
        <v>89.888499999999993</v>
      </c>
      <c r="I115" s="14">
        <f>IFERROR(H115/'دیتا اولیه'!$AQ$2*1000000,"")</f>
        <v>1738.0505820023975</v>
      </c>
      <c r="J115" s="15">
        <f t="shared" si="5"/>
        <v>56.160238067986718</v>
      </c>
      <c r="K115" s="14">
        <f>IFERROR(J115/'دیتا اولیه'!$AR$2*1000000,"")</f>
        <v>940.75477943593012</v>
      </c>
      <c r="L115" s="14">
        <f>IFERROR(VLOOKUP($A115,'دیتا اولیه'!$A:$AM,15,FALSE)/10000000000,"")</f>
        <v>49.0672</v>
      </c>
      <c r="M115" s="14">
        <f>IFERROR(L115/'دیتا اولیه'!$AS$2*1000000,"")</f>
        <v>725.83541663584867</v>
      </c>
      <c r="N115" s="51">
        <f>IFERROR(VLOOKUP($A115,'دیتا اولیه'!$A:$AM,36,FALSE),"")</f>
        <v>-0.1263</v>
      </c>
      <c r="O115" s="35">
        <f t="shared" si="6"/>
        <v>-0.22845418115116622</v>
      </c>
      <c r="P115" s="51">
        <f>IFERROR(VLOOKUP($A115,'دیتا اولیه'!$A:$AM,37,FALSE),"")</f>
        <v>0.64439999999999997</v>
      </c>
      <c r="Q115" s="34">
        <f t="shared" si="7"/>
        <v>0.23182225115013133</v>
      </c>
      <c r="R115" s="54">
        <f>IFERROR(VLOOKUP($A115,'دیتا اولیه'!$A:$AM,31,FALSE),"")</f>
        <v>0.18129999999999999</v>
      </c>
      <c r="S115" s="14">
        <f>IFERROR(VLOOKUP($A115,'دیتا اولیه'!$A:$AM,17,FALSE)/10000000000,"")</f>
        <v>167.48259999999999</v>
      </c>
      <c r="T115" s="14">
        <f>IFERROR(S115/'دیتا اولیه'!$AR$2*1000000,"")</f>
        <v>2805.5446672362095</v>
      </c>
      <c r="U115" s="30">
        <f>IFERROR(VLOOKUP($A115,'دیتا اولیه'!$A:$AM,22,FALSE),"")</f>
        <v>0.60970000000000002</v>
      </c>
      <c r="V115" s="19">
        <f>IFERROR(VLOOKUP($A115,'دیتا اولیه'!$A:$AN,20,FALSE)/10000000000/L115,"")</f>
        <v>9.2715704177128502E-2</v>
      </c>
      <c r="W115" s="14">
        <f>IFERROR(VLOOKUP($A115,'دیتا اولیه'!$A:$AN,40,FALSE),"")</f>
        <v>64.988100000000003</v>
      </c>
      <c r="X115" s="18">
        <f>IFERROR(VLOOKUP($A115,'دیتا اولیه'!$A:$AN,23,FALSE),"")</f>
        <v>0.8034</v>
      </c>
      <c r="Y115" s="18">
        <f>IFERROR(VLOOKUP($A115,'دیتا اولیه'!$A:$AN,24,FALSE),"")</f>
        <v>9.3713999999999995</v>
      </c>
      <c r="Z115" s="18" t="str">
        <f>IFERROR(VLOOKUP($A115,'دیتا اولیه'!$A:$AN,25,FALSE),"")</f>
        <v>-</v>
      </c>
      <c r="AA115" s="30">
        <f>IFERROR(VLOOKUP($A115,'دیتا اولیه'!$A:$AN,38,FALSE),"")</f>
        <v>0.50739999999999996</v>
      </c>
      <c r="AB115" s="18">
        <f>IFERROR(VLOOKUP($A115,'دیتا اولیه'!$A:$AN,39,FALSE),"")</f>
        <v>1.2</v>
      </c>
      <c r="AC115" s="22"/>
    </row>
    <row r="116" spans="1:29" ht="20.5" thickBot="1" x14ac:dyDescent="0.4">
      <c r="A116" s="14" t="s">
        <v>1111</v>
      </c>
      <c r="B116" s="13" t="str">
        <f>VLOOKUP($A116,'دیتا اولیه'!$A:$AM,2,FALSE)</f>
        <v>شیر پگاه آذربایجان شرقی</v>
      </c>
      <c r="C116" s="13" t="str">
        <f>VLOOKUP($A116,'دیتا اولیه'!$A:$AM,3,FALSE)</f>
        <v>محصولات لبنی</v>
      </c>
      <c r="D116" s="13">
        <f>VLOOKUP($A116,'دیتا اولیه'!$A:$AM,5,FALSE)/10000000000</f>
        <v>1029</v>
      </c>
      <c r="E116" s="15">
        <f>IFERROR(D116/'دیتا اولیه'!$AO$2*1000,"")</f>
        <v>12.279236276849643</v>
      </c>
      <c r="F116" s="15">
        <f t="shared" si="4"/>
        <v>15.059305232307562</v>
      </c>
      <c r="G116" s="14">
        <f>IFERROR(F116/'دیتا اولیه'!$AP$2*1000000,"")</f>
        <v>297.37964518774805</v>
      </c>
      <c r="H116" s="15">
        <f>IFERROR(VLOOKUP($A116,'دیتا اولیه'!$A:$AM,16,FALSE)/10000000000,"")</f>
        <v>87.774100000000004</v>
      </c>
      <c r="I116" s="14">
        <f>IFERROR(H116/'دیتا اولیه'!$AQ$2*1000000,"")</f>
        <v>1697.1673305232221</v>
      </c>
      <c r="J116" s="15">
        <f t="shared" si="5"/>
        <v>42.086966995904604</v>
      </c>
      <c r="K116" s="14">
        <f>IFERROR(J116/'دیتا اولیه'!$AR$2*1000000,"")</f>
        <v>705.00974916502685</v>
      </c>
      <c r="L116" s="14">
        <f>IFERROR(VLOOKUP($A116,'دیتا اولیه'!$A:$AM,15,FALSE)/10000000000,"")</f>
        <v>17.470300000000002</v>
      </c>
      <c r="M116" s="14">
        <f>IFERROR(L116/'دیتا اولیه'!$AS$2*1000000,"")</f>
        <v>258.4325675655686</v>
      </c>
      <c r="N116" s="51">
        <f>IFERROR(VLOOKUP($A116,'دیتا اولیه'!$A:$AM,36,FALSE),"")</f>
        <v>-0.58489999999999998</v>
      </c>
      <c r="O116" s="35">
        <f t="shared" si="6"/>
        <v>-0.63343405127143093</v>
      </c>
      <c r="P116" s="51">
        <f>IFERROR(VLOOKUP($A116,'دیتا اولیه'!$A:$AM,37,FALSE),"")</f>
        <v>0.16009999999999999</v>
      </c>
      <c r="Q116" s="34">
        <f t="shared" si="7"/>
        <v>-0.13096753006612327</v>
      </c>
      <c r="R116" s="54">
        <f>IFERROR(VLOOKUP($A116,'دیتا اولیه'!$A:$AM,31,FALSE),"")</f>
        <v>0.18060000000000001</v>
      </c>
      <c r="S116" s="14">
        <f>IFERROR(VLOOKUP($A116,'دیتا اولیه'!$A:$AM,17,FALSE)/10000000000,"")</f>
        <v>117.22369999999999</v>
      </c>
      <c r="T116" s="14">
        <f>IFERROR(S116/'دیتا اولیه'!$AR$2*1000000,"")</f>
        <v>1963.6447392666298</v>
      </c>
      <c r="U116" s="30">
        <f>IFERROR(VLOOKUP($A116,'دیتا اولیه'!$A:$AM,22,FALSE),"")</f>
        <v>0.35830000000000001</v>
      </c>
      <c r="V116" s="19">
        <f>IFERROR(VLOOKUP($A116,'دیتا اولیه'!$A:$AN,20,FALSE)/10000000000/L116,"")</f>
        <v>0.74539074887094092</v>
      </c>
      <c r="W116" s="14">
        <f>IFERROR(VLOOKUP($A116,'دیتا اولیه'!$A:$AN,40,FALSE),"")</f>
        <v>81.198400000000007</v>
      </c>
      <c r="X116" s="18">
        <f>IFERROR(VLOOKUP($A116,'دیتا اولیه'!$A:$AN,23,FALSE),"")</f>
        <v>0.43990000000000001</v>
      </c>
      <c r="Y116" s="18">
        <f>IFERROR(VLOOKUP($A116,'دیتا اولیه'!$A:$AN,24,FALSE),"")</f>
        <v>13.6999</v>
      </c>
      <c r="Z116" s="18" t="str">
        <f>IFERROR(VLOOKUP($A116,'دیتا اولیه'!$A:$AN,25,FALSE),"")</f>
        <v>-</v>
      </c>
      <c r="AA116" s="30">
        <f>IFERROR(VLOOKUP($A116,'دیتا اولیه'!$A:$AN,38,FALSE),"")</f>
        <v>-7.3300000000000004E-2</v>
      </c>
      <c r="AB116" s="18">
        <f>IFERROR(VLOOKUP($A116,'دیتا اولیه'!$A:$AN,39,FALSE),"")</f>
        <v>1.0677000000000001</v>
      </c>
      <c r="AC116" s="22"/>
    </row>
    <row r="117" spans="1:29" ht="20.5" thickBot="1" x14ac:dyDescent="0.4">
      <c r="A117" s="55" t="s">
        <v>961</v>
      </c>
      <c r="B117" s="13" t="str">
        <f>VLOOKUP($A117,'دیتا اولیه'!$A:$AM,2,FALSE)</f>
        <v>شیر و گوشت زاگرس شهرکرد</v>
      </c>
      <c r="C117" s="13" t="str">
        <f>VLOOKUP($A117,'دیتا اولیه'!$A:$AM,3,FALSE)</f>
        <v>محصولات کشاورزی و دامپروری</v>
      </c>
      <c r="D117" s="13">
        <f>VLOOKUP($A117,'دیتا اولیه'!$A:$AM,5,FALSE)/10000000000</f>
        <v>1394.88</v>
      </c>
      <c r="E117" s="15">
        <f>IFERROR(D117/'دیتا اولیه'!$AO$2*1000,"")</f>
        <v>16.645346062052507</v>
      </c>
      <c r="F117" s="15">
        <f t="shared" si="4"/>
        <v>43.545737398879908</v>
      </c>
      <c r="G117" s="14">
        <f>IFERROR(F117/'دیتا اولیه'!$AP$2*1000000,"")</f>
        <v>859.9079265181656</v>
      </c>
      <c r="H117" s="15">
        <f>IFERROR(VLOOKUP($A117,'دیتا اولیه'!$A:$AM,16,FALSE)/10000000000,"")</f>
        <v>162.25149999999999</v>
      </c>
      <c r="I117" s="14">
        <f>IFERROR(H117/'دیتا اولیه'!$AQ$2*1000000,"")</f>
        <v>3137.2346185080628</v>
      </c>
      <c r="J117" s="15">
        <f t="shared" si="5"/>
        <v>36.387913103767048</v>
      </c>
      <c r="K117" s="14">
        <f>IFERROR(J117/'دیتا اولیه'!$AR$2*1000000,"")</f>
        <v>609.54341262989851</v>
      </c>
      <c r="L117" s="14">
        <f>IFERROR(VLOOKUP($A117,'دیتا اولیه'!$A:$AM,15,FALSE)/10000000000,"")</f>
        <v>62.980200000000004</v>
      </c>
      <c r="M117" s="14">
        <f>IFERROR(L117/'دیتا اولیه'!$AS$2*1000000,"")</f>
        <v>931.64598156832005</v>
      </c>
      <c r="N117" s="51">
        <f>IFERROR(VLOOKUP($A117,'دیتا اولیه'!$A:$AM,36,FALSE),"")</f>
        <v>0.73080000000000001</v>
      </c>
      <c r="O117" s="35">
        <f t="shared" si="6"/>
        <v>0.5284325320631349</v>
      </c>
      <c r="P117" s="51">
        <f>IFERROR(VLOOKUP($A117,'دیتا اولیه'!$A:$AM,37,FALSE),"")</f>
        <v>0.44629999999999997</v>
      </c>
      <c r="Q117" s="34">
        <f t="shared" si="7"/>
        <v>8.3425274774041824E-2</v>
      </c>
      <c r="R117" s="54">
        <f>IFERROR(VLOOKUP($A117,'دیتا اولیه'!$A:$AM,31,FALSE),"")</f>
        <v>0.1782</v>
      </c>
      <c r="S117" s="14">
        <f>IFERROR(VLOOKUP($A117,'دیتا اولیه'!$A:$AM,17,FALSE)/10000000000,"")</f>
        <v>170.8999</v>
      </c>
      <c r="T117" s="14">
        <f>IFERROR(S117/'دیتا اولیه'!$AR$2*1000000,"")</f>
        <v>2862.7887498534265</v>
      </c>
      <c r="U117" s="30">
        <f>IFERROR(VLOOKUP($A117,'دیتا اولیه'!$A:$AM,22,FALSE),"")</f>
        <v>0.98809999999999998</v>
      </c>
      <c r="V117" s="19">
        <f>IFERROR(VLOOKUP($A117,'دیتا اولیه'!$A:$AN,20,FALSE)/10000000000/L117,"")</f>
        <v>3.4412402628127566E-2</v>
      </c>
      <c r="W117" s="14">
        <f>IFERROR(VLOOKUP($A117,'دیتا اولیه'!$A:$AN,40,FALSE),"")</f>
        <v>26.153099999999998</v>
      </c>
      <c r="X117" s="18">
        <f>IFERROR(VLOOKUP($A117,'دیتا اولیه'!$A:$AN,23,FALSE),"")</f>
        <v>1.9429000000000001</v>
      </c>
      <c r="Y117" s="18">
        <f>IFERROR(VLOOKUP($A117,'دیتا اولیه'!$A:$AN,24,FALSE),"")</f>
        <v>8.6760999999999999</v>
      </c>
      <c r="Z117" s="18" t="str">
        <f>IFERROR(VLOOKUP($A117,'دیتا اولیه'!$A:$AN,25,FALSE),"")</f>
        <v>-</v>
      </c>
      <c r="AA117" s="30">
        <f>IFERROR(VLOOKUP($A117,'دیتا اولیه'!$A:$AN,38,FALSE),"")</f>
        <v>0.4849</v>
      </c>
      <c r="AB117" s="18">
        <f>IFERROR(VLOOKUP($A117,'دیتا اولیه'!$A:$AN,39,FALSE),"")</f>
        <v>1.0084</v>
      </c>
      <c r="AC117" s="22"/>
    </row>
    <row r="118" spans="1:29" ht="20.5" thickBot="1" x14ac:dyDescent="0.4">
      <c r="A118" s="14" t="s">
        <v>927</v>
      </c>
      <c r="B118" s="13" t="str">
        <f>VLOOKUP($A118,'دیتا اولیه'!$A:$AM,2,FALSE)</f>
        <v>شیر پاستوریزه پگاه گلپایگان</v>
      </c>
      <c r="C118" s="13" t="str">
        <f>VLOOKUP($A118,'دیتا اولیه'!$A:$AM,3,FALSE)</f>
        <v>محصولات لبنی</v>
      </c>
      <c r="D118" s="13">
        <f>VLOOKUP($A118,'دیتا اولیه'!$A:$AM,5,FALSE)/10000000000</f>
        <v>1336.94</v>
      </c>
      <c r="E118" s="15">
        <f>IFERROR(D118/'دیتا اولیه'!$AO$2*1000,"")</f>
        <v>15.953937947494033</v>
      </c>
      <c r="F118" s="15">
        <f t="shared" si="4"/>
        <v>26.85401664640419</v>
      </c>
      <c r="G118" s="14">
        <f>IFERROR(F118/'دیتا اولیه'!$AP$2*1000000,"")</f>
        <v>530.29258780419025</v>
      </c>
      <c r="H118" s="15" t="str">
        <f>IFERROR(VLOOKUP($A118,'دیتا اولیه'!$A:$AM,16,FALSE)/10000000000,"")</f>
        <v/>
      </c>
      <c r="I118" s="14" t="str">
        <f>IFERROR(H118/'دیتا اولیه'!$AQ$2*1000000,"")</f>
        <v/>
      </c>
      <c r="J118" s="15">
        <f t="shared" si="5"/>
        <v>55.210536435300902</v>
      </c>
      <c r="K118" s="14">
        <f>IFERROR(J118/'دیتا اولیه'!$AR$2*1000000,"")</f>
        <v>924.84607995880708</v>
      </c>
      <c r="L118" s="14">
        <f>IFERROR(VLOOKUP($A118,'دیتا اولیه'!$A:$AM,15,FALSE)/10000000000,"")</f>
        <v>28.715</v>
      </c>
      <c r="M118" s="14">
        <f>IFERROR(L118/'دیتا اولیه'!$AS$2*1000000,"")</f>
        <v>424.77182290202808</v>
      </c>
      <c r="N118" s="51">
        <f>IFERROR(VLOOKUP($A118,'دیتا اولیه'!$A:$AM,36,FALSE),"")</f>
        <v>-0.47989999999999999</v>
      </c>
      <c r="O118" s="35">
        <f t="shared" si="6"/>
        <v>-0.54071079273975231</v>
      </c>
      <c r="P118" s="51">
        <f>IFERROR(VLOOKUP($A118,'دیتا اولیه'!$A:$AM,37,FALSE),"")</f>
        <v>6.93E-2</v>
      </c>
      <c r="Q118" s="34">
        <f t="shared" si="7"/>
        <v>-0.19898593216076699</v>
      </c>
      <c r="R118" s="54">
        <f>IFERROR(VLOOKUP($A118,'دیتا اولیه'!$A:$AM,31,FALSE),"")</f>
        <v>0.1663</v>
      </c>
      <c r="S118" s="14">
        <f>IFERROR(VLOOKUP($A118,'دیتا اولیه'!$A:$AM,17,FALSE)/10000000000,"")</f>
        <v>114.4966</v>
      </c>
      <c r="T118" s="14">
        <f>IFERROR(S118/'دیتا اولیه'!$AR$2*1000000,"")</f>
        <v>1917.9623766688444</v>
      </c>
      <c r="U118" s="30">
        <f>IFERROR(VLOOKUP($A118,'دیتا اولیه'!$A:$AM,22,FALSE),"")</f>
        <v>0.58740000000000003</v>
      </c>
      <c r="V118" s="19">
        <f>IFERROR(VLOOKUP($A118,'دیتا اولیه'!$A:$AN,20,FALSE)/10000000000/L118,"")</f>
        <v>0.3109489813686227</v>
      </c>
      <c r="W118" s="14">
        <f>IFERROR(VLOOKUP($A118,'دیتا اولیه'!$A:$AN,40,FALSE),"")</f>
        <v>87.598299999999995</v>
      </c>
      <c r="X118" s="18">
        <f>IFERROR(VLOOKUP($A118,'دیتا اولیه'!$A:$AN,23,FALSE),"")</f>
        <v>0.95499999999999996</v>
      </c>
      <c r="Y118" s="18">
        <f>IFERROR(VLOOKUP($A118,'دیتا اولیه'!$A:$AN,24,FALSE),"")</f>
        <v>247.8261</v>
      </c>
      <c r="Z118" s="18" t="str">
        <f>IFERROR(VLOOKUP($A118,'دیتا اولیه'!$A:$AN,25,FALSE),"")</f>
        <v>-</v>
      </c>
      <c r="AA118" s="30">
        <f>IFERROR(VLOOKUP($A118,'دیتا اولیه'!$A:$AN,38,FALSE),"")</f>
        <v>0.2432</v>
      </c>
      <c r="AB118" s="18">
        <f>IFERROR(VLOOKUP($A118,'دیتا اولیه'!$A:$AN,39,FALSE),"")</f>
        <v>0.98650000000000004</v>
      </c>
      <c r="AC118" s="22"/>
    </row>
    <row r="119" spans="1:29" ht="20.5" thickBot="1" x14ac:dyDescent="0.4">
      <c r="A119" s="55" t="s">
        <v>1322</v>
      </c>
      <c r="B119" s="13" t="str">
        <f>VLOOKUP($A119,'دیتا اولیه'!$A:$AM,2,FALSE)</f>
        <v>کشاورزی و دامپروری فجر اصفهان</v>
      </c>
      <c r="C119" s="13" t="str">
        <f>VLOOKUP($A119,'دیتا اولیه'!$A:$AM,3,FALSE)</f>
        <v>محصولات کشاورزی و دامپروری</v>
      </c>
      <c r="D119" s="13">
        <f>VLOOKUP($A119,'دیتا اولیه'!$A:$AM,5,FALSE)/10000000000</f>
        <v>2299.5</v>
      </c>
      <c r="E119" s="15">
        <f>IFERROR(D119/'دیتا اولیه'!$AO$2*1000,"")</f>
        <v>27.440334128878284</v>
      </c>
      <c r="F119" s="15">
        <f t="shared" si="4"/>
        <v>73.477333011815773</v>
      </c>
      <c r="G119" s="14">
        <f>IFERROR(F119/'دیتا اولیه'!$AP$2*1000000,"")</f>
        <v>1450.974190596678</v>
      </c>
      <c r="H119" s="15">
        <f>IFERROR(VLOOKUP($A119,'دیتا اولیه'!$A:$AM,16,FALSE)/10000000000,"")</f>
        <v>267.61059999999998</v>
      </c>
      <c r="I119" s="14">
        <f>IFERROR(H119/'دیتا اولیه'!$AQ$2*1000000,"")</f>
        <v>5174.4189643837735</v>
      </c>
      <c r="J119" s="15">
        <f t="shared" si="5"/>
        <v>36.361634844868739</v>
      </c>
      <c r="K119" s="14">
        <f>IFERROR(J119/'دیتا اولیه'!$AR$2*1000000,"")</f>
        <v>609.1032186687562</v>
      </c>
      <c r="L119" s="14">
        <f>IFERROR(VLOOKUP($A119,'دیتا اولیه'!$A:$AM,15,FALSE)/10000000000,"")</f>
        <v>121.88420000000001</v>
      </c>
      <c r="M119" s="14">
        <f>IFERROR(L119/'دیتا اولیه'!$AS$2*1000000,"")</f>
        <v>1802.9940385497257</v>
      </c>
      <c r="N119" s="51">
        <f>IFERROR(VLOOKUP($A119,'دیتا اولیه'!$A:$AM,36,FALSE),"")</f>
        <v>2.3519999999999999</v>
      </c>
      <c r="O119" s="35">
        <f t="shared" si="6"/>
        <v>1.9600796437922514</v>
      </c>
      <c r="P119" s="51">
        <f>IFERROR(VLOOKUP($A119,'دیتا اولیه'!$A:$AM,37,FALSE),"")</f>
        <v>0.65880000000000005</v>
      </c>
      <c r="Q119" s="34">
        <f t="shared" si="7"/>
        <v>0.24260931051315815</v>
      </c>
      <c r="R119" s="54">
        <f>IFERROR(VLOOKUP($A119,'دیتا اولیه'!$A:$AM,31,FALSE),"")</f>
        <v>0.15240000000000001</v>
      </c>
      <c r="S119" s="14">
        <f>IFERROR(VLOOKUP($A119,'دیتا اولیه'!$A:$AM,17,FALSE)/10000000000,"")</f>
        <v>341.18560000000002</v>
      </c>
      <c r="T119" s="14">
        <f>IFERROR(S119/'دیتا اولیه'!$AR$2*1000000,"")</f>
        <v>5715.2888754878804</v>
      </c>
      <c r="U119" s="30">
        <f>IFERROR(VLOOKUP($A119,'دیتا اولیه'!$A:$AM,22,FALSE),"")</f>
        <v>0.62549999999999994</v>
      </c>
      <c r="V119" s="19">
        <f>IFERROR(VLOOKUP($A119,'دیتا اولیه'!$A:$AN,20,FALSE)/10000000000/L119,"")</f>
        <v>1.254469406206875E-2</v>
      </c>
      <c r="W119" s="14">
        <f>IFERROR(VLOOKUP($A119,'دیتا اولیه'!$A:$AN,40,FALSE),"")</f>
        <v>20.435400000000001</v>
      </c>
      <c r="X119" s="18">
        <f>IFERROR(VLOOKUP($A119,'دیتا اولیه'!$A:$AN,23,FALSE),"")</f>
        <v>1.9475</v>
      </c>
      <c r="Y119" s="18">
        <f>IFERROR(VLOOKUP($A119,'دیتا اولیه'!$A:$AN,24,FALSE),"")</f>
        <v>8.6767000000000003</v>
      </c>
      <c r="Z119" s="18" t="str">
        <f>IFERROR(VLOOKUP($A119,'دیتا اولیه'!$A:$AN,25,FALSE),"")</f>
        <v>-</v>
      </c>
      <c r="AA119" s="30">
        <f>IFERROR(VLOOKUP($A119,'دیتا اولیه'!$A:$AN,38,FALSE),"")</f>
        <v>0.58279999999999998</v>
      </c>
      <c r="AB119" s="18" t="str">
        <f>IFERROR(VLOOKUP($A119,'دیتا اولیه'!$A:$AN,39,FALSE),"")</f>
        <v>-</v>
      </c>
      <c r="AC119" s="22"/>
    </row>
    <row r="120" spans="1:29" ht="20.5" thickBot="1" x14ac:dyDescent="0.4">
      <c r="A120" s="14" t="s">
        <v>1053</v>
      </c>
      <c r="B120" s="13" t="str">
        <f>VLOOKUP($A120,'دیتا اولیه'!$A:$AM,2,FALSE)</f>
        <v>کشت و دام قیام اصفهان</v>
      </c>
      <c r="C120" s="13" t="str">
        <f>VLOOKUP($A120,'دیتا اولیه'!$A:$AM,3,FALSE)</f>
        <v>محصولات کشاورزی و دامپروری</v>
      </c>
      <c r="D120" s="13">
        <f>VLOOKUP($A120,'دیتا اولیه'!$A:$AM,5,FALSE)/10000000000</f>
        <v>3011.954512842</v>
      </c>
      <c r="E120" s="15">
        <f>IFERROR(D120/'دیتا اولیه'!$AO$2*1000,"")</f>
        <v>35.942177957541766</v>
      </c>
      <c r="F120" s="15">
        <f t="shared" si="4"/>
        <v>113.74414089585355</v>
      </c>
      <c r="G120" s="14">
        <f>IFERROR(F120/'دیتا اولیه'!$AP$2*1000000,"")</f>
        <v>2246.1323241677242</v>
      </c>
      <c r="H120" s="15">
        <f>IFERROR(VLOOKUP($A120,'دیتا اولیه'!$A:$AM,16,FALSE)/10000000000,"")</f>
        <v>403.98469999999998</v>
      </c>
      <c r="I120" s="14">
        <f>IFERROR(H120/'دیتا اولیه'!$AQ$2*1000000,"")</f>
        <v>7811.2978073398035</v>
      </c>
      <c r="J120" s="15">
        <f t="shared" si="5"/>
        <v>75.021403091557673</v>
      </c>
      <c r="K120" s="14">
        <f>IFERROR(J120/'دیتا اولیه'!$AR$2*1000000,"")</f>
        <v>1256.7030686895098</v>
      </c>
      <c r="L120" s="14">
        <f>IFERROR(VLOOKUP($A120,'دیتا اولیه'!$A:$AM,15,FALSE)/10000000000,"")</f>
        <v>82.020899999999997</v>
      </c>
      <c r="M120" s="14">
        <f>IFERROR(L120/'دیتا اولیه'!$AS$2*1000000,"")</f>
        <v>1213.3089747193089</v>
      </c>
      <c r="N120" s="51">
        <f>IFERROR(VLOOKUP($A120,'دیتا اولیه'!$A:$AM,36,FALSE),"")</f>
        <v>9.3299999999999994E-2</v>
      </c>
      <c r="O120" s="35">
        <f t="shared" si="6"/>
        <v>-3.4530109022055777E-2</v>
      </c>
      <c r="P120" s="51">
        <f>IFERROR(VLOOKUP($A120,'دیتا اولیه'!$A:$AM,37,FALSE),"")</f>
        <v>-0.27889999999999998</v>
      </c>
      <c r="Q120" s="34">
        <f t="shared" si="7"/>
        <v>-0.45982302036952116</v>
      </c>
      <c r="R120" s="54">
        <f>IFERROR(VLOOKUP($A120,'دیتا اولیه'!$A:$AM,31,FALSE),"")</f>
        <v>0.1487</v>
      </c>
      <c r="S120" s="14">
        <f>IFERROR(VLOOKUP($A120,'دیتا اولیه'!$A:$AM,17,FALSE)/10000000000,"")</f>
        <v>429.81470000000002</v>
      </c>
      <c r="T120" s="14">
        <f>IFERROR(S120/'دیتا اولیه'!$AR$2*1000000,"")</f>
        <v>7199.9380203360306</v>
      </c>
      <c r="U120" s="30">
        <f>IFERROR(VLOOKUP($A120,'دیتا اولیه'!$A:$AM,22,FALSE),"")</f>
        <v>0.76829999999999998</v>
      </c>
      <c r="V120" s="19">
        <f>IFERROR(VLOOKUP($A120,'دیتا اولیه'!$A:$AN,20,FALSE)/10000000000/L120,"")</f>
        <v>3.6501672134785161E-2</v>
      </c>
      <c r="W120" s="14">
        <f>IFERROR(VLOOKUP($A120,'دیتا اولیه'!$A:$AN,40,FALSE),"")</f>
        <v>31.851800000000001</v>
      </c>
      <c r="X120" s="18">
        <f>IFERROR(VLOOKUP($A120,'دیتا اولیه'!$A:$AN,23,FALSE),"")</f>
        <v>2.1368</v>
      </c>
      <c r="Y120" s="18">
        <f>IFERROR(VLOOKUP($A120,'دیتا اولیه'!$A:$AN,24,FALSE),"")</f>
        <v>8.5960000000000001</v>
      </c>
      <c r="Z120" s="18" t="str">
        <f>IFERROR(VLOOKUP($A120,'دیتا اولیه'!$A:$AN,25,FALSE),"")</f>
        <v>-</v>
      </c>
      <c r="AA120" s="30">
        <f>IFERROR(VLOOKUP($A120,'دیتا اولیه'!$A:$AN,38,FALSE),"")</f>
        <v>0.3463</v>
      </c>
      <c r="AB120" s="18">
        <f>IFERROR(VLOOKUP($A120,'دیتا اولیه'!$A:$AN,39,FALSE),"")</f>
        <v>0.9254</v>
      </c>
      <c r="AC120" s="22"/>
    </row>
    <row r="121" spans="1:29" ht="20.5" thickBot="1" x14ac:dyDescent="0.4">
      <c r="A121" s="14" t="s">
        <v>693</v>
      </c>
      <c r="B121" s="13" t="str">
        <f>VLOOKUP($A121,'دیتا اولیه'!$A:$AM,2,FALSE)</f>
        <v>شیر پاستوریزه پگاه فارس</v>
      </c>
      <c r="C121" s="13" t="str">
        <f>VLOOKUP($A121,'دیتا اولیه'!$A:$AM,3,FALSE)</f>
        <v>محصولات لبنی</v>
      </c>
      <c r="D121" s="13">
        <f>VLOOKUP($A121,'دیتا اولیه'!$A:$AM,5,FALSE)/10000000000</f>
        <v>2104.7805796550001</v>
      </c>
      <c r="E121" s="15">
        <f>IFERROR(D121/'دیتا اولیه'!$AO$2*1000,"")</f>
        <v>25.116713361038187</v>
      </c>
      <c r="F121" s="15">
        <f t="shared" si="4"/>
        <v>41.126392694063931</v>
      </c>
      <c r="G121" s="14">
        <f>IFERROR(F121/'دیتا اولیه'!$AP$2*1000000,"")</f>
        <v>812.13255714976162</v>
      </c>
      <c r="H121" s="15">
        <f>IFERROR(VLOOKUP($A121,'دیتا اولیه'!$A:$AM,16,FALSE)/10000000000,"")</f>
        <v>117.18470000000001</v>
      </c>
      <c r="I121" s="14">
        <f>IFERROR(H121/'دیتا اولیه'!$AQ$2*1000000,"")</f>
        <v>2265.8397463165634</v>
      </c>
      <c r="J121" s="15">
        <f t="shared" si="5"/>
        <v>28.589004570848147</v>
      </c>
      <c r="K121" s="14">
        <f>IFERROR(J121/'دیتا اولیه'!$AR$2*1000000,"")</f>
        <v>478.90186392696694</v>
      </c>
      <c r="L121" s="14">
        <f>IFERROR(VLOOKUP($A121,'دیتا اولیه'!$A:$AM,15,FALSE)/10000000000,"")</f>
        <v>22.5167</v>
      </c>
      <c r="M121" s="14">
        <f>IFERROR(L121/'دیتا اولیه'!$AS$2*1000000,"")</f>
        <v>333.08235085279807</v>
      </c>
      <c r="N121" s="51">
        <f>IFERROR(VLOOKUP($A121,'دیتا اولیه'!$A:$AM,36,FALSE),"")</f>
        <v>-0.21240000000000001</v>
      </c>
      <c r="O121" s="35">
        <f t="shared" si="6"/>
        <v>-0.30448725314714264</v>
      </c>
      <c r="P121" s="51">
        <f>IFERROR(VLOOKUP($A121,'دیتا اولیه'!$A:$AM,37,FALSE),"")</f>
        <v>-0.45250000000000001</v>
      </c>
      <c r="Q121" s="34">
        <f t="shared" si="7"/>
        <v>-0.58986701380157092</v>
      </c>
      <c r="R121" s="54">
        <f>IFERROR(VLOOKUP($A121,'دیتا اولیه'!$A:$AM,31,FALSE),"")</f>
        <v>0.1394</v>
      </c>
      <c r="S121" s="14">
        <f>IFERROR(VLOOKUP($A121,'دیتا اولیه'!$A:$AM,17,FALSE)/10000000000,"")</f>
        <v>120.0793</v>
      </c>
      <c r="T121" s="14">
        <f>IFERROR(S121/'دیتا اولیه'!$AR$2*1000000,"")</f>
        <v>2011.4796388428229</v>
      </c>
      <c r="U121" s="30">
        <f>IFERROR(VLOOKUP($A121,'دیتا اولیه'!$A:$AM,22,FALSE),"")</f>
        <v>0.57889999999999997</v>
      </c>
      <c r="V121" s="19">
        <f>IFERROR(VLOOKUP($A121,'دیتا اولیه'!$A:$AN,20,FALSE)/10000000000/L121,"")</f>
        <v>0.4023147264030697</v>
      </c>
      <c r="W121" s="14">
        <f>IFERROR(VLOOKUP($A121,'دیتا اولیه'!$A:$AN,40,FALSE),"")</f>
        <v>42.670400000000001</v>
      </c>
      <c r="X121" s="18">
        <f>IFERROR(VLOOKUP($A121,'دیتا اولیه'!$A:$AN,23,FALSE),"")</f>
        <v>0.79110000000000003</v>
      </c>
      <c r="Y121" s="18">
        <f>IFERROR(VLOOKUP($A121,'دیتا اولیه'!$A:$AN,24,FALSE),"")</f>
        <v>19.983599999999999</v>
      </c>
      <c r="Z121" s="18" t="str">
        <f>IFERROR(VLOOKUP($A121,'دیتا اولیه'!$A:$AN,25,FALSE),"")</f>
        <v>-</v>
      </c>
      <c r="AA121" s="30">
        <f>IFERROR(VLOOKUP($A121,'دیتا اولیه'!$A:$AN,38,FALSE),"")</f>
        <v>-7.6600000000000001E-2</v>
      </c>
      <c r="AB121" s="18">
        <f>IFERROR(VLOOKUP($A121,'دیتا اولیه'!$A:$AN,39,FALSE),"")</f>
        <v>0.74270000000000003</v>
      </c>
      <c r="AC121" s="22"/>
    </row>
    <row r="122" spans="1:29" ht="20.5" thickBot="1" x14ac:dyDescent="0.4">
      <c r="A122" s="14" t="s">
        <v>1189</v>
      </c>
      <c r="B122" s="13" t="str">
        <f>VLOOKUP($A122,'دیتا اولیه'!$A:$AM,2,FALSE)</f>
        <v>مجتمع تولید گوشت مرغ ماهان</v>
      </c>
      <c r="C122" s="13" t="str">
        <f>VLOOKUP($A122,'دیتا اولیه'!$A:$AM,3,FALSE)</f>
        <v>محصولات کشاورزی و دامپروری</v>
      </c>
      <c r="D122" s="13">
        <f>VLOOKUP($A122,'دیتا اولیه'!$A:$AM,5,FALSE)/10000000000</f>
        <v>2305.1999999999998</v>
      </c>
      <c r="E122" s="15">
        <f>IFERROR(D122/'دیتا اولیه'!$AO$2*1000,"")</f>
        <v>27.508353221957037</v>
      </c>
      <c r="F122" s="15" t="str">
        <f t="shared" si="4"/>
        <v/>
      </c>
      <c r="G122" s="14" t="str">
        <f>IFERROR(F122/'دیتا اولیه'!$AP$2*1000000,"")</f>
        <v/>
      </c>
      <c r="H122" s="15">
        <f>IFERROR(VLOOKUP($A122,'دیتا اولیه'!$A:$AM,16,FALSE)/10000000000,"")</f>
        <v>-22.012599999999999</v>
      </c>
      <c r="I122" s="14">
        <f>IFERROR(H122/'دیتا اولیه'!$AQ$2*1000000,"")</f>
        <v>-425.62744112301328</v>
      </c>
      <c r="J122" s="15">
        <f t="shared" si="5"/>
        <v>50.934355828220859</v>
      </c>
      <c r="K122" s="14">
        <f>IFERROR(J122/'دیتا اولیه'!$AR$2*1000000,"")</f>
        <v>853.21466452620507</v>
      </c>
      <c r="L122" s="14">
        <f>IFERROR(VLOOKUP($A122,'دیتا اولیه'!$A:$AM,15,FALSE)/10000000000,"")</f>
        <v>24.9069</v>
      </c>
      <c r="M122" s="14">
        <f>IFERROR(L122/'دیتا اولیه'!$AS$2*1000000,"")</f>
        <v>368.43981597905355</v>
      </c>
      <c r="N122" s="51">
        <f>IFERROR(VLOOKUP($A122,'دیتا اولیه'!$A:$AM,36,FALSE),"")</f>
        <v>-0.51100000000000001</v>
      </c>
      <c r="O122" s="35">
        <f t="shared" si="6"/>
        <v>-0.56817453883818292</v>
      </c>
      <c r="P122" s="51" t="str">
        <f>IFERROR(VLOOKUP($A122,'دیتا اولیه'!$A:$AM,37,FALSE),"")</f>
        <v>-</v>
      </c>
      <c r="Q122" s="34" t="str">
        <f t="shared" si="7"/>
        <v/>
      </c>
      <c r="R122" s="54">
        <f>IFERROR(VLOOKUP($A122,'دیتا اولیه'!$A:$AM,31,FALSE),"")</f>
        <v>1.29E-2</v>
      </c>
      <c r="S122" s="14">
        <f>IFERROR(VLOOKUP($A122,'دیتا اولیه'!$A:$AM,17,FALSE)/10000000000,"")</f>
        <v>93.431600000000003</v>
      </c>
      <c r="T122" s="14">
        <f>IFERROR(S122/'دیتا اولیه'!$AR$2*1000000,"")</f>
        <v>1565.0970735547851</v>
      </c>
      <c r="U122" s="30" t="str">
        <f>IFERROR(VLOOKUP($A122,'دیتا اولیه'!$A:$AM,22,FALSE),"")</f>
        <v>-</v>
      </c>
      <c r="V122" s="19">
        <f>IFERROR(VLOOKUP($A122,'دیتا اولیه'!$A:$AN,20,FALSE)/10000000000/L122,"")</f>
        <v>7.1309556789484044E-2</v>
      </c>
      <c r="W122" s="14">
        <f>IFERROR(VLOOKUP($A122,'دیتا اولیه'!$A:$AN,40,FALSE),"")</f>
        <v>56.4285</v>
      </c>
      <c r="X122" s="18">
        <f>IFERROR(VLOOKUP($A122,'دیتا اولیه'!$A:$AN,23,FALSE),"")</f>
        <v>4.4789000000000003</v>
      </c>
      <c r="Y122" s="18">
        <f>IFERROR(VLOOKUP($A122,'دیتا اولیه'!$A:$AN,24,FALSE),"")</f>
        <v>25.410900000000002</v>
      </c>
      <c r="Z122" s="18" t="str">
        <f>IFERROR(VLOOKUP($A122,'دیتا اولیه'!$A:$AN,25,FALSE),"")</f>
        <v>-</v>
      </c>
      <c r="AA122" s="30">
        <f>IFERROR(VLOOKUP($A122,'دیتا اولیه'!$A:$AN,38,FALSE),"")</f>
        <v>-0.34949999999999998</v>
      </c>
      <c r="AB122" s="18">
        <f>IFERROR(VLOOKUP($A122,'دیتا اولیه'!$A:$AN,39,FALSE),"")</f>
        <v>0.80700000000000005</v>
      </c>
      <c r="AC122" s="22"/>
    </row>
    <row r="123" spans="1:29" ht="20.5" thickBot="1" x14ac:dyDescent="0.4">
      <c r="A123" s="14" t="s">
        <v>888</v>
      </c>
      <c r="B123" s="13" t="str">
        <f>VLOOKUP($A123,'دیتا اولیه'!$A:$AM,2,FALSE)</f>
        <v>بهار رز عالیس چناران</v>
      </c>
      <c r="C123" s="13" t="str">
        <f>VLOOKUP($A123,'دیتا اولیه'!$A:$AM,3,FALSE)</f>
        <v>محصولات لبنی</v>
      </c>
      <c r="D123" s="13">
        <f>VLOOKUP($A123,'دیتا اولیه'!$A:$AM,5,FALSE)/10000000000</f>
        <v>6102</v>
      </c>
      <c r="E123" s="15">
        <f>IFERROR(D123/'دیتا اولیه'!$AO$2*1000,"")</f>
        <v>72.816229116945109</v>
      </c>
      <c r="F123" s="15">
        <f t="shared" si="4"/>
        <v>119.88334268087496</v>
      </c>
      <c r="G123" s="14">
        <f>IFERROR(F123/'دیتا اولیه'!$AP$2*1000000,"")</f>
        <v>2367.3645869051138</v>
      </c>
      <c r="H123" s="15">
        <f>IFERROR(VLOOKUP($A123,'دیتا اولیه'!$A:$AM,16,FALSE)/10000000000,"")</f>
        <v>980.70799999999997</v>
      </c>
      <c r="I123" s="14">
        <f>IFERROR(H123/'دیتا اولیه'!$AQ$2*1000000,"")</f>
        <v>18962.604895780965</v>
      </c>
      <c r="J123" s="15">
        <f t="shared" si="5"/>
        <v>41.661642411642411</v>
      </c>
      <c r="K123" s="14">
        <f>IFERROR(J123/'دیتا اولیه'!$AR$2*1000000,"")</f>
        <v>697.88502624323519</v>
      </c>
      <c r="L123" s="14">
        <f>IFERROR(VLOOKUP($A123,'دیتا اولیه'!$A:$AM,15,FALSE)/10000000000,"")</f>
        <v>64.125600000000006</v>
      </c>
      <c r="M123" s="14">
        <f>IFERROR(L123/'دیتا اولیه'!$AS$2*1000000,"")</f>
        <v>948.58951790653998</v>
      </c>
      <c r="N123" s="51">
        <f>IFERROR(VLOOKUP($A123,'دیتا اولیه'!$A:$AM,36,FALSE),"")</f>
        <v>0.53920000000000001</v>
      </c>
      <c r="O123" s="35">
        <f t="shared" si="6"/>
        <v>0.35923466220913913</v>
      </c>
      <c r="P123" s="51">
        <f>IFERROR(VLOOKUP($A123,'دیتا اولیه'!$A:$AM,37,FALSE),"")</f>
        <v>-0.46510000000000001</v>
      </c>
      <c r="Q123" s="34">
        <f t="shared" si="7"/>
        <v>-0.5993056907442198</v>
      </c>
      <c r="R123" s="54">
        <f>IFERROR(VLOOKUP($A123,'دیتا اولیه'!$A:$AM,31,FALSE),"")</f>
        <v>-2.3900000000000001E-2</v>
      </c>
      <c r="S123" s="14">
        <f>IFERROR(VLOOKUP($A123,'دیتا اولیه'!$A:$AM,17,FALSE)/10000000000,"")</f>
        <v>785.17129999999997</v>
      </c>
      <c r="T123" s="14">
        <f>IFERROR(S123/'دیتا اولیه'!$AR$2*1000000,"")</f>
        <v>13152.609008827912</v>
      </c>
      <c r="U123" s="30">
        <f>IFERROR(VLOOKUP($A123,'دیتا اولیه'!$A:$AM,22,FALSE),"")</f>
        <v>0.4405</v>
      </c>
      <c r="V123" s="19">
        <f>IFERROR(VLOOKUP($A123,'دیتا اولیه'!$A:$AN,20,FALSE)/10000000000/L123,"")</f>
        <v>0.69841529747869791</v>
      </c>
      <c r="W123" s="14">
        <f>IFERROR(VLOOKUP($A123,'دیتا اولیه'!$A:$AN,40,FALSE),"")</f>
        <v>195.36160000000001</v>
      </c>
      <c r="X123" s="18">
        <f>IFERROR(VLOOKUP($A123,'دیتا اولیه'!$A:$AN,23,FALSE),"")</f>
        <v>3.4906999999999999</v>
      </c>
      <c r="Y123" s="18">
        <f>IFERROR(VLOOKUP($A123,'دیتا اولیه'!$A:$AN,24,FALSE),"")</f>
        <v>7.4046000000000003</v>
      </c>
      <c r="Z123" s="18" t="str">
        <f>IFERROR(VLOOKUP($A123,'دیتا اولیه'!$A:$AN,25,FALSE),"")</f>
        <v>-</v>
      </c>
      <c r="AA123" s="30">
        <f>IFERROR(VLOOKUP($A123,'دیتا اولیه'!$A:$AN,38,FALSE),"")</f>
        <v>0.17069999999999999</v>
      </c>
      <c r="AB123" s="18" t="str">
        <f>IFERROR(VLOOKUP($A123,'دیتا اولیه'!$A:$AN,39,FALSE),"")</f>
        <v>-</v>
      </c>
      <c r="AC123" s="22"/>
    </row>
    <row r="124" spans="1:29" ht="20.5" thickBot="1" x14ac:dyDescent="0.4">
      <c r="A124" s="14" t="s">
        <v>262</v>
      </c>
      <c r="B124" s="13" t="str">
        <f>VLOOKUP($A124,'دیتا اولیه'!$A:$AM,2,FALSE)</f>
        <v>لبنیات‌ پاک‌</v>
      </c>
      <c r="C124" s="13" t="str">
        <f>VLOOKUP($A124,'دیتا اولیه'!$A:$AM,3,FALSE)</f>
        <v>محصولات لبنی</v>
      </c>
      <c r="D124" s="13">
        <f>VLOOKUP($A124,'دیتا اولیه'!$A:$AM,5,FALSE)/10000000000</f>
        <v>1704.0909562879999</v>
      </c>
      <c r="E124" s="15">
        <f>IFERROR(D124/'دیتا اولیه'!$AO$2*1000,"")</f>
        <v>20.335214275513128</v>
      </c>
      <c r="F124" s="15">
        <f t="shared" si="4"/>
        <v>53.942399999999999</v>
      </c>
      <c r="G124" s="14">
        <f>IFERROR(F124/'دیتا اولیه'!$AP$2*1000000,"")</f>
        <v>1065.2132701421801</v>
      </c>
      <c r="H124" s="15">
        <f>IFERROR(VLOOKUP($A124,'دیتا اولیه'!$A:$AM,16,FALSE)/10000000000,"")</f>
        <v>-205.30699999999999</v>
      </c>
      <c r="I124" s="14">
        <f>IFERROR(H124/'دیتا اولیه'!$AQ$2*1000000,"")</f>
        <v>-3969.739742449437</v>
      </c>
      <c r="J124" s="15" t="str">
        <f t="shared" si="5"/>
        <v/>
      </c>
      <c r="K124" s="14" t="str">
        <f>IFERROR(J124/'دیتا اولیه'!$AR$2*1000000,"")</f>
        <v/>
      </c>
      <c r="L124" s="14">
        <f>IFERROR(VLOOKUP($A124,'دیتا اولیه'!$A:$AM,15,FALSE)/10000000000,"")</f>
        <v>40.456800000000001</v>
      </c>
      <c r="M124" s="14">
        <f>IFERROR(L124/'دیتا اولیه'!$AS$2*1000000,"")</f>
        <v>598.46451975562502</v>
      </c>
      <c r="N124" s="51" t="str">
        <f>IFERROR(VLOOKUP($A124,'دیتا اولیه'!$A:$AM,36,FALSE),"")</f>
        <v>-</v>
      </c>
      <c r="O124" s="35" t="str">
        <f t="shared" si="6"/>
        <v/>
      </c>
      <c r="P124" s="51">
        <f>IFERROR(VLOOKUP($A124,'دیتا اولیه'!$A:$AM,37,FALSE),"")</f>
        <v>-0.25</v>
      </c>
      <c r="Q124" s="34">
        <f t="shared" si="7"/>
        <v>-0.43817399150900127</v>
      </c>
      <c r="R124" s="54">
        <f>IFERROR(VLOOKUP($A124,'دیتا اولیه'!$A:$AM,31,FALSE),"")</f>
        <v>-9.9099999999999994E-2</v>
      </c>
      <c r="S124" s="14">
        <f>IFERROR(VLOOKUP($A124,'دیتا اولیه'!$A:$AM,17,FALSE)/10000000000,"")</f>
        <v>-240.0401</v>
      </c>
      <c r="T124" s="14">
        <f>IFERROR(S124/'دیتا اولیه'!$AR$2*1000000,"")</f>
        <v>-4020.9742533125618</v>
      </c>
      <c r="U124" s="30" t="str">
        <f>IFERROR(VLOOKUP($A124,'دیتا اولیه'!$A:$AM,22,FALSE),"")</f>
        <v>-</v>
      </c>
      <c r="V124" s="19">
        <f>IFERROR(VLOOKUP($A124,'دیتا اولیه'!$A:$AN,20,FALSE)/10000000000/L124,"")</f>
        <v>0.5403689861778489</v>
      </c>
      <c r="W124" s="14">
        <f>IFERROR(VLOOKUP($A124,'دیتا اولیه'!$A:$AN,40,FALSE),"")</f>
        <v>63.141399999999997</v>
      </c>
      <c r="X124" s="18">
        <f>IFERROR(VLOOKUP($A124,'دیتا اولیه'!$A:$AN,23,FALSE),"")</f>
        <v>0.3553</v>
      </c>
      <c r="Y124" s="18" t="str">
        <f>IFERROR(VLOOKUP($A124,'دیتا اولیه'!$A:$AN,24,FALSE),"")</f>
        <v>-</v>
      </c>
      <c r="Z124" s="18" t="str">
        <f>IFERROR(VLOOKUP($A124,'دیتا اولیه'!$A:$AN,25,FALSE),"")</f>
        <v>-</v>
      </c>
      <c r="AA124" s="30">
        <f>IFERROR(VLOOKUP($A124,'دیتا اولیه'!$A:$AN,38,FALSE),"")</f>
        <v>0.32369999999999999</v>
      </c>
      <c r="AB124" s="18">
        <f>IFERROR(VLOOKUP($A124,'دیتا اولیه'!$A:$AN,39,FALSE),"")</f>
        <v>1.4568000000000001</v>
      </c>
      <c r="AC124" s="22"/>
    </row>
    <row r="125" spans="1:29" ht="20.5" thickBot="1" x14ac:dyDescent="0.4">
      <c r="A125" s="18" t="s">
        <v>1614</v>
      </c>
      <c r="B125" s="13" t="str">
        <f>VLOOKUP($A125,'دیتا اولیه'!$A:$AM,2,FALSE)</f>
        <v>بازرگانی آینده سازان بهشت پارس</v>
      </c>
      <c r="C125" s="13" t="str">
        <f>VLOOKUP($A125,'دیتا اولیه'!$A:$AM,3,FALSE)</f>
        <v>محصولات کشاورزی و دامپروری</v>
      </c>
      <c r="D125" s="13">
        <f>VLOOKUP($A125,'دیتا اولیه'!$A:$AM,5,FALSE)/10000000000</f>
        <v>261.562206</v>
      </c>
      <c r="E125" s="15">
        <f>IFERROR(D125/'دیتا اولیه'!$AO$2*1000,"")</f>
        <v>3.1212673747016706</v>
      </c>
      <c r="F125" s="15" t="str">
        <f t="shared" si="4"/>
        <v/>
      </c>
      <c r="G125" s="14" t="str">
        <f>IFERROR(F125/'دیتا اولیه'!$AP$2*1000000,"")</f>
        <v/>
      </c>
      <c r="H125" s="15">
        <f>IFERROR(VLOOKUP($A125,'دیتا اولیه'!$A:$AM,16,FALSE)/10000000000,"")</f>
        <v>84.056899999999999</v>
      </c>
      <c r="I125" s="14">
        <f>IFERROR(H125/'دیتا اولیه'!$AQ$2*1000000,"")</f>
        <v>1625.2929347615916</v>
      </c>
      <c r="J125" s="15">
        <f t="shared" si="5"/>
        <v>78.962063732928598</v>
      </c>
      <c r="K125" s="14">
        <f>IFERROR(J125/'دیتا اولیه'!$AR$2*1000000,"")</f>
        <v>1322.7141017627118</v>
      </c>
      <c r="L125" s="14">
        <f>IFERROR(VLOOKUP($A125,'دیتا اولیه'!$A:$AM,15,FALSE)/10000000000,"")</f>
        <v>-5.2035999999999998</v>
      </c>
      <c r="M125" s="14">
        <f>IFERROR(L125/'دیتا اولیه'!$AS$2*1000000,"")</f>
        <v>-76.975192674664569</v>
      </c>
      <c r="N125" s="51">
        <f>IFERROR(VLOOKUP($A125,'دیتا اولیه'!$A:$AM,36,FALSE),"")</f>
        <v>-1.0659000000000001</v>
      </c>
      <c r="O125" s="35">
        <f t="shared" si="6"/>
        <v>-1.0581948832117869</v>
      </c>
      <c r="P125" s="51" t="str">
        <f>IFERROR(VLOOKUP($A125,'دیتا اولیه'!$A:$AM,37,FALSE),"")</f>
        <v>-</v>
      </c>
      <c r="Q125" s="34" t="str">
        <f t="shared" si="7"/>
        <v/>
      </c>
      <c r="R125" s="54" t="str">
        <f>IFERROR(VLOOKUP($A125,'دیتا اولیه'!$A:$AM,31,FALSE),"")</f>
        <v>-</v>
      </c>
      <c r="S125" s="14">
        <f>IFERROR(VLOOKUP($A125,'دیتا اولیه'!$A:$AM,17,FALSE)/10000000000,"")</f>
        <v>41.557200000000002</v>
      </c>
      <c r="T125" s="14">
        <f>IFERROR(S125/'دیتا اولیه'!$AR$2*1000000,"")</f>
        <v>696.13548419518577</v>
      </c>
      <c r="U125" s="30" t="str">
        <f>IFERROR(VLOOKUP($A125,'دیتا اولیه'!$A:$AM,22,FALSE),"")</f>
        <v>-</v>
      </c>
      <c r="V125" s="19">
        <f>IFERROR(VLOOKUP($A125,'دیتا اولیه'!$A:$AN,20,FALSE)/10000000000/L125,"")</f>
        <v>-0.75311322930279034</v>
      </c>
      <c r="W125" s="14">
        <f>IFERROR(VLOOKUP($A125,'دیتا اولیه'!$A:$AN,40,FALSE),"")</f>
        <v>360940.37650000001</v>
      </c>
      <c r="X125" s="18">
        <f>IFERROR(VLOOKUP($A125,'دیتا اولیه'!$A:$AN,23,FALSE),"")</f>
        <v>3987.2287999999999</v>
      </c>
      <c r="Y125" s="18">
        <f>IFERROR(VLOOKUP($A125,'دیتا اولیه'!$A:$AN,24,FALSE),"")</f>
        <v>3.0146999999999999</v>
      </c>
      <c r="Z125" s="18" t="str">
        <f>IFERROR(VLOOKUP($A125,'دیتا اولیه'!$A:$AN,25,FALSE),"")</f>
        <v>-</v>
      </c>
      <c r="AA125" s="30">
        <f>IFERROR(VLOOKUP($A125,'دیتا اولیه'!$A:$AN,38,FALSE),"")</f>
        <v>0.1827</v>
      </c>
      <c r="AB125" s="18">
        <f>IFERROR(VLOOKUP($A125,'دیتا اولیه'!$A:$AN,39,FALSE),"")</f>
        <v>0.56100000000000005</v>
      </c>
      <c r="AC125" s="22"/>
    </row>
    <row r="126" spans="1:29" ht="20.5" thickBot="1" x14ac:dyDescent="0.4">
      <c r="A126" s="14" t="s">
        <v>1039</v>
      </c>
      <c r="B126" s="13" t="str">
        <f>VLOOKUP($A126,'دیتا اولیه'!$A:$AM,2,FALSE)</f>
        <v>کارتن‌ ایران‌</v>
      </c>
      <c r="C126" s="13" t="str">
        <f>VLOOKUP($A126,'دیتا اولیه'!$A:$AM,3,FALSE)</f>
        <v>محصولات کاغذی</v>
      </c>
      <c r="D126" s="13">
        <f>VLOOKUP($A126,'دیتا اولیه'!$A:$AM,5,FALSE)/10000000000</f>
        <v>990.10236599999996</v>
      </c>
      <c r="E126" s="15">
        <f>IFERROR(D126/'دیتا اولیه'!$AO$2*1000,"")</f>
        <v>11.815064033412888</v>
      </c>
      <c r="F126" s="15">
        <f t="shared" si="4"/>
        <v>1.7130892170746512</v>
      </c>
      <c r="G126" s="14">
        <f>IFERROR(F126/'دیتا اولیه'!$AP$2*1000000,"")</f>
        <v>33.828776008583162</v>
      </c>
      <c r="H126" s="15">
        <f>IFERROR(VLOOKUP($A126,'دیتا اولیه'!$A:$AM,16,FALSE)/10000000000,"")</f>
        <v>0.32850000000000001</v>
      </c>
      <c r="I126" s="14">
        <f>IFERROR(H126/'دیتا اولیه'!$AQ$2*1000000,"")</f>
        <v>6.3517537414439849</v>
      </c>
      <c r="J126" s="15">
        <f t="shared" si="5"/>
        <v>0.75510295074950284</v>
      </c>
      <c r="K126" s="14">
        <f>IFERROR(J126/'دیتا اولیه'!$AR$2*1000000,"")</f>
        <v>12.648926256754994</v>
      </c>
      <c r="L126" s="14">
        <f>IFERROR(VLOOKUP($A126,'دیتا اولیه'!$A:$AM,15,FALSE)/10000000000,"")</f>
        <v>8.4678000000000004</v>
      </c>
      <c r="M126" s="14">
        <f>IFERROR(L126/'دیتا اولیه'!$AS$2*1000000,"")</f>
        <v>125.26146062928065</v>
      </c>
      <c r="N126" s="51">
        <f>IFERROR(VLOOKUP($A126,'دیتا اولیه'!$A:$AM,36,FALSE),"")</f>
        <v>10.2141</v>
      </c>
      <c r="O126" s="35">
        <f t="shared" si="6"/>
        <v>8.9029323190485368</v>
      </c>
      <c r="P126" s="51">
        <f>IFERROR(VLOOKUP($A126,'دیتا اولیه'!$A:$AM,37,FALSE),"")</f>
        <v>3.9430000000000001</v>
      </c>
      <c r="Q126" s="34">
        <f t="shared" si="7"/>
        <v>2.7028079466280084</v>
      </c>
      <c r="R126" s="54">
        <f>IFERROR(VLOOKUP($A126,'دیتا اولیه'!$A:$AM,31,FALSE),"")</f>
        <v>-0.1101</v>
      </c>
      <c r="S126" s="14">
        <f>IFERROR(VLOOKUP($A126,'دیتا اولیه'!$A:$AM,17,FALSE)/10000000000,"")</f>
        <v>16.3538</v>
      </c>
      <c r="T126" s="14">
        <f>IFERROR(S126/'دیتا اولیه'!$AR$2*1000000,"")</f>
        <v>273.94676449402817</v>
      </c>
      <c r="U126" s="30" t="str">
        <f>IFERROR(VLOOKUP($A126,'دیتا اولیه'!$A:$AM,22,FALSE),"")</f>
        <v>-</v>
      </c>
      <c r="V126" s="19">
        <f>IFERROR(VLOOKUP($A126,'دیتا اولیه'!$A:$AN,20,FALSE)/10000000000/L126,"")</f>
        <v>8.707102198918254E-2</v>
      </c>
      <c r="W126" s="14">
        <f>IFERROR(VLOOKUP($A126,'دیتا اولیه'!$A:$AN,40,FALSE),"")</f>
        <v>137.69579999999999</v>
      </c>
      <c r="X126" s="18">
        <f>IFERROR(VLOOKUP($A126,'دیتا اولیه'!$A:$AN,23,FALSE),"")</f>
        <v>3.6347</v>
      </c>
      <c r="Y126" s="18">
        <f>IFERROR(VLOOKUP($A126,'دیتا اولیه'!$A:$AN,24,FALSE),"")</f>
        <v>162</v>
      </c>
      <c r="Z126" s="18" t="str">
        <f>IFERROR(VLOOKUP($A126,'دیتا اولیه'!$A:$AN,25,FALSE),"")</f>
        <v>-</v>
      </c>
      <c r="AA126" s="30">
        <f>IFERROR(VLOOKUP($A126,'دیتا اولیه'!$A:$AN,38,FALSE),"")</f>
        <v>7.4000000000000003E-3</v>
      </c>
      <c r="AB126" s="18">
        <f>IFERROR(VLOOKUP($A126,'دیتا اولیه'!$A:$AN,39,FALSE),"")</f>
        <v>1.1889000000000001</v>
      </c>
      <c r="AC126" s="22"/>
    </row>
    <row r="127" spans="1:29" ht="20.5" thickBot="1" x14ac:dyDescent="0.4">
      <c r="A127" s="14" t="s">
        <v>1589</v>
      </c>
      <c r="B127" s="13" t="str">
        <f>VLOOKUP($A127,'دیتا اولیه'!$A:$AM,2,FALSE)</f>
        <v>گروه صنایع کاغذ پارس</v>
      </c>
      <c r="C127" s="13" t="str">
        <f>VLOOKUP($A127,'دیتا اولیه'!$A:$AM,3,FALSE)</f>
        <v>محصولات کاغذی</v>
      </c>
      <c r="D127" s="13">
        <f>VLOOKUP($A127,'دیتا اولیه'!$A:$AM,5,FALSE)/10000000000</f>
        <v>1515.0707235</v>
      </c>
      <c r="E127" s="15">
        <f>IFERROR(D127/'دیتا اولیه'!$AO$2*1000,"")</f>
        <v>18.079602905727924</v>
      </c>
      <c r="F127" s="15">
        <f t="shared" si="4"/>
        <v>41.190751885426984</v>
      </c>
      <c r="G127" s="14">
        <f>IFERROR(F127/'دیتا اولیه'!$AP$2*1000000,"")</f>
        <v>813.40347325092785</v>
      </c>
      <c r="H127" s="15">
        <f>IFERROR(VLOOKUP($A127,'دیتا اولیه'!$A:$AM,16,FALSE)/10000000000,"")</f>
        <v>84.694900000000004</v>
      </c>
      <c r="I127" s="14">
        <f>IFERROR(H127/'دیتا اولیه'!$AQ$2*1000000,"")</f>
        <v>1637.6290653157509</v>
      </c>
      <c r="J127" s="15" t="str">
        <f t="shared" si="5"/>
        <v/>
      </c>
      <c r="K127" s="14" t="str">
        <f>IFERROR(J127/'دیتا اولیه'!$AR$2*1000000,"")</f>
        <v/>
      </c>
      <c r="L127" s="14">
        <f>IFERROR(VLOOKUP($A127,'دیتا اولیه'!$A:$AM,15,FALSE)/10000000000,"")</f>
        <v>-54.071100000000001</v>
      </c>
      <c r="M127" s="14">
        <f>IFERROR(L127/'دیتا اولیه'!$AS$2*1000000,"")</f>
        <v>-799.85651099835809</v>
      </c>
      <c r="N127" s="51" t="str">
        <f>IFERROR(VLOOKUP($A127,'دیتا اولیه'!$A:$AM,36,FALSE),"")</f>
        <v>-</v>
      </c>
      <c r="O127" s="35" t="str">
        <f t="shared" si="6"/>
        <v/>
      </c>
      <c r="P127" s="51">
        <f>IFERROR(VLOOKUP($A127,'دیتا اولیه'!$A:$AM,37,FALSE),"")</f>
        <v>-2.3127</v>
      </c>
      <c r="Q127" s="34">
        <f t="shared" si="7"/>
        <v>-1.9833453351281785</v>
      </c>
      <c r="R127" s="54">
        <f>IFERROR(VLOOKUP($A127,'دیتا اولیه'!$A:$AM,31,FALSE),"")</f>
        <v>-0.35260000000000002</v>
      </c>
      <c r="S127" s="14">
        <f>IFERROR(VLOOKUP($A127,'دیتا اولیه'!$A:$AM,17,FALSE)/10000000000,"")</f>
        <v>82.764700000000005</v>
      </c>
      <c r="T127" s="14">
        <f>IFERROR(S127/'دیتا اولیه'!$AR$2*1000000,"")</f>
        <v>1386.4130525822068</v>
      </c>
      <c r="U127" s="30">
        <f>IFERROR(VLOOKUP($A127,'دیتا اولیه'!$A:$AM,22,FALSE),"")</f>
        <v>0.1105</v>
      </c>
      <c r="V127" s="19">
        <f>IFERROR(VLOOKUP($A127,'دیتا اولیه'!$A:$AN,20,FALSE)/10000000000/L127,"")</f>
        <v>-0.20226886451357562</v>
      </c>
      <c r="W127" s="14">
        <f>IFERROR(VLOOKUP($A127,'دیتا اولیه'!$A:$AN,40,FALSE),"")</f>
        <v>218.87799999999999</v>
      </c>
      <c r="X127" s="18">
        <f>IFERROR(VLOOKUP($A127,'دیتا اولیه'!$A:$AN,23,FALSE),"")</f>
        <v>1.1645000000000001</v>
      </c>
      <c r="Y127" s="18" t="str">
        <f>IFERROR(VLOOKUP($A127,'دیتا اولیه'!$A:$AN,24,FALSE),"")</f>
        <v>-</v>
      </c>
      <c r="Z127" s="18" t="str">
        <f>IFERROR(VLOOKUP($A127,'دیتا اولیه'!$A:$AN,25,FALSE),"")</f>
        <v>-</v>
      </c>
      <c r="AA127" s="30">
        <f>IFERROR(VLOOKUP($A127,'دیتا اولیه'!$A:$AN,38,FALSE),"")</f>
        <v>0.17219999999999999</v>
      </c>
      <c r="AB127" s="18">
        <f>IFERROR(VLOOKUP($A127,'دیتا اولیه'!$A:$AN,39,FALSE),"")</f>
        <v>1.429</v>
      </c>
      <c r="AC127" s="22"/>
    </row>
    <row r="128" spans="1:29" ht="20.5" thickBot="1" x14ac:dyDescent="0.4">
      <c r="A128" s="14" t="s">
        <v>1286</v>
      </c>
      <c r="B128" s="13" t="str">
        <f>VLOOKUP($A128,'دیتا اولیه'!$A:$AM,2,FALSE)</f>
        <v>محصولات کاغذی لطیف</v>
      </c>
      <c r="C128" s="13" t="str">
        <f>VLOOKUP($A128,'دیتا اولیه'!$A:$AM,3,FALSE)</f>
        <v>محصولات کاغذی</v>
      </c>
      <c r="D128" s="13">
        <f>VLOOKUP($A128,'دیتا اولیه'!$A:$AM,5,FALSE)/10000000000</f>
        <v>1638</v>
      </c>
      <c r="E128" s="15">
        <f>IFERROR(D128/'دیتا اولیه'!$AO$2*1000,"")</f>
        <v>19.54653937947494</v>
      </c>
      <c r="F128" s="15">
        <f t="shared" si="4"/>
        <v>60.535353535353551</v>
      </c>
      <c r="G128" s="14">
        <f>IFERROR(F128/'دیتا اولیه'!$AP$2*1000000,"")</f>
        <v>1195.4058755006624</v>
      </c>
      <c r="H128" s="15">
        <f>IFERROR(VLOOKUP($A128,'دیتا اولیه'!$A:$AM,16,FALSE)/10000000000,"")</f>
        <v>195.34800000000001</v>
      </c>
      <c r="I128" s="14">
        <f>IFERROR(H128/'دیتا اولیه'!$AQ$2*1000000,"")</f>
        <v>3777.1762249120234</v>
      </c>
      <c r="J128" s="15">
        <f t="shared" si="5"/>
        <v>19.470435347628328</v>
      </c>
      <c r="K128" s="14">
        <f>IFERROR(J128/'دیتا اولیه'!$AR$2*1000000,"")</f>
        <v>326.15433518649724</v>
      </c>
      <c r="L128" s="14">
        <f>IFERROR(VLOOKUP($A128,'دیتا اولیه'!$A:$AM,15,FALSE)/10000000000,"")</f>
        <v>2.9965000000000002</v>
      </c>
      <c r="M128" s="14">
        <f>IFERROR(L128/'دیتا اولیه'!$AS$2*1000000,"")</f>
        <v>44.32626736290883</v>
      </c>
      <c r="N128" s="51">
        <f>IFERROR(VLOOKUP($A128,'دیتا اولیه'!$A:$AM,36,FALSE),"")</f>
        <v>-0.84609999999999996</v>
      </c>
      <c r="O128" s="35">
        <f t="shared" si="6"/>
        <v>-0.86409419535213972</v>
      </c>
      <c r="P128" s="51">
        <f>IFERROR(VLOOKUP($A128,'دیتا اولیه'!$A:$AM,37,FALSE),"")</f>
        <v>-0.95050000000000001</v>
      </c>
      <c r="Q128" s="34">
        <f t="shared" si="7"/>
        <v>-0.9629194834395941</v>
      </c>
      <c r="R128" s="54">
        <f>IFERROR(VLOOKUP($A128,'دیتا اولیه'!$A:$AM,31,FALSE),"")</f>
        <v>-0.16039999999999999</v>
      </c>
      <c r="S128" s="14">
        <f>IFERROR(VLOOKUP($A128,'دیتا اولیه'!$A:$AM,17,FALSE)/10000000000,"")</f>
        <v>97.064899999999994</v>
      </c>
      <c r="T128" s="14">
        <f>IFERROR(S128/'دیتا اولیه'!$AR$2*1000000,"")</f>
        <v>1625.9594284469906</v>
      </c>
      <c r="U128" s="30">
        <f>IFERROR(VLOOKUP($A128,'دیتا اولیه'!$A:$AM,22,FALSE),"")</f>
        <v>0.9214</v>
      </c>
      <c r="V128" s="19">
        <f>IFERROR(VLOOKUP($A128,'دیتا اولیه'!$A:$AN,20,FALSE)/10000000000/L128,"")</f>
        <v>0.18431503420657433</v>
      </c>
      <c r="W128" s="14">
        <f>IFERROR(VLOOKUP($A128,'دیتا اولیه'!$A:$AN,40,FALSE),"")</f>
        <v>29.578299999999999</v>
      </c>
      <c r="X128" s="18">
        <f>IFERROR(VLOOKUP($A128,'دیتا اولیه'!$A:$AN,23,FALSE),"")</f>
        <v>2.5333999999999999</v>
      </c>
      <c r="Y128" s="18">
        <f>IFERROR(VLOOKUP($A128,'دیتا اولیه'!$A:$AN,24,FALSE),"")</f>
        <v>17.011099999999999</v>
      </c>
      <c r="Z128" s="18" t="str">
        <f>IFERROR(VLOOKUP($A128,'دیتا اولیه'!$A:$AN,25,FALSE),"")</f>
        <v>-</v>
      </c>
      <c r="AA128" s="30">
        <f>IFERROR(VLOOKUP($A128,'دیتا اولیه'!$A:$AN,38,FALSE),"")</f>
        <v>0.22009999999999999</v>
      </c>
      <c r="AB128" s="18">
        <f>IFERROR(VLOOKUP($A128,'دیتا اولیه'!$A:$AN,39,FALSE),"")</f>
        <v>0.75680000000000003</v>
      </c>
      <c r="AC128" s="22"/>
    </row>
    <row r="129" spans="1:29" ht="20.5" thickBot="1" x14ac:dyDescent="0.4">
      <c r="A129" s="14" t="s">
        <v>894</v>
      </c>
      <c r="B129" s="13" t="str">
        <f>VLOOKUP($A129,'دیتا اولیه'!$A:$AM,2,FALSE)</f>
        <v>صنایع‌کاغذسازی‌کاوه‌</v>
      </c>
      <c r="C129" s="13" t="str">
        <f>VLOOKUP($A129,'دیتا اولیه'!$A:$AM,3,FALSE)</f>
        <v>محصولات کاغذی</v>
      </c>
      <c r="D129" s="13">
        <f>VLOOKUP($A129,'دیتا اولیه'!$A:$AM,5,FALSE)/10000000000</f>
        <v>725.2</v>
      </c>
      <c r="E129" s="15">
        <f>IFERROR(D129/'دیتا اولیه'!$AO$2*1000,"")</f>
        <v>8.6539379474940326</v>
      </c>
      <c r="F129" s="15" t="str">
        <f t="shared" si="4"/>
        <v/>
      </c>
      <c r="G129" s="14" t="str">
        <f>IFERROR(F129/'دیتا اولیه'!$AP$2*1000000,"")</f>
        <v/>
      </c>
      <c r="H129" s="15">
        <f>IFERROR(VLOOKUP($A129,'دیتا اولیه'!$A:$AM,16,FALSE)/10000000000,"")</f>
        <v>-35.974200000000003</v>
      </c>
      <c r="I129" s="14">
        <f>IFERROR(H129/'دیتا اولیه'!$AQ$2*1000000,"")</f>
        <v>-695.58374260412245</v>
      </c>
      <c r="J129" s="15" t="str">
        <f t="shared" si="5"/>
        <v/>
      </c>
      <c r="K129" s="14" t="str">
        <f>IFERROR(J129/'دیتا اولیه'!$AR$2*1000000,"")</f>
        <v/>
      </c>
      <c r="L129" s="14">
        <f>IFERROR(VLOOKUP($A129,'دیتا اولیه'!$A:$AM,15,FALSE)/10000000000,"")</f>
        <v>-12.2233</v>
      </c>
      <c r="M129" s="14">
        <f>IFERROR(L129/'دیتا اولیه'!$AS$2*1000000,"")</f>
        <v>-180.81537255366044</v>
      </c>
      <c r="N129" s="51" t="str">
        <f>IFERROR(VLOOKUP($A129,'دیتا اولیه'!$A:$AM,36,FALSE),"")</f>
        <v>-</v>
      </c>
      <c r="O129" s="35" t="str">
        <f t="shared" si="6"/>
        <v/>
      </c>
      <c r="P129" s="51" t="str">
        <f>IFERROR(VLOOKUP($A129,'دیتا اولیه'!$A:$AM,37,FALSE),"")</f>
        <v>-</v>
      </c>
      <c r="Q129" s="34" t="str">
        <f t="shared" si="7"/>
        <v/>
      </c>
      <c r="R129" s="54">
        <f>IFERROR(VLOOKUP($A129,'دیتا اولیه'!$A:$AM,31,FALSE),"")</f>
        <v>-0.1769</v>
      </c>
      <c r="S129" s="14">
        <f>IFERROR(VLOOKUP($A129,'دیتا اولیه'!$A:$AM,17,FALSE)/10000000000,"")</f>
        <v>-75.382599999999996</v>
      </c>
      <c r="T129" s="14">
        <f>IFERROR(S129/'دیتا اولیه'!$AR$2*1000000,"")</f>
        <v>-1262.7535722063085</v>
      </c>
      <c r="U129" s="30" t="str">
        <f>IFERROR(VLOOKUP($A129,'دیتا اولیه'!$A:$AM,22,FALSE),"")</f>
        <v>-</v>
      </c>
      <c r="V129" s="19">
        <f>IFERROR(VLOOKUP($A129,'دیتا اولیه'!$A:$AN,20,FALSE)/10000000000/L129,"")</f>
        <v>-3.3706118642265179E-2</v>
      </c>
      <c r="W129" s="14">
        <f>IFERROR(VLOOKUP($A129,'دیتا اولیه'!$A:$AN,40,FALSE),"")</f>
        <v>90.353200000000001</v>
      </c>
      <c r="X129" s="18">
        <f>IFERROR(VLOOKUP($A129,'دیتا اولیه'!$A:$AN,23,FALSE),"")</f>
        <v>2.0162</v>
      </c>
      <c r="Y129" s="18" t="str">
        <f>IFERROR(VLOOKUP($A129,'دیتا اولیه'!$A:$AN,24,FALSE),"")</f>
        <v>-</v>
      </c>
      <c r="Z129" s="18" t="str">
        <f>IFERROR(VLOOKUP($A129,'دیتا اولیه'!$A:$AN,25,FALSE),"")</f>
        <v>-</v>
      </c>
      <c r="AA129" s="30">
        <f>IFERROR(VLOOKUP($A129,'دیتا اولیه'!$A:$AN,38,FALSE),"")</f>
        <v>8.6400000000000005E-2</v>
      </c>
      <c r="AB129" s="18">
        <f>IFERROR(VLOOKUP($A129,'دیتا اولیه'!$A:$AN,39,FALSE),"")</f>
        <v>1.5327999999999999</v>
      </c>
      <c r="AC129" s="22"/>
    </row>
    <row r="130" spans="1:29" ht="20.5" thickBot="1" x14ac:dyDescent="0.4">
      <c r="A130" s="14" t="s">
        <v>1705</v>
      </c>
      <c r="B130" s="13" t="str">
        <f>VLOOKUP($A130,'دیتا اولیه'!$A:$AM,2,FALSE)</f>
        <v>کارتن‌ مشهد</v>
      </c>
      <c r="C130" s="13" t="str">
        <f>VLOOKUP($A130,'دیتا اولیه'!$A:$AM,3,FALSE)</f>
        <v>محصولات کاغذی</v>
      </c>
      <c r="D130" s="13">
        <f>VLOOKUP($A130,'دیتا اولیه'!$A:$AM,5,FALSE)/10000000000</f>
        <v>3.5985</v>
      </c>
      <c r="E130" s="15">
        <f>IFERROR(D130/'دیتا اولیه'!$AO$2*1000,"")</f>
        <v>4.2941527446300712E-2</v>
      </c>
      <c r="F130" s="15" t="str">
        <f t="shared" si="4"/>
        <v/>
      </c>
      <c r="G130" s="14" t="str">
        <f>IFERROR(F130/'دیتا اولیه'!$AP$2*1000000,"")</f>
        <v/>
      </c>
      <c r="H130" s="15">
        <f>IFERROR(VLOOKUP($A130,'دیتا اولیه'!$A:$AM,16,FALSE)/10000000000,"")</f>
        <v>-2.4883999999999999</v>
      </c>
      <c r="I130" s="14">
        <f>IFERROR(H130/'دیتا اولیه'!$AQ$2*1000000,"")</f>
        <v>-48.114776286786032</v>
      </c>
      <c r="J130" s="15" t="str">
        <f t="shared" si="5"/>
        <v/>
      </c>
      <c r="K130" s="14" t="str">
        <f>IFERROR(J130/'دیتا اولیه'!$AR$2*1000000,"")</f>
        <v/>
      </c>
      <c r="L130" s="14">
        <f>IFERROR(VLOOKUP($A130,'دیتا اولیه'!$A:$AM,15,FALSE)/10000000000,"")</f>
        <v>0.16</v>
      </c>
      <c r="M130" s="14">
        <f>IFERROR(L130/'دیتا اولیه'!$AS$2*1000000,"")</f>
        <v>2.3668288930637122</v>
      </c>
      <c r="N130" s="51" t="str">
        <f>IFERROR(VLOOKUP($A130,'دیتا اولیه'!$A:$AM,36,FALSE),"")</f>
        <v>-</v>
      </c>
      <c r="O130" s="35" t="str">
        <f t="shared" si="6"/>
        <v/>
      </c>
      <c r="P130" s="51" t="str">
        <f>IFERROR(VLOOKUP($A130,'دیتا اولیه'!$A:$AM,37,FALSE),"")</f>
        <v>-</v>
      </c>
      <c r="Q130" s="34" t="str">
        <f t="shared" si="7"/>
        <v/>
      </c>
      <c r="R130" s="54" t="str">
        <f>IFERROR(VLOOKUP($A130,'دیتا اولیه'!$A:$AM,31,FALSE),"")</f>
        <v>-</v>
      </c>
      <c r="S130" s="14">
        <f>IFERROR(VLOOKUP($A130,'دیتا اولیه'!$A:$AM,17,FALSE)/10000000000,"")</f>
        <v>-26.367799999999999</v>
      </c>
      <c r="T130" s="14">
        <f>IFERROR(S130/'دیتا اولیه'!$AR$2*1000000,"")</f>
        <v>-441.69388746503176</v>
      </c>
      <c r="U130" s="30" t="str">
        <f>IFERROR(VLOOKUP($A130,'دیتا اولیه'!$A:$AM,22,FALSE),"")</f>
        <v>-</v>
      </c>
      <c r="V130" s="19" t="str">
        <f>IFERROR(VLOOKUP($A130,'دیتا اولیه'!$A:$AN,20,FALSE)/10000000000/L130,"")</f>
        <v/>
      </c>
      <c r="W130" s="14">
        <f>IFERROR(VLOOKUP($A130,'دیتا اولیه'!$A:$AN,40,FALSE),"")</f>
        <v>963.62189999999998</v>
      </c>
      <c r="X130" s="18" t="str">
        <f>IFERROR(VLOOKUP($A130,'دیتا اولیه'!$A:$AN,23,FALSE),"")</f>
        <v>-</v>
      </c>
      <c r="Y130" s="18" t="str">
        <f>IFERROR(VLOOKUP($A130,'دیتا اولیه'!$A:$AN,24,FALSE),"")</f>
        <v>-</v>
      </c>
      <c r="Z130" s="18" t="str">
        <f>IFERROR(VLOOKUP($A130,'دیتا اولیه'!$A:$AN,25,FALSE),"")</f>
        <v>-</v>
      </c>
      <c r="AA130" s="30" t="str">
        <f>IFERROR(VLOOKUP($A130,'دیتا اولیه'!$A:$AN,38,FALSE),"")</f>
        <v>-</v>
      </c>
      <c r="AB130" s="18">
        <f>IFERROR(VLOOKUP($A130,'دیتا اولیه'!$A:$AN,39,FALSE),"")</f>
        <v>-0.17299999999999999</v>
      </c>
      <c r="AC130" s="22"/>
    </row>
    <row r="131" spans="1:29" ht="20.5" thickBot="1" x14ac:dyDescent="0.4">
      <c r="A131" s="14" t="s">
        <v>1701</v>
      </c>
      <c r="B131" s="13" t="str">
        <f>VLOOKUP($A131,'دیتا اولیه'!$A:$AM,2,FALSE)</f>
        <v>بسته‌ بندی‌ پارس</v>
      </c>
      <c r="C131" s="13" t="str">
        <f>VLOOKUP($A131,'دیتا اولیه'!$A:$AM,3,FALSE)</f>
        <v>محصولات کاغذی</v>
      </c>
      <c r="D131" s="13">
        <f>VLOOKUP($A131,'دیتا اولیه'!$A:$AM,5,FALSE)/10000000000</f>
        <v>2.1429809799999999</v>
      </c>
      <c r="E131" s="15">
        <f>IFERROR(D131/'دیتا اولیه'!$AO$2*1000,"")</f>
        <v>2.5572565393794749E-2</v>
      </c>
      <c r="F131" s="15" t="str">
        <f t="shared" ref="F131:F194" si="8">IFERROR(L131/(1+P131),"")</f>
        <v/>
      </c>
      <c r="G131" s="14" t="str">
        <f>IFERROR(F131/'دیتا اولیه'!$AP$2*1000000,"")</f>
        <v/>
      </c>
      <c r="H131" s="15">
        <f>IFERROR(VLOOKUP($A131,'دیتا اولیه'!$A:$AM,16,FALSE)/10000000000,"")</f>
        <v>-6.1006999999999998</v>
      </c>
      <c r="I131" s="14">
        <f>IFERROR(H131/'دیتا اولیه'!$AQ$2*1000000,"")</f>
        <v>-117.96086468927645</v>
      </c>
      <c r="J131" s="15" t="str">
        <f t="shared" ref="J131:J194" si="9">IFERROR(L131/(1+N131),"")</f>
        <v/>
      </c>
      <c r="K131" s="14" t="str">
        <f>IFERROR(J131/'دیتا اولیه'!$AR$2*1000000,"")</f>
        <v/>
      </c>
      <c r="L131" s="14">
        <f>IFERROR(VLOOKUP($A131,'دیتا اولیه'!$A:$AM,15,FALSE)/10000000000,"")</f>
        <v>-0.9345</v>
      </c>
      <c r="M131" s="14">
        <f>IFERROR(L131/'دیتا اولیه'!$AS$2*1000000,"")</f>
        <v>-13.823760003550245</v>
      </c>
      <c r="N131" s="51" t="str">
        <f>IFERROR(VLOOKUP($A131,'دیتا اولیه'!$A:$AM,36,FALSE),"")</f>
        <v>-</v>
      </c>
      <c r="O131" s="35" t="str">
        <f t="shared" ref="O131:O194" si="10">IFERROR((M131/K131)-1,"")</f>
        <v/>
      </c>
      <c r="P131" s="51" t="str">
        <f>IFERROR(VLOOKUP($A131,'دیتا اولیه'!$A:$AM,37,FALSE),"")</f>
        <v>-</v>
      </c>
      <c r="Q131" s="34" t="str">
        <f t="shared" ref="Q131:Q194" si="11">IFERROR((M131/G131)-1,"")</f>
        <v/>
      </c>
      <c r="R131" s="54" t="str">
        <f>IFERROR(VLOOKUP($A131,'دیتا اولیه'!$A:$AM,31,FALSE),"")</f>
        <v>-</v>
      </c>
      <c r="S131" s="14">
        <f>IFERROR(VLOOKUP($A131,'دیتا اولیه'!$A:$AM,17,FALSE)/10000000000,"")</f>
        <v>-33.385100000000001</v>
      </c>
      <c r="T131" s="14">
        <f>IFERROR(S131/'دیتا اولیه'!$AR$2*1000000,"")</f>
        <v>-559.24250799872686</v>
      </c>
      <c r="U131" s="30" t="str">
        <f>IFERROR(VLOOKUP($A131,'دیتا اولیه'!$A:$AM,22,FALSE),"")</f>
        <v>-</v>
      </c>
      <c r="V131" s="19">
        <f>IFERROR(VLOOKUP($A131,'دیتا اولیه'!$A:$AN,20,FALSE)/10000000000/L131,"")</f>
        <v>-1.1030497592295345</v>
      </c>
      <c r="W131" s="14">
        <f>IFERROR(VLOOKUP($A131,'دیتا اولیه'!$A:$AN,40,FALSE),"")</f>
        <v>97.195599999999999</v>
      </c>
      <c r="X131" s="18">
        <f>IFERROR(VLOOKUP($A131,'دیتا اولیه'!$A:$AN,23,FALSE),"")</f>
        <v>0.28949999999999998</v>
      </c>
      <c r="Y131" s="18" t="str">
        <f>IFERROR(VLOOKUP($A131,'دیتا اولیه'!$A:$AN,24,FALSE),"")</f>
        <v>-</v>
      </c>
      <c r="Z131" s="18" t="str">
        <f>IFERROR(VLOOKUP($A131,'دیتا اولیه'!$A:$AN,25,FALSE),"")</f>
        <v>-</v>
      </c>
      <c r="AA131" s="30" t="str">
        <f>IFERROR(VLOOKUP($A131,'دیتا اولیه'!$A:$AN,38,FALSE),"")</f>
        <v>-</v>
      </c>
      <c r="AB131" s="18" t="str">
        <f>IFERROR(VLOOKUP($A131,'دیتا اولیه'!$A:$AN,39,FALSE),"")</f>
        <v>-</v>
      </c>
      <c r="AC131" s="22"/>
    </row>
    <row r="132" spans="1:29" ht="20.5" thickBot="1" x14ac:dyDescent="0.4">
      <c r="A132" s="55" t="s">
        <v>983</v>
      </c>
      <c r="B132" s="13" t="str">
        <f>VLOOKUP($A132,'دیتا اولیه'!$A:$AM,2,FALSE)</f>
        <v>صنعتی‌ آما</v>
      </c>
      <c r="C132" s="13" t="str">
        <f>VLOOKUP($A132,'دیتا اولیه'!$A:$AM,3,FALSE)</f>
        <v>محصولات فلزی</v>
      </c>
      <c r="D132" s="13">
        <f>VLOOKUP($A132,'دیتا اولیه'!$A:$AM,5,FALSE)/10000000000</f>
        <v>4752</v>
      </c>
      <c r="E132" s="15">
        <f>IFERROR(D132/'دیتا اولیه'!$AO$2*1000,"")</f>
        <v>56.706443914081149</v>
      </c>
      <c r="F132" s="15">
        <f t="shared" si="8"/>
        <v>168.50909448431818</v>
      </c>
      <c r="G132" s="14">
        <f>IFERROR(F132/'دیتا اولیه'!$AP$2*1000000,"")</f>
        <v>3327.5887536397745</v>
      </c>
      <c r="H132" s="15">
        <f>IFERROR(VLOOKUP($A132,'دیتا اولیه'!$A:$AM,16,FALSE)/10000000000,"")</f>
        <v>693.49900000000002</v>
      </c>
      <c r="I132" s="14">
        <f>IFERROR(H132/'دیتا اولیه'!$AQ$2*1000000,"")</f>
        <v>13409.238562976139</v>
      </c>
      <c r="J132" s="15">
        <f t="shared" si="9"/>
        <v>162.59425101982734</v>
      </c>
      <c r="K132" s="14">
        <f>IFERROR(J132/'دیتا اولیه'!$AR$2*1000000,"")</f>
        <v>2723.6586598962649</v>
      </c>
      <c r="L132" s="14">
        <f>IFERROR(VLOOKUP($A132,'دیتا اولیه'!$A:$AM,15,FALSE)/10000000000,"")</f>
        <v>171.39060000000001</v>
      </c>
      <c r="M132" s="14">
        <f>IFERROR(L132/'دیتا اولیه'!$AS$2*1000000,"")</f>
        <v>2535.3264004970342</v>
      </c>
      <c r="N132" s="51">
        <f>IFERROR(VLOOKUP($A132,'دیتا اولیه'!$A:$AM,36,FALSE),"")</f>
        <v>5.4100000000000002E-2</v>
      </c>
      <c r="O132" s="35">
        <f t="shared" si="10"/>
        <v>-6.9146792207215757E-2</v>
      </c>
      <c r="P132" s="51">
        <f>IFERROR(VLOOKUP($A132,'دیتا اولیه'!$A:$AM,37,FALSE),"")</f>
        <v>1.7100000000000001E-2</v>
      </c>
      <c r="Q132" s="34">
        <f t="shared" si="11"/>
        <v>-0.23808902235174045</v>
      </c>
      <c r="R132" s="54">
        <f>IFERROR(VLOOKUP($A132,'دیتا اولیه'!$A:$AM,31,FALSE),"")</f>
        <v>0.16039999999999999</v>
      </c>
      <c r="S132" s="14">
        <f>IFERROR(VLOOKUP($A132,'دیتا اولیه'!$A:$AM,17,FALSE)/10000000000,"")</f>
        <v>809.99699999999996</v>
      </c>
      <c r="T132" s="14">
        <f>IFERROR(S132/'دیتا اولیه'!$AR$2*1000000,"")</f>
        <v>13568.470777426</v>
      </c>
      <c r="U132" s="30">
        <f>IFERROR(VLOOKUP($A132,'دیتا اولیه'!$A:$AM,22,FALSE),"")</f>
        <v>0.49959999999999999</v>
      </c>
      <c r="V132" s="19">
        <f>IFERROR(VLOOKUP($A132,'دیتا اولیه'!$A:$AN,20,FALSE)/10000000000/L132,"")</f>
        <v>0.19252106008147468</v>
      </c>
      <c r="W132" s="14">
        <f>IFERROR(VLOOKUP($A132,'دیتا اولیه'!$A:$AN,40,FALSE),"")</f>
        <v>75.610299999999995</v>
      </c>
      <c r="X132" s="18">
        <f>IFERROR(VLOOKUP($A132,'دیتا اولیه'!$A:$AN,23,FALSE),"")</f>
        <v>1.8685</v>
      </c>
      <c r="Y132" s="18">
        <f>IFERROR(VLOOKUP($A132,'دیتا اولیه'!$A:$AN,24,FALSE),"")</f>
        <v>6.9364999999999997</v>
      </c>
      <c r="Z132" s="18" t="str">
        <f>IFERROR(VLOOKUP($A132,'دیتا اولیه'!$A:$AN,25,FALSE),"")</f>
        <v>-</v>
      </c>
      <c r="AA132" s="30">
        <f>IFERROR(VLOOKUP($A132,'دیتا اولیه'!$A:$AN,38,FALSE),"")</f>
        <v>0.38069999999999998</v>
      </c>
      <c r="AB132" s="18">
        <f>IFERROR(VLOOKUP($A132,'دیتا اولیه'!$A:$AN,39,FALSE),"")</f>
        <v>1.1540999999999999</v>
      </c>
      <c r="AC132" s="22"/>
    </row>
    <row r="133" spans="1:29" ht="20.5" thickBot="1" x14ac:dyDescent="0.4">
      <c r="A133" s="14" t="s">
        <v>320</v>
      </c>
      <c r="B133" s="13" t="str">
        <f>VLOOKUP($A133,'دیتا اولیه'!$A:$AM,2,FALSE)</f>
        <v>تولیدی چدن سازان</v>
      </c>
      <c r="C133" s="13" t="str">
        <f>VLOOKUP($A133,'دیتا اولیه'!$A:$AM,3,FALSE)</f>
        <v>محصولات فلزی</v>
      </c>
      <c r="D133" s="13">
        <f>VLOOKUP($A133,'دیتا اولیه'!$A:$AM,5,FALSE)/10000000000</f>
        <v>3602.3</v>
      </c>
      <c r="E133" s="15">
        <f>IFERROR(D133/'دیتا اولیه'!$AO$2*1000,"")</f>
        <v>42.98687350835322</v>
      </c>
      <c r="F133" s="15">
        <f t="shared" si="8"/>
        <v>119.0291723202171</v>
      </c>
      <c r="G133" s="14">
        <f>IFERROR(F133/'دیتا اولیه'!$AP$2*1000000,"")</f>
        <v>2350.497083732565</v>
      </c>
      <c r="H133" s="15">
        <f>IFERROR(VLOOKUP($A133,'دیتا اولیه'!$A:$AM,16,FALSE)/10000000000,"")</f>
        <v>520.00810000000001</v>
      </c>
      <c r="I133" s="14">
        <f>IFERROR(H133/'دیتا اولیه'!$AQ$2*1000000,"")</f>
        <v>10054.683089059901</v>
      </c>
      <c r="J133" s="15">
        <f t="shared" si="9"/>
        <v>145.21920264864119</v>
      </c>
      <c r="K133" s="14">
        <f>IFERROR(J133/'دیتا اولیه'!$AR$2*1000000,"")</f>
        <v>2432.6046978682548</v>
      </c>
      <c r="L133" s="14">
        <f>IFERROR(VLOOKUP($A133,'دیتا اولیه'!$A:$AM,15,FALSE)/10000000000,"")</f>
        <v>105.2694</v>
      </c>
      <c r="M133" s="14">
        <f>IFERROR(L133/'دیتا اولیه'!$AS$2*1000000,"")</f>
        <v>1557.2166092217572</v>
      </c>
      <c r="N133" s="51">
        <f>IFERROR(VLOOKUP($A133,'دیتا اولیه'!$A:$AM,36,FALSE),"")</f>
        <v>-0.27510000000000001</v>
      </c>
      <c r="O133" s="35">
        <f t="shared" si="10"/>
        <v>-0.35985628467034514</v>
      </c>
      <c r="P133" s="51">
        <f>IFERROR(VLOOKUP($A133,'دیتا اولیه'!$A:$AM,37,FALSE),"")</f>
        <v>-0.11559999999999999</v>
      </c>
      <c r="Q133" s="34">
        <f t="shared" si="11"/>
        <v>-0.3374947707874143</v>
      </c>
      <c r="R133" s="54">
        <f>IFERROR(VLOOKUP($A133,'دیتا اولیه'!$A:$AM,31,FALSE),"")</f>
        <v>5.4999999999999997E-3</v>
      </c>
      <c r="S133" s="14">
        <f>IFERROR(VLOOKUP($A133,'دیتا اولیه'!$A:$AM,17,FALSE)/10000000000,"")</f>
        <v>690.93020000000001</v>
      </c>
      <c r="T133" s="14">
        <f>IFERROR(S133/'دیتا اولیه'!$AR$2*1000000,"")</f>
        <v>11573.951789872188</v>
      </c>
      <c r="U133" s="30">
        <f>IFERROR(VLOOKUP($A133,'دیتا اولیه'!$A:$AM,22,FALSE),"")</f>
        <v>0.3231</v>
      </c>
      <c r="V133" s="19">
        <f>IFERROR(VLOOKUP($A133,'دیتا اولیه'!$A:$AN,20,FALSE)/10000000000/L133,"")</f>
        <v>0.30742551966668374</v>
      </c>
      <c r="W133" s="14">
        <f>IFERROR(VLOOKUP($A133,'دیتا اولیه'!$A:$AN,40,FALSE),"")</f>
        <v>127.3965</v>
      </c>
      <c r="X133" s="18">
        <f>IFERROR(VLOOKUP($A133,'دیتا اولیه'!$A:$AN,23,FALSE),"")</f>
        <v>2.3582999999999998</v>
      </c>
      <c r="Y133" s="18">
        <f>IFERROR(VLOOKUP($A133,'دیتا اولیه'!$A:$AN,24,FALSE),"")</f>
        <v>6.6308999999999996</v>
      </c>
      <c r="Z133" s="18" t="str">
        <f>IFERROR(VLOOKUP($A133,'دیتا اولیه'!$A:$AN,25,FALSE),"")</f>
        <v>-</v>
      </c>
      <c r="AA133" s="30">
        <f>IFERROR(VLOOKUP($A133,'دیتا اولیه'!$A:$AN,38,FALSE),"")</f>
        <v>0.44069999999999998</v>
      </c>
      <c r="AB133" s="18">
        <f>IFERROR(VLOOKUP($A133,'دیتا اولیه'!$A:$AN,39,FALSE),"")</f>
        <v>1.5839000000000001</v>
      </c>
      <c r="AC133" s="22"/>
    </row>
    <row r="134" spans="1:29" ht="20.5" thickBot="1" x14ac:dyDescent="0.4">
      <c r="A134" s="14" t="s">
        <v>161</v>
      </c>
      <c r="B134" s="13" t="str">
        <f>VLOOKUP($A134,'دیتا اولیه'!$A:$AM,2,FALSE)</f>
        <v>ماشین‌ سازی‌ اراک‌</v>
      </c>
      <c r="C134" s="13" t="str">
        <f>VLOOKUP($A134,'دیتا اولیه'!$A:$AM,3,FALSE)</f>
        <v>محصولات فلزی</v>
      </c>
      <c r="D134" s="13">
        <f>VLOOKUP($A134,'دیتا اولیه'!$A:$AM,5,FALSE)/10000000000</f>
        <v>3271.079829672</v>
      </c>
      <c r="E134" s="15">
        <f>IFERROR(D134/'دیتا اولیه'!$AO$2*1000,"")</f>
        <v>39.034365509212407</v>
      </c>
      <c r="F134" s="15">
        <f t="shared" si="8"/>
        <v>58.56730844793713</v>
      </c>
      <c r="G134" s="14">
        <f>IFERROR(F134/'دیتا اولیه'!$AP$2*1000000,"")</f>
        <v>1156.5424259071315</v>
      </c>
      <c r="H134" s="15">
        <f>IFERROR(VLOOKUP($A134,'دیتا اولیه'!$A:$AM,16,FALSE)/10000000000,"")</f>
        <v>412.2217</v>
      </c>
      <c r="I134" s="14">
        <f>IFERROR(H134/'دیتا اولیه'!$AQ$2*1000000,"")</f>
        <v>7970.5653737576849</v>
      </c>
      <c r="J134" s="15">
        <f t="shared" si="9"/>
        <v>260.58356643356638</v>
      </c>
      <c r="K134" s="14">
        <f>IFERROR(J134/'دیتا اولیه'!$AR$2*1000000,"")</f>
        <v>4365.1032117789227</v>
      </c>
      <c r="L134" s="14">
        <f>IFERROR(VLOOKUP($A134,'دیتا اولیه'!$A:$AM,15,FALSE)/10000000000,"")</f>
        <v>74.526899999999998</v>
      </c>
      <c r="M134" s="14">
        <f>IFERROR(L134/'دیتا اولیه'!$AS$2*1000000,"")</f>
        <v>1102.4526264404371</v>
      </c>
      <c r="N134" s="51">
        <f>IFERROR(VLOOKUP($A134,'دیتا اولیه'!$A:$AM,36,FALSE),"")</f>
        <v>-0.71399999999999997</v>
      </c>
      <c r="O134" s="35">
        <f t="shared" si="10"/>
        <v>-0.74743950533276138</v>
      </c>
      <c r="P134" s="51">
        <f>IFERROR(VLOOKUP($A134,'دیتا اولیه'!$A:$AM,37,FALSE),"")</f>
        <v>0.27250000000000002</v>
      </c>
      <c r="Q134" s="34">
        <f t="shared" si="11"/>
        <v>-4.6768538926939107E-2</v>
      </c>
      <c r="R134" s="54">
        <f>IFERROR(VLOOKUP($A134,'دیتا اولیه'!$A:$AM,31,FALSE),"")</f>
        <v>1.0085999999999999</v>
      </c>
      <c r="S134" s="14">
        <f>IFERROR(VLOOKUP($A134,'دیتا اولیه'!$A:$AM,17,FALSE)/10000000000,"")</f>
        <v>879.05020000000002</v>
      </c>
      <c r="T134" s="14">
        <f>IFERROR(S134/'دیتا اولیه'!$AR$2*1000000,"")</f>
        <v>14725.198921218822</v>
      </c>
      <c r="U134" s="30">
        <f>IFERROR(VLOOKUP($A134,'دیتا اولیه'!$A:$AM,22,FALSE),"")</f>
        <v>0.1502</v>
      </c>
      <c r="V134" s="19">
        <f>IFERROR(VLOOKUP($A134,'دیتا اولیه'!$A:$AN,20,FALSE)/10000000000/L134,"")</f>
        <v>0.32507054499784643</v>
      </c>
      <c r="W134" s="14">
        <f>IFERROR(VLOOKUP($A134,'دیتا اولیه'!$A:$AN,40,FALSE),"")</f>
        <v>267.93079999999998</v>
      </c>
      <c r="X134" s="18">
        <f>IFERROR(VLOOKUP($A134,'دیتا اولیه'!$A:$AN,23,FALSE),"")</f>
        <v>0.7964</v>
      </c>
      <c r="Y134" s="18">
        <f>IFERROR(VLOOKUP($A134,'دیتا اولیه'!$A:$AN,24,FALSE),"")</f>
        <v>7.6039000000000003</v>
      </c>
      <c r="Z134" s="18" t="str">
        <f>IFERROR(VLOOKUP($A134,'دیتا اولیه'!$A:$AN,25,FALSE),"")</f>
        <v>-</v>
      </c>
      <c r="AA134" s="30">
        <f>IFERROR(VLOOKUP($A134,'دیتا اولیه'!$A:$AN,38,FALSE),"")</f>
        <v>0.4002</v>
      </c>
      <c r="AB134" s="18">
        <f>IFERROR(VLOOKUP($A134,'دیتا اولیه'!$A:$AN,39,FALSE),"")</f>
        <v>1.6458999999999999</v>
      </c>
      <c r="AC134" s="22"/>
    </row>
    <row r="135" spans="1:29" ht="20.5" thickBot="1" x14ac:dyDescent="0.4">
      <c r="A135" s="14" t="s">
        <v>126</v>
      </c>
      <c r="B135" s="13" t="str">
        <f>VLOOKUP($A135,'دیتا اولیه'!$A:$AM,2,FALSE)</f>
        <v>صنایع‌ آذرآب‌</v>
      </c>
      <c r="C135" s="13" t="str">
        <f>VLOOKUP($A135,'دیتا اولیه'!$A:$AM,3,FALSE)</f>
        <v>محصولات فلزی</v>
      </c>
      <c r="D135" s="13">
        <f>VLOOKUP($A135,'دیتا اولیه'!$A:$AM,5,FALSE)/10000000000</f>
        <v>2254.9334899999999</v>
      </c>
      <c r="E135" s="15">
        <f>IFERROR(D135/'دیتا اولیه'!$AO$2*1000,"")</f>
        <v>26.908514200477327</v>
      </c>
      <c r="F135" s="15" t="str">
        <f t="shared" si="8"/>
        <v/>
      </c>
      <c r="G135" s="14" t="str">
        <f>IFERROR(F135/'دیتا اولیه'!$AP$2*1000000,"")</f>
        <v/>
      </c>
      <c r="H135" s="15">
        <f>IFERROR(VLOOKUP($A135,'دیتا اولیه'!$A:$AM,16,FALSE)/10000000000,"")</f>
        <v>-30.745200000000001</v>
      </c>
      <c r="I135" s="14">
        <f>IFERROR(H135/'دیتا اولیه'!$AQ$2*1000000,"")</f>
        <v>-594.47774469237015</v>
      </c>
      <c r="J135" s="15">
        <f t="shared" si="9"/>
        <v>41.813611061231825</v>
      </c>
      <c r="K135" s="14">
        <f>IFERROR(J135/'دیتا اولیه'!$AR$2*1000000,"")</f>
        <v>700.43069268525755</v>
      </c>
      <c r="L135" s="14">
        <f>IFERROR(VLOOKUP($A135,'دیتا اولیه'!$A:$AM,15,FALSE)/10000000000,"")</f>
        <v>23.286000000000001</v>
      </c>
      <c r="M135" s="14">
        <f>IFERROR(L135/'دیتا اولیه'!$AS$2*1000000,"")</f>
        <v>344.46236002426002</v>
      </c>
      <c r="N135" s="51">
        <f>IFERROR(VLOOKUP($A135,'دیتا اولیه'!$A:$AM,36,FALSE),"")</f>
        <v>-0.44309999999999999</v>
      </c>
      <c r="O135" s="35">
        <f t="shared" si="10"/>
        <v>-0.50821349832103069</v>
      </c>
      <c r="P135" s="51" t="str">
        <f>IFERROR(VLOOKUP($A135,'دیتا اولیه'!$A:$AM,37,FALSE),"")</f>
        <v>-</v>
      </c>
      <c r="Q135" s="34" t="str">
        <f t="shared" si="11"/>
        <v/>
      </c>
      <c r="R135" s="54">
        <f>IFERROR(VLOOKUP($A135,'دیتا اولیه'!$A:$AM,31,FALSE),"")</f>
        <v>1.1026</v>
      </c>
      <c r="S135" s="14">
        <f>IFERROR(VLOOKUP($A135,'دیتا اولیه'!$A:$AM,17,FALSE)/10000000000,"")</f>
        <v>-21.412500000000001</v>
      </c>
      <c r="T135" s="14">
        <f>IFERROR(S135/'دیتا اولیه'!$AR$2*1000000,"")</f>
        <v>-358.68636614905273</v>
      </c>
      <c r="U135" s="30" t="str">
        <f>IFERROR(VLOOKUP($A135,'دیتا اولیه'!$A:$AM,22,FALSE),"")</f>
        <v>-</v>
      </c>
      <c r="V135" s="19">
        <f>IFERROR(VLOOKUP($A135,'دیتا اولیه'!$A:$AN,20,FALSE)/10000000000/L135,"")</f>
        <v>0.57595980417418191</v>
      </c>
      <c r="W135" s="14">
        <f>IFERROR(VLOOKUP($A135,'دیتا اولیه'!$A:$AN,40,FALSE),"")</f>
        <v>428.47620000000001</v>
      </c>
      <c r="X135" s="18">
        <f>IFERROR(VLOOKUP($A135,'دیتا اولیه'!$A:$AN,23,FALSE),"")</f>
        <v>1.3968</v>
      </c>
      <c r="Y135" s="18">
        <f>IFERROR(VLOOKUP($A135,'دیتا اولیه'!$A:$AN,24,FALSE),"")</f>
        <v>61.9</v>
      </c>
      <c r="Z135" s="18" t="str">
        <f>IFERROR(VLOOKUP($A135,'دیتا اولیه'!$A:$AN,25,FALSE),"")</f>
        <v>-</v>
      </c>
      <c r="AA135" s="30">
        <f>IFERROR(VLOOKUP($A135,'دیتا اولیه'!$A:$AN,38,FALSE),"")</f>
        <v>0.27660000000000001</v>
      </c>
      <c r="AB135" s="18">
        <f>IFERROR(VLOOKUP($A135,'دیتا اولیه'!$A:$AN,39,FALSE),"")</f>
        <v>1.5967</v>
      </c>
      <c r="AC135" s="22"/>
    </row>
    <row r="136" spans="1:29" ht="20.5" thickBot="1" x14ac:dyDescent="0.4">
      <c r="A136" s="14" t="s">
        <v>1292</v>
      </c>
      <c r="B136" s="13" t="str">
        <f>VLOOKUP($A136,'دیتا اولیه'!$A:$AM,2,FALSE)</f>
        <v>تولیدی مخازن گازطبیعی آسیاناما</v>
      </c>
      <c r="C136" s="13" t="str">
        <f>VLOOKUP($A136,'دیتا اولیه'!$A:$AM,3,FALSE)</f>
        <v>محصولات فلزی</v>
      </c>
      <c r="D136" s="13">
        <f>VLOOKUP($A136,'دیتا اولیه'!$A:$AM,5,FALSE)/10000000000</f>
        <v>1247.4000000000001</v>
      </c>
      <c r="E136" s="15">
        <f>IFERROR(D136/'دیتا اولیه'!$AO$2*1000,"")</f>
        <v>14.885441527446302</v>
      </c>
      <c r="F136" s="15">
        <f t="shared" si="8"/>
        <v>39.805078416728897</v>
      </c>
      <c r="G136" s="14">
        <f>IFERROR(F136/'دیتا اولیه'!$AP$2*1000000,"")</f>
        <v>786.0402530949624</v>
      </c>
      <c r="H136" s="15">
        <f>IFERROR(VLOOKUP($A136,'دیتا اولیه'!$A:$AM,16,FALSE)/10000000000,"")</f>
        <v>90.594099999999997</v>
      </c>
      <c r="I136" s="14">
        <f>IFERROR(H136/'دیتا اولیه'!$AQ$2*1000000,"")</f>
        <v>1751.6938009977184</v>
      </c>
      <c r="J136" s="15">
        <f t="shared" si="9"/>
        <v>26.437996031746032</v>
      </c>
      <c r="K136" s="14">
        <f>IFERROR(J136/'دیتا اولیه'!$AR$2*1000000,"")</f>
        <v>442.86975948114701</v>
      </c>
      <c r="L136" s="14">
        <f>IFERROR(VLOOKUP($A136,'دیتا اولیه'!$A:$AM,15,FALSE)/10000000000,"")</f>
        <v>5.3299000000000003</v>
      </c>
      <c r="M136" s="14">
        <f>IFERROR(L136/'دیتا اولیه'!$AS$2*1000000,"")</f>
        <v>78.843508232126737</v>
      </c>
      <c r="N136" s="51">
        <f>IFERROR(VLOOKUP($A136,'دیتا اولیه'!$A:$AM,36,FALSE),"")</f>
        <v>-0.7984</v>
      </c>
      <c r="O136" s="35">
        <f t="shared" si="10"/>
        <v>-0.82197134361917723</v>
      </c>
      <c r="P136" s="51">
        <f>IFERROR(VLOOKUP($A136,'دیتا اولیه'!$A:$AM,37,FALSE),"")</f>
        <v>-0.86609999999999998</v>
      </c>
      <c r="Q136" s="34">
        <f t="shared" si="11"/>
        <v>-0.89969532995074042</v>
      </c>
      <c r="R136" s="54">
        <f>IFERROR(VLOOKUP($A136,'دیتا اولیه'!$A:$AM,31,FALSE),"")</f>
        <v>0.84460000000000002</v>
      </c>
      <c r="S136" s="14">
        <f>IFERROR(VLOOKUP($A136,'دیتا اولیه'!$A:$AM,17,FALSE)/10000000000,"")</f>
        <v>82.39</v>
      </c>
      <c r="T136" s="14">
        <f>IFERROR(S136/'دیتا اولیه'!$AR$2*1000000,"")</f>
        <v>1380.1363552607334</v>
      </c>
      <c r="U136" s="30">
        <f>IFERROR(VLOOKUP($A136,'دیتا اولیه'!$A:$AM,22,FALSE),"")</f>
        <v>1.159</v>
      </c>
      <c r="V136" s="19" t="str">
        <f>IFERROR(VLOOKUP($A136,'دیتا اولیه'!$A:$AN,20,FALSE)/10000000000/L136,"")</f>
        <v/>
      </c>
      <c r="W136" s="14">
        <f>IFERROR(VLOOKUP($A136,'دیتا اولیه'!$A:$AN,40,FALSE),"")</f>
        <v>117.47539999999999</v>
      </c>
      <c r="X136" s="18">
        <f>IFERROR(VLOOKUP($A136,'دیتا اولیه'!$A:$AN,23,FALSE),"")</f>
        <v>2.4653999999999998</v>
      </c>
      <c r="Y136" s="18">
        <f>IFERROR(VLOOKUP($A136,'دیتا اولیه'!$A:$AN,24,FALSE),"")</f>
        <v>20</v>
      </c>
      <c r="Z136" s="18" t="str">
        <f>IFERROR(VLOOKUP($A136,'دیتا اولیه'!$A:$AN,25,FALSE),"")</f>
        <v>-</v>
      </c>
      <c r="AA136" s="30">
        <f>IFERROR(VLOOKUP($A136,'دیتا اولیه'!$A:$AN,38,FALSE),"")</f>
        <v>0.1061</v>
      </c>
      <c r="AB136" s="18" t="str">
        <f>IFERROR(VLOOKUP($A136,'دیتا اولیه'!$A:$AN,39,FALSE),"")</f>
        <v>-</v>
      </c>
      <c r="AC136" s="22"/>
    </row>
    <row r="137" spans="1:29" ht="20.5" thickBot="1" x14ac:dyDescent="0.4">
      <c r="A137" s="14" t="s">
        <v>1302</v>
      </c>
      <c r="B137" s="13" t="str">
        <f>VLOOKUP($A137,'دیتا اولیه'!$A:$AM,2,FALSE)</f>
        <v>جام‌دارو</v>
      </c>
      <c r="C137" s="13" t="str">
        <f>VLOOKUP($A137,'دیتا اولیه'!$A:$AM,3,FALSE)</f>
        <v>محصولات فلزی</v>
      </c>
      <c r="D137" s="13">
        <f>VLOOKUP($A137,'دیتا اولیه'!$A:$AM,5,FALSE)/10000000000</f>
        <v>883</v>
      </c>
      <c r="E137" s="15">
        <f>IFERROR(D137/'دیتا اولیه'!$AO$2*1000,"")</f>
        <v>10.536992840095465</v>
      </c>
      <c r="F137" s="15">
        <f t="shared" si="8"/>
        <v>21.720510894064613</v>
      </c>
      <c r="G137" s="14">
        <f>IFERROR(F137/'دیتا اولیه'!$AP$2*1000000,"")</f>
        <v>428.92004135198681</v>
      </c>
      <c r="H137" s="15">
        <f>IFERROR(VLOOKUP($A137,'دیتا اولیه'!$A:$AM,16,FALSE)/10000000000,"")</f>
        <v>54.094000000000001</v>
      </c>
      <c r="I137" s="14">
        <f>IFERROR(H137/'دیتا اولیه'!$AQ$2*1000000,"")</f>
        <v>1045.9414517189373</v>
      </c>
      <c r="J137" s="15">
        <f t="shared" si="9"/>
        <v>32.937338166752973</v>
      </c>
      <c r="K137" s="14">
        <f>IFERROR(J137/'دیتا اولیه'!$AR$2*1000000,"")</f>
        <v>551.74193287356104</v>
      </c>
      <c r="L137" s="14">
        <f>IFERROR(VLOOKUP($A137,'دیتا اولیه'!$A:$AM,15,FALSE)/10000000000,"")</f>
        <v>31.800999999999998</v>
      </c>
      <c r="M137" s="14">
        <f>IFERROR(L137/'دیتا اولیه'!$AS$2*1000000,"")</f>
        <v>470.42203517699443</v>
      </c>
      <c r="N137" s="51">
        <f>IFERROR(VLOOKUP($A137,'دیتا اولیه'!$A:$AM,36,FALSE),"")</f>
        <v>-3.4500000000000003E-2</v>
      </c>
      <c r="O137" s="35">
        <f t="shared" si="10"/>
        <v>-0.14738756083489879</v>
      </c>
      <c r="P137" s="51">
        <f>IFERROR(VLOOKUP($A137,'دیتا اولیه'!$A:$AM,37,FALSE),"")</f>
        <v>0.46410000000000001</v>
      </c>
      <c r="Q137" s="34">
        <f t="shared" si="11"/>
        <v>9.6759278708894891E-2</v>
      </c>
      <c r="R137" s="54">
        <f>IFERROR(VLOOKUP($A137,'دیتا اولیه'!$A:$AM,31,FALSE),"")</f>
        <v>0.52439999999999998</v>
      </c>
      <c r="S137" s="14">
        <f>IFERROR(VLOOKUP($A137,'دیتا اولیه'!$A:$AM,17,FALSE)/10000000000,"")</f>
        <v>111.486</v>
      </c>
      <c r="T137" s="14">
        <f>IFERROR(S137/'دیتا اولیه'!$AR$2*1000000,"")</f>
        <v>1867.5310317101362</v>
      </c>
      <c r="U137" s="30">
        <f>IFERROR(VLOOKUP($A137,'دیتا اولیه'!$A:$AM,22,FALSE),"")</f>
        <v>0.55459999999999998</v>
      </c>
      <c r="V137" s="19">
        <f>IFERROR(VLOOKUP($A137,'دیتا اولیه'!$A:$AN,20,FALSE)/10000000000/L137,"")</f>
        <v>1.9603157133423477E-2</v>
      </c>
      <c r="W137" s="14">
        <f>IFERROR(VLOOKUP($A137,'دیتا اولیه'!$A:$AN,40,FALSE),"")</f>
        <v>77.166300000000007</v>
      </c>
      <c r="X137" s="18">
        <f>IFERROR(VLOOKUP($A137,'دیتا اولیه'!$A:$AN,23,FALSE),"")</f>
        <v>2.9567999999999999</v>
      </c>
      <c r="Y137" s="18">
        <f>IFERROR(VLOOKUP($A137,'دیتا اولیه'!$A:$AN,24,FALSE),"")</f>
        <v>9.4968000000000004</v>
      </c>
      <c r="Z137" s="18" t="str">
        <f>IFERROR(VLOOKUP($A137,'دیتا اولیه'!$A:$AN,25,FALSE),"")</f>
        <v>-</v>
      </c>
      <c r="AA137" s="30">
        <f>IFERROR(VLOOKUP($A137,'دیتا اولیه'!$A:$AN,38,FALSE),"")</f>
        <v>0.42149999999999999</v>
      </c>
      <c r="AB137" s="18">
        <f>IFERROR(VLOOKUP($A137,'دیتا اولیه'!$A:$AN,39,FALSE),"")</f>
        <v>0.94440000000000002</v>
      </c>
      <c r="AC137" s="22"/>
    </row>
    <row r="138" spans="1:29" ht="20.5" thickBot="1" x14ac:dyDescent="0.4">
      <c r="A138" s="14" t="s">
        <v>1529</v>
      </c>
      <c r="B138" s="13" t="str">
        <f>VLOOKUP($A138,'دیتا اولیه'!$A:$AM,2,FALSE)</f>
        <v>گسترش قطعه سازی کمند</v>
      </c>
      <c r="C138" s="13" t="str">
        <f>VLOOKUP($A138,'دیتا اولیه'!$A:$AM,3,FALSE)</f>
        <v>محصولات فلزی</v>
      </c>
      <c r="D138" s="13">
        <f>VLOOKUP($A138,'دیتا اولیه'!$A:$AM,5,FALSE)/10000000000</f>
        <v>673.697</v>
      </c>
      <c r="E138" s="15">
        <f>IFERROR(D138/'دیتا اولیه'!$AO$2*1000,"")</f>
        <v>8.0393436754176619</v>
      </c>
      <c r="F138" s="15" t="str">
        <f t="shared" si="8"/>
        <v/>
      </c>
      <c r="G138" s="14" t="str">
        <f>IFERROR(F138/'دیتا اولیه'!$AP$2*1000000,"")</f>
        <v/>
      </c>
      <c r="H138" s="15">
        <f>IFERROR(VLOOKUP($A138,'دیتا اولیه'!$A:$AM,16,FALSE)/10000000000,"")</f>
        <v>0.50749999999999995</v>
      </c>
      <c r="I138" s="14">
        <f>IFERROR(H138/'دیتا اولیه'!$AQ$2*1000000,"")</f>
        <v>9.8128311226265499</v>
      </c>
      <c r="J138" s="15" t="str">
        <f t="shared" si="9"/>
        <v/>
      </c>
      <c r="K138" s="14" t="str">
        <f>IFERROR(J138/'دیتا اولیه'!$AR$2*1000000,"")</f>
        <v/>
      </c>
      <c r="L138" s="14">
        <f>IFERROR(VLOOKUP($A138,'دیتا اولیه'!$A:$AM,15,FALSE)/10000000000,"")</f>
        <v>-0.80879999999999996</v>
      </c>
      <c r="M138" s="14">
        <f>IFERROR(L138/'دیتا اولیه'!$AS$2*1000000,"")</f>
        <v>-11.964320054437064</v>
      </c>
      <c r="N138" s="51" t="str">
        <f>IFERROR(VLOOKUP($A138,'دیتا اولیه'!$A:$AM,36,FALSE),"")</f>
        <v>-</v>
      </c>
      <c r="O138" s="35" t="str">
        <f t="shared" si="10"/>
        <v/>
      </c>
      <c r="P138" s="51" t="str">
        <f>IFERROR(VLOOKUP($A138,'دیتا اولیه'!$A:$AM,37,FALSE),"")</f>
        <v>-</v>
      </c>
      <c r="Q138" s="34" t="str">
        <f t="shared" si="11"/>
        <v/>
      </c>
      <c r="R138" s="54" t="str">
        <f>IFERROR(VLOOKUP($A138,'دیتا اولیه'!$A:$AM,31,FALSE),"")</f>
        <v>-</v>
      </c>
      <c r="S138" s="14">
        <f>IFERROR(VLOOKUP($A138,'دیتا اولیه'!$A:$AM,17,FALSE)/10000000000,"")</f>
        <v>-20.0596</v>
      </c>
      <c r="T138" s="14">
        <f>IFERROR(S138/'دیتا اولیه'!$AR$2*1000000,"")</f>
        <v>-336.02358577482954</v>
      </c>
      <c r="U138" s="30">
        <f>IFERROR(VLOOKUP($A138,'دیتا اولیه'!$A:$AM,22,FALSE),"")</f>
        <v>0.15090000000000001</v>
      </c>
      <c r="V138" s="19">
        <f>IFERROR(VLOOKUP($A138,'دیتا اولیه'!$A:$AN,20,FALSE)/10000000000/L138,"")</f>
        <v>-2.0513105835806136</v>
      </c>
      <c r="W138" s="14">
        <f>IFERROR(VLOOKUP($A138,'دیتا اولیه'!$A:$AN,40,FALSE),"")</f>
        <v>564.55840000000001</v>
      </c>
      <c r="X138" s="18">
        <f>IFERROR(VLOOKUP($A138,'دیتا اولیه'!$A:$AN,23,FALSE),"")</f>
        <v>427.90710000000001</v>
      </c>
      <c r="Y138" s="18" t="str">
        <f>IFERROR(VLOOKUP($A138,'دیتا اولیه'!$A:$AN,24,FALSE),"")</f>
        <v>-</v>
      </c>
      <c r="Z138" s="18" t="str">
        <f>IFERROR(VLOOKUP($A138,'دیتا اولیه'!$A:$AN,25,FALSE),"")</f>
        <v>-</v>
      </c>
      <c r="AA138" s="30">
        <f>IFERROR(VLOOKUP($A138,'دیتا اولیه'!$A:$AN,38,FALSE),"")</f>
        <v>-7.3899999999999993E-2</v>
      </c>
      <c r="AB138" s="18">
        <f>IFERROR(VLOOKUP($A138,'دیتا اولیه'!$A:$AN,39,FALSE),"")</f>
        <v>-7.85E-2</v>
      </c>
      <c r="AC138" s="22"/>
    </row>
    <row r="139" spans="1:29" ht="20.5" thickBot="1" x14ac:dyDescent="0.4">
      <c r="A139" s="14" t="s">
        <v>551</v>
      </c>
      <c r="B139" s="13" t="str">
        <f>VLOOKUP($A139,'دیتا اولیه'!$A:$AM,2,FALSE)</f>
        <v>بسته‌ بندی‌ ایران‌</v>
      </c>
      <c r="C139" s="13" t="str">
        <f>VLOOKUP($A139,'دیتا اولیه'!$A:$AM,3,FALSE)</f>
        <v>محصولات فلزی</v>
      </c>
      <c r="D139" s="13">
        <f>VLOOKUP($A139,'دیتا اولیه'!$A:$AM,5,FALSE)/10000000000</f>
        <v>584.28</v>
      </c>
      <c r="E139" s="15">
        <f>IFERROR(D139/'دیتا اولیه'!$AO$2*1000,"")</f>
        <v>6.9723150357995216</v>
      </c>
      <c r="F139" s="15">
        <f t="shared" si="8"/>
        <v>2.1327964237564747</v>
      </c>
      <c r="G139" s="14">
        <f>IFERROR(F139/'دیتا اولیه'!$AP$2*1000000,"")</f>
        <v>42.116833012568613</v>
      </c>
      <c r="H139" s="15">
        <f>IFERROR(VLOOKUP($A139,'دیتا اولیه'!$A:$AM,16,FALSE)/10000000000,"")</f>
        <v>24.709499999999998</v>
      </c>
      <c r="I139" s="14">
        <f>IFERROR(H139/'دیتا اولیه'!$AQ$2*1000000,"")</f>
        <v>477.77369581190294</v>
      </c>
      <c r="J139" s="15">
        <f t="shared" si="9"/>
        <v>7.1994011976047902</v>
      </c>
      <c r="K139" s="14">
        <f>IFERROR(J139/'دیتا اولیه'!$AR$2*1000000,"")</f>
        <v>120.59904513802688</v>
      </c>
      <c r="L139" s="14">
        <f>IFERROR(VLOOKUP($A139,'دیتا اولیه'!$A:$AM,15,FALSE)/10000000000,"")</f>
        <v>6.0114999999999998</v>
      </c>
      <c r="M139" s="14">
        <f>IFERROR(L139/'دیتا اولیه'!$AS$2*1000000,"")</f>
        <v>88.926199316578163</v>
      </c>
      <c r="N139" s="51">
        <f>IFERROR(VLOOKUP($A139,'دیتا اولیه'!$A:$AM,36,FALSE),"")</f>
        <v>-0.16500000000000001</v>
      </c>
      <c r="O139" s="35">
        <f t="shared" si="10"/>
        <v>-0.26262932500998504</v>
      </c>
      <c r="P139" s="51">
        <f>IFERROR(VLOOKUP($A139,'دیتا اولیه'!$A:$AM,37,FALSE),"")</f>
        <v>1.8186</v>
      </c>
      <c r="Q139" s="34">
        <f t="shared" si="11"/>
        <v>1.1114170500436389</v>
      </c>
      <c r="R139" s="54">
        <f>IFERROR(VLOOKUP($A139,'دیتا اولیه'!$A:$AM,31,FALSE),"")</f>
        <v>4.4610000000000003</v>
      </c>
      <c r="S139" s="14">
        <f>IFERROR(VLOOKUP($A139,'دیتا اولیه'!$A:$AM,17,FALSE)/10000000000,"")</f>
        <v>-137.9588</v>
      </c>
      <c r="T139" s="14">
        <f>IFERROR(S139/'دیتا اولیه'!$AR$2*1000000,"")</f>
        <v>-2310.9838015310652</v>
      </c>
      <c r="U139" s="30" t="str">
        <f>IFERROR(VLOOKUP($A139,'دیتا اولیه'!$A:$AM,22,FALSE),"")</f>
        <v>-</v>
      </c>
      <c r="V139" s="19">
        <f>IFERROR(VLOOKUP($A139,'دیتا اولیه'!$A:$AN,20,FALSE)/10000000000/L139,"")</f>
        <v>1.1588289112534311</v>
      </c>
      <c r="W139" s="14">
        <f>IFERROR(VLOOKUP($A139,'دیتا اولیه'!$A:$AN,40,FALSE),"")</f>
        <v>124.7684</v>
      </c>
      <c r="X139" s="18">
        <f>IFERROR(VLOOKUP($A139,'دیتا اولیه'!$A:$AN,23,FALSE),"")</f>
        <v>1.5740000000000001</v>
      </c>
      <c r="Y139" s="18">
        <f>IFERROR(VLOOKUP($A139,'دیتا اولیه'!$A:$AN,24,FALSE),"")</f>
        <v>23.521699999999999</v>
      </c>
      <c r="Z139" s="18" t="str">
        <f>IFERROR(VLOOKUP($A139,'دیتا اولیه'!$A:$AN,25,FALSE),"")</f>
        <v>-</v>
      </c>
      <c r="AA139" s="30">
        <f>IFERROR(VLOOKUP($A139,'دیتا اولیه'!$A:$AN,38,FALSE),"")</f>
        <v>0.1552</v>
      </c>
      <c r="AB139" s="18">
        <f>IFERROR(VLOOKUP($A139,'دیتا اولیه'!$A:$AN,39,FALSE),"")</f>
        <v>0.61980000000000002</v>
      </c>
      <c r="AC139" s="22"/>
    </row>
    <row r="140" spans="1:29" ht="20.5" thickBot="1" x14ac:dyDescent="0.4">
      <c r="A140" s="55" t="s">
        <v>1245</v>
      </c>
      <c r="B140" s="13" t="str">
        <f>VLOOKUP($A140,'دیتا اولیه'!$A:$AM,2,FALSE)</f>
        <v>لامیران‌</v>
      </c>
      <c r="C140" s="13" t="str">
        <f>VLOOKUP($A140,'دیتا اولیه'!$A:$AM,3,FALSE)</f>
        <v>محصولات فلزی</v>
      </c>
      <c r="D140" s="13">
        <f>VLOOKUP($A140,'دیتا اولیه'!$A:$AM,5,FALSE)/10000000000</f>
        <v>565.20000000000005</v>
      </c>
      <c r="E140" s="15">
        <f>IFERROR(D140/'دیتا اولیه'!$AO$2*1000,"")</f>
        <v>6.7446300715990457</v>
      </c>
      <c r="F140" s="15">
        <f t="shared" si="8"/>
        <v>4.6028508968945587</v>
      </c>
      <c r="G140" s="14">
        <f>IFERROR(F140/'دیتا اولیه'!$AP$2*1000000,"")</f>
        <v>90.893580112451801</v>
      </c>
      <c r="H140" s="15">
        <f>IFERROR(VLOOKUP($A140,'دیتا اولیه'!$A:$AM,16,FALSE)/10000000000,"")</f>
        <v>32.494799999999998</v>
      </c>
      <c r="I140" s="14">
        <f>IFERROR(H140/'دیتا اولیه'!$AQ$2*1000000,"")</f>
        <v>628.30735913995125</v>
      </c>
      <c r="J140" s="15">
        <f t="shared" si="9"/>
        <v>13.084447092874775</v>
      </c>
      <c r="K140" s="14">
        <f>IFERROR(J140/'دیتا اولیه'!$AR$2*1000000,"")</f>
        <v>219.18098217456114</v>
      </c>
      <c r="L140" s="14">
        <f>IFERROR(VLOOKUP($A140,'دیتا اولیه'!$A:$AM,15,FALSE)/10000000000,"")</f>
        <v>15.3703</v>
      </c>
      <c r="M140" s="14">
        <f>IFERROR(L140/'دیتا اولیه'!$AS$2*1000000,"")</f>
        <v>227.36793834410736</v>
      </c>
      <c r="N140" s="51">
        <f>IFERROR(VLOOKUP($A140,'دیتا اولیه'!$A:$AM,36,FALSE),"")</f>
        <v>0.17469999999999999</v>
      </c>
      <c r="O140" s="35">
        <f t="shared" si="10"/>
        <v>3.7352493306312073E-2</v>
      </c>
      <c r="P140" s="51">
        <f>IFERROR(VLOOKUP($A140,'دیتا اولیه'!$A:$AM,37,FALSE),"")</f>
        <v>2.3393000000000002</v>
      </c>
      <c r="Q140" s="34">
        <f t="shared" si="11"/>
        <v>1.5014741202053226</v>
      </c>
      <c r="R140" s="54">
        <f>IFERROR(VLOOKUP($A140,'دیتا اولیه'!$A:$AM,31,FALSE),"")</f>
        <v>1.5621</v>
      </c>
      <c r="S140" s="14">
        <f>IFERROR(VLOOKUP($A140,'دیتا اولیه'!$A:$AM,17,FALSE)/10000000000,"")</f>
        <v>47.2746</v>
      </c>
      <c r="T140" s="14">
        <f>IFERROR(S140/'دیتا اولیه'!$AR$2*1000000,"")</f>
        <v>791.9091411628724</v>
      </c>
      <c r="U140" s="30">
        <f>IFERROR(VLOOKUP($A140,'دیتا اولیه'!$A:$AM,22,FALSE),"")</f>
        <v>9.9699999999999997E-2</v>
      </c>
      <c r="V140" s="19" t="str">
        <f>IFERROR(VLOOKUP($A140,'دیتا اولیه'!$A:$AN,20,FALSE)/10000000000/L140,"")</f>
        <v/>
      </c>
      <c r="W140" s="14">
        <f>IFERROR(VLOOKUP($A140,'دیتا اولیه'!$A:$AN,40,FALSE),"")</f>
        <v>207.89179999999999</v>
      </c>
      <c r="X140" s="18">
        <f>IFERROR(VLOOKUP($A140,'دیتا اولیه'!$A:$AN,23,FALSE),"")</f>
        <v>7.1176000000000004</v>
      </c>
      <c r="Y140" s="18">
        <f>IFERROR(VLOOKUP($A140,'دیتا اولیه'!$A:$AN,24,FALSE),"")</f>
        <v>12.7235</v>
      </c>
      <c r="Z140" s="18" t="str">
        <f>IFERROR(VLOOKUP($A140,'دیتا اولیه'!$A:$AN,25,FALSE),"")</f>
        <v>-</v>
      </c>
      <c r="AA140" s="30">
        <f>IFERROR(VLOOKUP($A140,'دیتا اولیه'!$A:$AN,38,FALSE),"")</f>
        <v>0.1033</v>
      </c>
      <c r="AB140" s="18">
        <f>IFERROR(VLOOKUP($A140,'دیتا اولیه'!$A:$AN,39,FALSE),"")</f>
        <v>0.92620000000000002</v>
      </c>
      <c r="AC140" s="22"/>
    </row>
    <row r="141" spans="1:29" ht="20.5" thickBot="1" x14ac:dyDescent="0.4">
      <c r="A141" s="14" t="s">
        <v>1620</v>
      </c>
      <c r="B141" s="13" t="str">
        <f>VLOOKUP($A141,'دیتا اولیه'!$A:$AM,2,FALSE)</f>
        <v>گسترش صنایع انرژی آذرآب</v>
      </c>
      <c r="C141" s="13" t="str">
        <f>VLOOKUP($A141,'دیتا اولیه'!$A:$AM,3,FALSE)</f>
        <v>محصولات فلزی</v>
      </c>
      <c r="D141" s="13">
        <f>VLOOKUP($A141,'دیتا اولیه'!$A:$AM,5,FALSE)/10000000000</f>
        <v>405.45260000000002</v>
      </c>
      <c r="E141" s="15">
        <f>IFERROR(D141/'دیتا اولیه'!$AO$2*1000,"")</f>
        <v>4.8383365155131264</v>
      </c>
      <c r="F141" s="15" t="str">
        <f t="shared" si="8"/>
        <v/>
      </c>
      <c r="G141" s="14" t="str">
        <f>IFERROR(F141/'دیتا اولیه'!$AP$2*1000000,"")</f>
        <v/>
      </c>
      <c r="H141" s="15">
        <f>IFERROR(VLOOKUP($A141,'دیتا اولیه'!$A:$AM,16,FALSE)/10000000000,"")</f>
        <v>-166.92240000000001</v>
      </c>
      <c r="I141" s="14">
        <f>IFERROR(H141/'دیتا اولیه'!$AQ$2*1000000,"")</f>
        <v>-3227.5494025291005</v>
      </c>
      <c r="J141" s="15" t="str">
        <f t="shared" si="9"/>
        <v/>
      </c>
      <c r="K141" s="14" t="str">
        <f>IFERROR(J141/'دیتا اولیه'!$AR$2*1000000,"")</f>
        <v/>
      </c>
      <c r="L141" s="14">
        <f>IFERROR(VLOOKUP($A141,'دیتا اولیه'!$A:$AM,15,FALSE)/10000000000,"")</f>
        <v>41.616799999999998</v>
      </c>
      <c r="M141" s="14">
        <f>IFERROR(L141/'دیتا اولیه'!$AS$2*1000000,"")</f>
        <v>615.62402923033687</v>
      </c>
      <c r="N141" s="51" t="str">
        <f>IFERROR(VLOOKUP($A141,'دیتا اولیه'!$A:$AM,36,FALSE),"")</f>
        <v>-</v>
      </c>
      <c r="O141" s="35" t="str">
        <f t="shared" si="10"/>
        <v/>
      </c>
      <c r="P141" s="51" t="str">
        <f>IFERROR(VLOOKUP($A141,'دیتا اولیه'!$A:$AM,37,FALSE),"")</f>
        <v>-</v>
      </c>
      <c r="Q141" s="34" t="str">
        <f t="shared" si="11"/>
        <v/>
      </c>
      <c r="R141" s="54" t="str">
        <f>IFERROR(VLOOKUP($A141,'دیتا اولیه'!$A:$AM,31,FALSE),"")</f>
        <v>-</v>
      </c>
      <c r="S141" s="14">
        <f>IFERROR(VLOOKUP($A141,'دیتا اولیه'!$A:$AM,17,FALSE)/10000000000,"")</f>
        <v>-285.39999999999998</v>
      </c>
      <c r="T141" s="14">
        <f>IFERROR(S141/'دیتا اولیه'!$AR$2*1000000,"")</f>
        <v>-4780.8097559341331</v>
      </c>
      <c r="U141" s="30" t="str">
        <f>IFERROR(VLOOKUP($A141,'دیتا اولیه'!$A:$AM,22,FALSE),"")</f>
        <v>-</v>
      </c>
      <c r="V141" s="19">
        <f>IFERROR(VLOOKUP($A141,'دیتا اولیه'!$A:$AN,20,FALSE)/10000000000/L141,"")</f>
        <v>0.13242488610368891</v>
      </c>
      <c r="W141" s="14">
        <f>IFERROR(VLOOKUP($A141,'دیتا اولیه'!$A:$AN,40,FALSE),"")</f>
        <v>9636.6411000000007</v>
      </c>
      <c r="X141" s="18" t="str">
        <f>IFERROR(VLOOKUP($A141,'دیتا اولیه'!$A:$AN,23,FALSE),"")</f>
        <v>-</v>
      </c>
      <c r="Y141" s="18" t="str">
        <f>IFERROR(VLOOKUP($A141,'دیتا اولیه'!$A:$AN,24,FALSE),"")</f>
        <v>-</v>
      </c>
      <c r="Z141" s="18" t="str">
        <f>IFERROR(VLOOKUP($A141,'دیتا اولیه'!$A:$AN,25,FALSE),"")</f>
        <v>-</v>
      </c>
      <c r="AA141" s="30">
        <f>IFERROR(VLOOKUP($A141,'دیتا اولیه'!$A:$AN,38,FALSE),"")</f>
        <v>-4.7899999999999998E-2</v>
      </c>
      <c r="AB141" s="18">
        <f>IFERROR(VLOOKUP($A141,'دیتا اولیه'!$A:$AN,39,FALSE),"")</f>
        <v>0.47860000000000003</v>
      </c>
      <c r="AC141" s="22"/>
    </row>
    <row r="142" spans="1:29" ht="20.5" thickBot="1" x14ac:dyDescent="0.4">
      <c r="A142" s="14" t="s">
        <v>1144</v>
      </c>
      <c r="B142" s="13" t="str">
        <f>VLOOKUP($A142,'دیتا اولیه'!$A:$AM,2,FALSE)</f>
        <v>کیا الکترود شرق</v>
      </c>
      <c r="C142" s="13" t="str">
        <f>VLOOKUP($A142,'دیتا اولیه'!$A:$AM,3,FALSE)</f>
        <v>محصولات فلزی</v>
      </c>
      <c r="D142" s="13">
        <f>VLOOKUP($A142,'دیتا اولیه'!$A:$AM,5,FALSE)/10000000000</f>
        <v>388.2</v>
      </c>
      <c r="E142" s="15">
        <f>IFERROR(D142/'دیتا اولیه'!$AO$2*1000,"")</f>
        <v>4.6324582338902145</v>
      </c>
      <c r="F142" s="15">
        <f t="shared" si="8"/>
        <v>5.2064975522919443</v>
      </c>
      <c r="G142" s="14">
        <f>IFERROR(F142/'دیتا اولیه'!$AP$2*1000000,"")</f>
        <v>102.81393270718689</v>
      </c>
      <c r="H142" s="15">
        <f>IFERROR(VLOOKUP($A142,'دیتا اولیه'!$A:$AM,16,FALSE)/10000000000,"")</f>
        <v>12.723599999999999</v>
      </c>
      <c r="I142" s="14">
        <f>IFERROR(H142/'دیتا اولیه'!$AQ$2*1000000,"")</f>
        <v>246.01879423024866</v>
      </c>
      <c r="J142" s="15">
        <f t="shared" si="9"/>
        <v>0.17709925975264534</v>
      </c>
      <c r="K142" s="14">
        <f>IFERROR(J142/'دیتا اولیه'!$AR$2*1000000,"")</f>
        <v>2.9666358402037849</v>
      </c>
      <c r="L142" s="14">
        <f>IFERROR(VLOOKUP($A142,'دیتا اولیه'!$A:$AM,15,FALSE)/10000000000,"")</f>
        <v>1.1698999999999999</v>
      </c>
      <c r="M142" s="14">
        <f>IFERROR(L142/'دیتا اولیه'!$AS$2*1000000,"")</f>
        <v>17.305957012470227</v>
      </c>
      <c r="N142" s="51">
        <f>IFERROR(VLOOKUP($A142,'دیتا اولیه'!$A:$AM,36,FALSE),"")</f>
        <v>5.6059000000000001</v>
      </c>
      <c r="O142" s="35">
        <f t="shared" si="10"/>
        <v>4.8335292717563343</v>
      </c>
      <c r="P142" s="51">
        <f>IFERROR(VLOOKUP($A142,'دیتا اولیه'!$A:$AM,37,FALSE),"")</f>
        <v>-0.77529999999999999</v>
      </c>
      <c r="Q142" s="34">
        <f t="shared" si="11"/>
        <v>-0.83167692785609681</v>
      </c>
      <c r="R142" s="54">
        <f>IFERROR(VLOOKUP($A142,'دیتا اولیه'!$A:$AM,31,FALSE),"")</f>
        <v>-0.26379999999999998</v>
      </c>
      <c r="S142" s="14">
        <f>IFERROR(VLOOKUP($A142,'دیتا اولیه'!$A:$AM,17,FALSE)/10000000000,"")</f>
        <v>27.447299999999998</v>
      </c>
      <c r="T142" s="14">
        <f>IFERROR(S142/'دیتا اولیه'!$AR$2*1000000,"")</f>
        <v>459.77687320970898</v>
      </c>
      <c r="U142" s="30">
        <f>IFERROR(VLOOKUP($A142,'دیتا اولیه'!$A:$AM,22,FALSE),"")</f>
        <v>0.1037</v>
      </c>
      <c r="V142" s="19">
        <f>IFERROR(VLOOKUP($A142,'دیتا اولیه'!$A:$AN,20,FALSE)/10000000000/L142,"")</f>
        <v>1.2901102658346868</v>
      </c>
      <c r="W142" s="14">
        <f>IFERROR(VLOOKUP($A142,'دیتا اولیه'!$A:$AN,40,FALSE),"")</f>
        <v>87.484399999999994</v>
      </c>
      <c r="X142" s="18">
        <f>IFERROR(VLOOKUP($A142,'دیتا اولیه'!$A:$AN,23,FALSE),"")</f>
        <v>6.5491000000000001</v>
      </c>
      <c r="Y142" s="18">
        <f>IFERROR(VLOOKUP($A142,'دیتا اولیه'!$A:$AN,24,FALSE),"")</f>
        <v>44.137900000000002</v>
      </c>
      <c r="Z142" s="18" t="str">
        <f>IFERROR(VLOOKUP($A142,'دیتا اولیه'!$A:$AN,25,FALSE),"")</f>
        <v>-</v>
      </c>
      <c r="AA142" s="30">
        <f>IFERROR(VLOOKUP($A142,'دیتا اولیه'!$A:$AN,38,FALSE),"")</f>
        <v>-3.1600000000000003E-2</v>
      </c>
      <c r="AB142" s="18">
        <f>IFERROR(VLOOKUP($A142,'دیتا اولیه'!$A:$AN,39,FALSE),"")</f>
        <v>-0.30620000000000003</v>
      </c>
      <c r="AC142" s="22"/>
    </row>
    <row r="143" spans="1:29" ht="20.5" thickBot="1" x14ac:dyDescent="0.4">
      <c r="A143" s="14" t="s">
        <v>1374</v>
      </c>
      <c r="B143" s="13" t="str">
        <f>VLOOKUP($A143,'دیتا اولیه'!$A:$AM,2,FALSE)</f>
        <v>صنایع ‌بسته‌بندی‌ مشهد</v>
      </c>
      <c r="C143" s="13" t="str">
        <f>VLOOKUP($A143,'دیتا اولیه'!$A:$AM,3,FALSE)</f>
        <v>محصولات فلزی</v>
      </c>
      <c r="D143" s="13">
        <f>VLOOKUP($A143,'دیتا اولیه'!$A:$AM,5,FALSE)/10000000000</f>
        <v>387.03181624600001</v>
      </c>
      <c r="E143" s="15">
        <f>IFERROR(D143/'دیتا اولیه'!$AO$2*1000,"")</f>
        <v>4.6185180936276851</v>
      </c>
      <c r="F143" s="15">
        <f t="shared" si="8"/>
        <v>1.8249416796267497</v>
      </c>
      <c r="G143" s="14">
        <f>IFERROR(F143/'دیتا اولیه'!$AP$2*1000000,"")</f>
        <v>36.037552915220175</v>
      </c>
      <c r="H143" s="15">
        <f>IFERROR(VLOOKUP($A143,'دیتا اولیه'!$A:$AM,16,FALSE)/10000000000,"")</f>
        <v>6.3784000000000001</v>
      </c>
      <c r="I143" s="14">
        <f>IFERROR(H143/'دیتا اولیه'!$AQ$2*1000000,"")</f>
        <v>123.33036853706639</v>
      </c>
      <c r="J143" s="15">
        <f t="shared" si="9"/>
        <v>1.0183879366456932</v>
      </c>
      <c r="K143" s="14">
        <f>IFERROR(J143/'دیتا اولیه'!$AR$2*1000000,"")</f>
        <v>17.059281649759505</v>
      </c>
      <c r="L143" s="14">
        <f>IFERROR(VLOOKUP($A143,'دیتا اولیه'!$A:$AM,15,FALSE)/10000000000,"")</f>
        <v>1.8774999999999999</v>
      </c>
      <c r="M143" s="14">
        <f>IFERROR(L143/'دیتا اولیه'!$AS$2*1000000,"")</f>
        <v>27.773257792044497</v>
      </c>
      <c r="N143" s="51">
        <f>IFERROR(VLOOKUP($A143,'دیتا اولیه'!$A:$AM,36,FALSE),"")</f>
        <v>0.84360000000000002</v>
      </c>
      <c r="O143" s="35">
        <f t="shared" si="10"/>
        <v>0.62804380408573834</v>
      </c>
      <c r="P143" s="51">
        <f>IFERROR(VLOOKUP($A143,'دیتا اولیه'!$A:$AM,37,FALSE),"")</f>
        <v>2.8799999999999999E-2</v>
      </c>
      <c r="Q143" s="34">
        <f t="shared" si="11"/>
        <v>-0.22932453661928076</v>
      </c>
      <c r="R143" s="54">
        <f>IFERROR(VLOOKUP($A143,'دیتا اولیه'!$A:$AM,31,FALSE),"")</f>
        <v>-5.67E-2</v>
      </c>
      <c r="S143" s="14">
        <f>IFERROR(VLOOKUP($A143,'دیتا اولیه'!$A:$AM,17,FALSE)/10000000000,"")</f>
        <v>8.3093000000000004</v>
      </c>
      <c r="T143" s="14">
        <f>IFERROR(S143/'دیتا اولیه'!$AR$2*1000000,"")</f>
        <v>139.19124914149791</v>
      </c>
      <c r="U143" s="30">
        <f>IFERROR(VLOOKUP($A143,'دیتا اولیه'!$A:$AM,22,FALSE),"")</f>
        <v>0.55820000000000003</v>
      </c>
      <c r="V143" s="19" t="str">
        <f>IFERROR(VLOOKUP($A143,'دیتا اولیه'!$A:$AN,20,FALSE)/10000000000/L143,"")</f>
        <v/>
      </c>
      <c r="W143" s="14">
        <f>IFERROR(VLOOKUP($A143,'دیتا اولیه'!$A:$AN,40,FALSE),"")</f>
        <v>135.5625</v>
      </c>
      <c r="X143" s="18">
        <f>IFERROR(VLOOKUP($A143,'دیتا اولیه'!$A:$AN,23,FALSE),"")</f>
        <v>35.063899999999997</v>
      </c>
      <c r="Y143" s="18">
        <f>IFERROR(VLOOKUP($A143,'دیتا اولیه'!$A:$AN,24,FALSE),"")</f>
        <v>58.761099999999999</v>
      </c>
      <c r="Z143" s="18" t="str">
        <f>IFERROR(VLOOKUP($A143,'دیتا اولیه'!$A:$AN,25,FALSE),"")</f>
        <v>-</v>
      </c>
      <c r="AA143" s="30">
        <f>IFERROR(VLOOKUP($A143,'دیتا اولیه'!$A:$AN,38,FALSE),"")</f>
        <v>0.33069999999999999</v>
      </c>
      <c r="AB143" s="18">
        <f>IFERROR(VLOOKUP($A143,'دیتا اولیه'!$A:$AN,39,FALSE),"")</f>
        <v>0.53820000000000001</v>
      </c>
      <c r="AC143" s="22"/>
    </row>
    <row r="144" spans="1:29" ht="20.5" thickBot="1" x14ac:dyDescent="0.4">
      <c r="A144" s="14" t="s">
        <v>913</v>
      </c>
      <c r="B144" s="13" t="str">
        <f>VLOOKUP($A144,'دیتا اولیه'!$A:$AM,2,FALSE)</f>
        <v>جوش‌ و اکسیژن‌ ایران‌</v>
      </c>
      <c r="C144" s="13" t="str">
        <f>VLOOKUP($A144,'دیتا اولیه'!$A:$AM,3,FALSE)</f>
        <v>محصولات فلزی</v>
      </c>
      <c r="D144" s="13">
        <f>VLOOKUP($A144,'دیتا اولیه'!$A:$AM,5,FALSE)/10000000000</f>
        <v>333.74299139999999</v>
      </c>
      <c r="E144" s="15">
        <f>IFERROR(D144/'دیتا اولیه'!$AO$2*1000,"")</f>
        <v>3.9826132625298332</v>
      </c>
      <c r="F144" s="15" t="str">
        <f t="shared" si="8"/>
        <v/>
      </c>
      <c r="G144" s="14" t="str">
        <f>IFERROR(F144/'دیتا اولیه'!$AP$2*1000000,"")</f>
        <v/>
      </c>
      <c r="H144" s="15">
        <f>IFERROR(VLOOKUP($A144,'دیتا اولیه'!$A:$AM,16,FALSE)/10000000000,"")</f>
        <v>12.770200000000001</v>
      </c>
      <c r="I144" s="14">
        <f>IFERROR(H144/'دیتا اولیه'!$AQ$2*1000000,"")</f>
        <v>246.91983448702584</v>
      </c>
      <c r="J144" s="15" t="str">
        <f t="shared" si="9"/>
        <v/>
      </c>
      <c r="K144" s="14" t="str">
        <f>IFERROR(J144/'دیتا اولیه'!$AR$2*1000000,"")</f>
        <v/>
      </c>
      <c r="L144" s="14">
        <f>IFERROR(VLOOKUP($A144,'دیتا اولیه'!$A:$AM,15,FALSE)/10000000000,"")</f>
        <v>8.6415000000000006</v>
      </c>
      <c r="M144" s="14">
        <f>IFERROR(L144/'دیتا اولیه'!$AS$2*1000000,"")</f>
        <v>127.83094924631293</v>
      </c>
      <c r="N144" s="51" t="str">
        <f>IFERROR(VLOOKUP($A144,'دیتا اولیه'!$A:$AM,36,FALSE),"")</f>
        <v>-</v>
      </c>
      <c r="O144" s="35" t="str">
        <f t="shared" si="10"/>
        <v/>
      </c>
      <c r="P144" s="51" t="str">
        <f>IFERROR(VLOOKUP($A144,'دیتا اولیه'!$A:$AM,37,FALSE),"")</f>
        <v>-</v>
      </c>
      <c r="Q144" s="34" t="str">
        <f t="shared" si="11"/>
        <v/>
      </c>
      <c r="R144" s="54" t="str">
        <f>IFERROR(VLOOKUP($A144,'دیتا اولیه'!$A:$AM,31,FALSE),"")</f>
        <v>-</v>
      </c>
      <c r="S144" s="14">
        <f>IFERROR(VLOOKUP($A144,'دیتا اولیه'!$A:$AM,17,FALSE)/10000000000,"")</f>
        <v>-52.960299999999997</v>
      </c>
      <c r="T144" s="14">
        <f>IFERROR(S144/'دیتا اولیه'!$AR$2*1000000,"")</f>
        <v>-887.15178317168363</v>
      </c>
      <c r="U144" s="30" t="str">
        <f>IFERROR(VLOOKUP($A144,'دیتا اولیه'!$A:$AM,22,FALSE),"")</f>
        <v>-</v>
      </c>
      <c r="V144" s="19">
        <f>IFERROR(VLOOKUP($A144,'دیتا اولیه'!$A:$AN,20,FALSE)/10000000000/L144,"")</f>
        <v>5.3775386217670543E-2</v>
      </c>
      <c r="W144" s="14">
        <f>IFERROR(VLOOKUP($A144,'دیتا اولیه'!$A:$AN,40,FALSE),"")</f>
        <v>219.00479999999999</v>
      </c>
      <c r="X144" s="18">
        <f>IFERROR(VLOOKUP($A144,'دیتا اولیه'!$A:$AN,23,FALSE),"")</f>
        <v>24.424600000000002</v>
      </c>
      <c r="Y144" s="18">
        <f>IFERROR(VLOOKUP($A144,'دیتا اولیه'!$A:$AN,24,FALSE),"")</f>
        <v>12.110200000000001</v>
      </c>
      <c r="Z144" s="18" t="str">
        <f>IFERROR(VLOOKUP($A144,'دیتا اولیه'!$A:$AN,25,FALSE),"")</f>
        <v>-</v>
      </c>
      <c r="AA144" s="30">
        <f>IFERROR(VLOOKUP($A144,'دیتا اولیه'!$A:$AN,38,FALSE),"")</f>
        <v>-9.4799999999999995E-2</v>
      </c>
      <c r="AB144" s="18">
        <f>IFERROR(VLOOKUP($A144,'دیتا اولیه'!$A:$AN,39,FALSE),"")</f>
        <v>16.578399999999998</v>
      </c>
      <c r="AC144" s="22"/>
    </row>
    <row r="145" spans="1:29" ht="20.5" thickBot="1" x14ac:dyDescent="0.4">
      <c r="A145" s="14" t="s">
        <v>1709</v>
      </c>
      <c r="B145" s="13" t="str">
        <f>VLOOKUP($A145,'دیتا اولیه'!$A:$AM,2,FALSE)</f>
        <v>سولیران‌</v>
      </c>
      <c r="C145" s="13" t="str">
        <f>VLOOKUP($A145,'دیتا اولیه'!$A:$AM,3,FALSE)</f>
        <v>محصولات فلزی</v>
      </c>
      <c r="D145" s="13">
        <f>VLOOKUP($A145,'دیتا اولیه'!$A:$AM,5,FALSE)/10000000000</f>
        <v>265.70999999999998</v>
      </c>
      <c r="E145" s="15">
        <f>IFERROR(D145/'دیتا اولیه'!$AO$2*1000,"")</f>
        <v>3.1707637231503578</v>
      </c>
      <c r="F145" s="15" t="str">
        <f t="shared" si="8"/>
        <v/>
      </c>
      <c r="G145" s="14" t="str">
        <f>IFERROR(F145/'دیتا اولیه'!$AP$2*1000000,"")</f>
        <v/>
      </c>
      <c r="H145" s="15">
        <f>IFERROR(VLOOKUP($A145,'دیتا اولیه'!$A:$AM,16,FALSE)/10000000000,"")</f>
        <v>-3.8220999999999998</v>
      </c>
      <c r="I145" s="14">
        <f>IFERROR(H145/'دیتا اولیه'!$AQ$2*1000000,"")</f>
        <v>-73.902703120770326</v>
      </c>
      <c r="J145" s="15" t="str">
        <f t="shared" si="9"/>
        <v/>
      </c>
      <c r="K145" s="14" t="str">
        <f>IFERROR(J145/'دیتا اولیه'!$AR$2*1000000,"")</f>
        <v/>
      </c>
      <c r="L145" s="14">
        <f>IFERROR(VLOOKUP($A145,'دیتا اولیه'!$A:$AM,15,FALSE)/10000000000,"")</f>
        <v>-1.0745</v>
      </c>
      <c r="M145" s="14">
        <f>IFERROR(L145/'دیتا اولیه'!$AS$2*1000000,"")</f>
        <v>-15.894735284980991</v>
      </c>
      <c r="N145" s="51" t="str">
        <f>IFERROR(VLOOKUP($A145,'دیتا اولیه'!$A:$AM,36,FALSE),"")</f>
        <v>-</v>
      </c>
      <c r="O145" s="35" t="str">
        <f t="shared" si="10"/>
        <v/>
      </c>
      <c r="P145" s="51" t="str">
        <f>IFERROR(VLOOKUP($A145,'دیتا اولیه'!$A:$AM,37,FALSE),"")</f>
        <v>-</v>
      </c>
      <c r="Q145" s="34" t="str">
        <f t="shared" si="11"/>
        <v/>
      </c>
      <c r="R145" s="54" t="str">
        <f>IFERROR(VLOOKUP($A145,'دیتا اولیه'!$A:$AM,31,FALSE),"")</f>
        <v>-</v>
      </c>
      <c r="S145" s="14">
        <f>IFERROR(VLOOKUP($A145,'دیتا اولیه'!$A:$AM,17,FALSE)/10000000000,"")</f>
        <v>-30.205100000000002</v>
      </c>
      <c r="T145" s="14">
        <f>IFERROR(S145/'دیتا اولیه'!$AR$2*1000000,"")</f>
        <v>-505.97349950583776</v>
      </c>
      <c r="U145" s="30" t="str">
        <f>IFERROR(VLOOKUP($A145,'دیتا اولیه'!$A:$AM,22,FALSE),"")</f>
        <v>-</v>
      </c>
      <c r="V145" s="19" t="str">
        <f>IFERROR(VLOOKUP($A145,'دیتا اولیه'!$A:$AN,20,FALSE)/10000000000/L145,"")</f>
        <v/>
      </c>
      <c r="W145" s="14">
        <f>IFERROR(VLOOKUP($A145,'دیتا اولیه'!$A:$AN,40,FALSE),"")</f>
        <v>440.7577</v>
      </c>
      <c r="X145" s="18">
        <f>IFERROR(VLOOKUP($A145,'دیتا اولیه'!$A:$AN,23,FALSE),"")</f>
        <v>67.593500000000006</v>
      </c>
      <c r="Y145" s="18" t="str">
        <f>IFERROR(VLOOKUP($A145,'دیتا اولیه'!$A:$AN,24,FALSE),"")</f>
        <v>-</v>
      </c>
      <c r="Z145" s="18" t="str">
        <f>IFERROR(VLOOKUP($A145,'دیتا اولیه'!$A:$AN,25,FALSE),"")</f>
        <v>-</v>
      </c>
      <c r="AA145" s="30">
        <f>IFERROR(VLOOKUP($A145,'دیتا اولیه'!$A:$AN,38,FALSE),"")</f>
        <v>3.44E-2</v>
      </c>
      <c r="AB145" s="18">
        <f>IFERROR(VLOOKUP($A145,'دیتا اولیه'!$A:$AN,39,FALSE),"")</f>
        <v>0.1201</v>
      </c>
      <c r="AC145" s="22"/>
    </row>
    <row r="146" spans="1:29" ht="20.5" thickBot="1" x14ac:dyDescent="0.4">
      <c r="A146" s="55" t="s">
        <v>997</v>
      </c>
      <c r="B146" s="13" t="str">
        <f>VLOOKUP($A146,'دیتا اولیه'!$A:$AM,2,FALSE)</f>
        <v>گروه صنعتی پاکشو</v>
      </c>
      <c r="C146" s="13" t="str">
        <f>VLOOKUP($A146,'دیتا اولیه'!$A:$AM,3,FALSE)</f>
        <v>محصولات پاک کننده</v>
      </c>
      <c r="D146" s="13">
        <f>VLOOKUP($A146,'دیتا اولیه'!$A:$AM,5,FALSE)/10000000000</f>
        <v>26940</v>
      </c>
      <c r="E146" s="15">
        <f>IFERROR(D146/'دیتا اولیه'!$AO$2*1000,"")</f>
        <v>321.4797136038186</v>
      </c>
      <c r="F146" s="15">
        <f t="shared" si="8"/>
        <v>443.44421886102936</v>
      </c>
      <c r="G146" s="14">
        <f>IFERROR(F146/'دیتا اولیه'!$AP$2*1000000,"")</f>
        <v>8756.7973708734062</v>
      </c>
      <c r="H146" s="15">
        <f>IFERROR(VLOOKUP($A146,'دیتا اولیه'!$A:$AM,16,FALSE)/10000000000,"")</f>
        <v>2571.3054999999999</v>
      </c>
      <c r="I146" s="14">
        <f>IFERROR(H146/'دیتا اولیه'!$AQ$2*1000000,"")</f>
        <v>49717.806179666652</v>
      </c>
      <c r="J146" s="15">
        <f t="shared" si="9"/>
        <v>152.40977601004815</v>
      </c>
      <c r="K146" s="14">
        <f>IFERROR(J146/'دیتا اولیه'!$AR$2*1000000,"")</f>
        <v>2553.0558656221942</v>
      </c>
      <c r="L146" s="14">
        <f>IFERROR(VLOOKUP($A146,'دیتا اولیه'!$A:$AM,15,FALSE)/10000000000,"")</f>
        <v>436.83690000000001</v>
      </c>
      <c r="M146" s="14">
        <f>IFERROR(L146/'دیتا اولیه'!$AS$2*1000000,"")</f>
        <v>6461.9887279773975</v>
      </c>
      <c r="N146" s="51">
        <f>IFERROR(VLOOKUP($A146,'دیتا اولیه'!$A:$AM,36,FALSE),"")</f>
        <v>1.8662000000000001</v>
      </c>
      <c r="O146" s="35">
        <f t="shared" si="10"/>
        <v>1.5310800343190194</v>
      </c>
      <c r="P146" s="51">
        <f>IFERROR(VLOOKUP($A146,'دیتا اولیه'!$A:$AM,37,FALSE),"")</f>
        <v>-1.49E-2</v>
      </c>
      <c r="Q146" s="34">
        <f t="shared" si="11"/>
        <v>-0.26206026538068949</v>
      </c>
      <c r="R146" s="54">
        <f>IFERROR(VLOOKUP($A146,'دیتا اولیه'!$A:$AM,31,FALSE),"")</f>
        <v>8.7800000000000003E-2</v>
      </c>
      <c r="S146" s="14">
        <f>IFERROR(VLOOKUP($A146,'دیتا اولیه'!$A:$AM,17,FALSE)/10000000000,"")</f>
        <v>1847.1913999999999</v>
      </c>
      <c r="T146" s="14">
        <f>IFERROR(S146/'دیتا اولیه'!$AR$2*1000000,"")</f>
        <v>30942.784394525686</v>
      </c>
      <c r="U146" s="30">
        <f>IFERROR(VLOOKUP($A146,'دیتا اولیه'!$A:$AM,22,FALSE),"")</f>
        <v>0.56000000000000005</v>
      </c>
      <c r="V146" s="19">
        <f>IFERROR(VLOOKUP($A146,'دیتا اولیه'!$A:$AN,20,FALSE)/10000000000/L146,"")</f>
        <v>0.56197793730337342</v>
      </c>
      <c r="W146" s="14">
        <f>IFERROR(VLOOKUP($A146,'دیتا اولیه'!$A:$AN,40,FALSE),"")</f>
        <v>236.74279999999999</v>
      </c>
      <c r="X146" s="18">
        <f>IFERROR(VLOOKUP($A146,'دیتا اولیه'!$A:$AN,23,FALSE),"")</f>
        <v>2.7526999999999999</v>
      </c>
      <c r="Y146" s="18">
        <f>IFERROR(VLOOKUP($A146,'دیتا اولیه'!$A:$AN,24,FALSE),"")</f>
        <v>12.024699999999999</v>
      </c>
      <c r="Z146" s="18" t="str">
        <f>IFERROR(VLOOKUP($A146,'دیتا اولیه'!$A:$AN,25,FALSE),"")</f>
        <v>-</v>
      </c>
      <c r="AA146" s="30">
        <f>IFERROR(VLOOKUP($A146,'دیتا اولیه'!$A:$AN,38,FALSE),"")</f>
        <v>4.7399999999999998E-2</v>
      </c>
      <c r="AB146" s="18">
        <f>IFERROR(VLOOKUP($A146,'دیتا اولیه'!$A:$AN,39,FALSE),"")</f>
        <v>0.38850000000000001</v>
      </c>
      <c r="AC146" s="22"/>
    </row>
    <row r="147" spans="1:29" ht="20.5" thickBot="1" x14ac:dyDescent="0.4">
      <c r="A147" s="14" t="s">
        <v>1027</v>
      </c>
      <c r="B147" s="13" t="str">
        <f>VLOOKUP($A147,'دیتا اولیه'!$A:$AM,2,FALSE)</f>
        <v>پدیده شیمی قرن</v>
      </c>
      <c r="C147" s="13" t="str">
        <f>VLOOKUP($A147,'دیتا اولیه'!$A:$AM,3,FALSE)</f>
        <v>محصولات پاک کننده</v>
      </c>
      <c r="D147" s="13">
        <f>VLOOKUP($A147,'دیتا اولیه'!$A:$AM,5,FALSE)/10000000000</f>
        <v>13390</v>
      </c>
      <c r="E147" s="15">
        <f>IFERROR(D147/'دیتا اولیه'!$AO$2*1000,"")</f>
        <v>159.78520286396181</v>
      </c>
      <c r="F147" s="15">
        <f t="shared" si="8"/>
        <v>130.90131796494873</v>
      </c>
      <c r="G147" s="14">
        <f>IFERROR(F147/'دیتا اولیه'!$AP$2*1000000,"")</f>
        <v>2584.9391383283714</v>
      </c>
      <c r="H147" s="15">
        <f>IFERROR(VLOOKUP($A147,'دیتا اولیه'!$A:$AM,16,FALSE)/10000000000,"")</f>
        <v>904.11180000000002</v>
      </c>
      <c r="I147" s="14">
        <f>IFERROR(H147/'دیتا اولیه'!$AQ$2*1000000,"")</f>
        <v>17481.569279554507</v>
      </c>
      <c r="J147" s="15">
        <f t="shared" si="9"/>
        <v>420.74855754631034</v>
      </c>
      <c r="K147" s="14">
        <f>IFERROR(J147/'دیتا اولیه'!$AR$2*1000000,"")</f>
        <v>7048.0687060708296</v>
      </c>
      <c r="L147" s="14">
        <f>IFERROR(VLOOKUP($A147,'دیتا اولیه'!$A:$AM,15,FALSE)/10000000000,"")</f>
        <v>277.10500000000002</v>
      </c>
      <c r="M147" s="14">
        <f>IFERROR(L147/'دیتا اولیه'!$AS$2*1000000,"")</f>
        <v>4099.1257525776246</v>
      </c>
      <c r="N147" s="51">
        <f>IFERROR(VLOOKUP($A147,'دیتا اولیه'!$A:$AM,36,FALSE),"")</f>
        <v>-0.34139999999999998</v>
      </c>
      <c r="O147" s="35">
        <f t="shared" si="10"/>
        <v>-0.41840439934320495</v>
      </c>
      <c r="P147" s="51">
        <f>IFERROR(VLOOKUP($A147,'دیتا اولیه'!$A:$AM,37,FALSE),"")</f>
        <v>1.1169</v>
      </c>
      <c r="Q147" s="34">
        <f t="shared" si="11"/>
        <v>0.58577263649946021</v>
      </c>
      <c r="R147" s="54">
        <f>IFERROR(VLOOKUP($A147,'دیتا اولیه'!$A:$AM,31,FALSE),"")</f>
        <v>0.51790000000000003</v>
      </c>
      <c r="S147" s="14">
        <f>IFERROR(VLOOKUP($A147,'دیتا اولیه'!$A:$AM,17,FALSE)/10000000000,"")</f>
        <v>1056.3164999999999</v>
      </c>
      <c r="T147" s="14">
        <f>IFERROR(S147/'دیتا اولیه'!$AR$2*1000000,"")</f>
        <v>17694.632896125433</v>
      </c>
      <c r="U147" s="30">
        <f>IFERROR(VLOOKUP($A147,'دیتا اولیه'!$A:$AM,22,FALSE),"")</f>
        <v>0.46450000000000002</v>
      </c>
      <c r="V147" s="19">
        <f>IFERROR(VLOOKUP($A147,'دیتا اولیه'!$A:$AN,20,FALSE)/10000000000/L147,"")</f>
        <v>0.78665920860323701</v>
      </c>
      <c r="W147" s="14">
        <f>IFERROR(VLOOKUP($A147,'دیتا اولیه'!$A:$AN,40,FALSE),"")</f>
        <v>153.4306</v>
      </c>
      <c r="X147" s="18">
        <f>IFERROR(VLOOKUP($A147,'دیتا اولیه'!$A:$AN,23,FALSE),"")</f>
        <v>1.7934000000000001</v>
      </c>
      <c r="Y147" s="18">
        <f>IFERROR(VLOOKUP($A147,'دیتا اولیه'!$A:$AN,24,FALSE),"")</f>
        <v>10.1151</v>
      </c>
      <c r="Z147" s="18" t="str">
        <f>IFERROR(VLOOKUP($A147,'دیتا اولیه'!$A:$AN,25,FALSE),"")</f>
        <v>-</v>
      </c>
      <c r="AA147" s="30">
        <f>IFERROR(VLOOKUP($A147,'دیتا اولیه'!$A:$AN,38,FALSE),"")</f>
        <v>0.44950000000000001</v>
      </c>
      <c r="AB147" s="18">
        <f>IFERROR(VLOOKUP($A147,'دیتا اولیه'!$A:$AN,39,FALSE),"")</f>
        <v>0.98870000000000002</v>
      </c>
      <c r="AC147" s="22"/>
    </row>
    <row r="148" spans="1:29" ht="20.5" thickBot="1" x14ac:dyDescent="0.4">
      <c r="A148" s="14" t="s">
        <v>1142</v>
      </c>
      <c r="B148" s="13" t="str">
        <f>VLOOKUP($A148,'دیتا اولیه'!$A:$AM,2,FALSE)</f>
        <v>آریان کیمیا تک</v>
      </c>
      <c r="C148" s="13" t="str">
        <f>VLOOKUP($A148,'دیتا اولیه'!$A:$AM,3,FALSE)</f>
        <v>محصولات پاک کننده</v>
      </c>
      <c r="D148" s="13">
        <f>VLOOKUP($A148,'دیتا اولیه'!$A:$AM,5,FALSE)/10000000000</f>
        <v>11710</v>
      </c>
      <c r="E148" s="15">
        <f>IFERROR(D148/'دیتا اولیه'!$AO$2*1000,"")</f>
        <v>139.73747016706446</v>
      </c>
      <c r="F148" s="15">
        <f t="shared" si="8"/>
        <v>275.54594594594596</v>
      </c>
      <c r="G148" s="14">
        <f>IFERROR(F148/'دیتا اولیه'!$AP$2*1000000,"")</f>
        <v>5441.2706545407973</v>
      </c>
      <c r="H148" s="15">
        <f>IFERROR(VLOOKUP($A148,'دیتا اولیه'!$A:$AM,16,FALSE)/10000000000,"")</f>
        <v>1020.7614</v>
      </c>
      <c r="I148" s="14">
        <f>IFERROR(H148/'دیتا اولیه'!$AQ$2*1000000,"")</f>
        <v>19737.062531420393</v>
      </c>
      <c r="J148" s="15">
        <f t="shared" si="9"/>
        <v>406.18326693227095</v>
      </c>
      <c r="K148" s="14">
        <f>IFERROR(J148/'دیتا اولیه'!$AR$2*1000000,"")</f>
        <v>6804.0817282655898</v>
      </c>
      <c r="L148" s="14">
        <f>IFERROR(VLOOKUP($A148,'دیتا اولیه'!$A:$AM,15,FALSE)/10000000000,"")</f>
        <v>275.2704</v>
      </c>
      <c r="M148" s="14">
        <f>IFERROR(L148/'دیتا اولیه'!$AS$2*1000000,"")</f>
        <v>4071.9871007825327</v>
      </c>
      <c r="N148" s="51">
        <f>IFERROR(VLOOKUP($A148,'دیتا اولیه'!$A:$AM,36,FALSE),"")</f>
        <v>-0.32229999999999998</v>
      </c>
      <c r="O148" s="35">
        <f t="shared" si="10"/>
        <v>-0.40153759707696635</v>
      </c>
      <c r="P148" s="51">
        <f>IFERROR(VLOOKUP($A148,'دیتا اولیه'!$A:$AM,37,FALSE),"")</f>
        <v>-1E-3</v>
      </c>
      <c r="Q148" s="34">
        <f t="shared" si="11"/>
        <v>-0.25164775668998984</v>
      </c>
      <c r="R148" s="54">
        <f>IFERROR(VLOOKUP($A148,'دیتا اولیه'!$A:$AM,31,FALSE),"")</f>
        <v>0.22120000000000001</v>
      </c>
      <c r="S148" s="14">
        <f>IFERROR(VLOOKUP($A148,'دیتا اولیه'!$A:$AM,17,FALSE)/10000000000,"")</f>
        <v>1067.2843</v>
      </c>
      <c r="T148" s="14">
        <f>IFERROR(S148/'دیتا اولیه'!$AR$2*1000000,"")</f>
        <v>17878.357371392198</v>
      </c>
      <c r="U148" s="30">
        <f>IFERROR(VLOOKUP($A148,'دیتا اولیه'!$A:$AM,22,FALSE),"")</f>
        <v>0.49959999999999999</v>
      </c>
      <c r="V148" s="19">
        <f>IFERROR(VLOOKUP($A148,'دیتا اولیه'!$A:$AN,20,FALSE)/10000000000/L148,"")</f>
        <v>0.29635042489130686</v>
      </c>
      <c r="W148" s="14">
        <f>IFERROR(VLOOKUP($A148,'دیتا اولیه'!$A:$AN,40,FALSE),"")</f>
        <v>169.6618</v>
      </c>
      <c r="X148" s="18">
        <f>IFERROR(VLOOKUP($A148,'دیتا اولیه'!$A:$AN,23,FALSE),"")</f>
        <v>2.5265</v>
      </c>
      <c r="Y148" s="18">
        <f>IFERROR(VLOOKUP($A148,'دیتا اولیه'!$A:$AN,24,FALSE),"")</f>
        <v>9.3998000000000008</v>
      </c>
      <c r="Z148" s="18" t="str">
        <f>IFERROR(VLOOKUP($A148,'دیتا اولیه'!$A:$AN,25,FALSE),"")</f>
        <v>-</v>
      </c>
      <c r="AA148" s="30">
        <f>IFERROR(VLOOKUP($A148,'دیتا اولیه'!$A:$AN,38,FALSE),"")</f>
        <v>0.31569999999999998</v>
      </c>
      <c r="AB148" s="18">
        <f>IFERROR(VLOOKUP($A148,'دیتا اولیه'!$A:$AN,39,FALSE),"")</f>
        <v>0.88339999999999996</v>
      </c>
      <c r="AC148" s="22"/>
    </row>
    <row r="149" spans="1:29" ht="20.5" thickBot="1" x14ac:dyDescent="0.4">
      <c r="A149" s="55" t="s">
        <v>404</v>
      </c>
      <c r="B149" s="13" t="str">
        <f>VLOOKUP($A149,'دیتا اولیه'!$A:$AM,2,FALSE)</f>
        <v>پاکسان‌</v>
      </c>
      <c r="C149" s="13" t="str">
        <f>VLOOKUP($A149,'دیتا اولیه'!$A:$AM,3,FALSE)</f>
        <v>محصولات پاک کننده</v>
      </c>
      <c r="D149" s="13">
        <f>VLOOKUP($A149,'دیتا اولیه'!$A:$AM,5,FALSE)/10000000000</f>
        <v>3248.43</v>
      </c>
      <c r="E149" s="15">
        <f>IFERROR(D149/'دیتا اولیه'!$AO$2*1000,"")</f>
        <v>38.764081145584726</v>
      </c>
      <c r="F149" s="15">
        <f t="shared" si="8"/>
        <v>15.423789063484804</v>
      </c>
      <c r="G149" s="14">
        <f>IFERROR(F149/'دیتا اولیه'!$AP$2*1000000,"")</f>
        <v>304.57719319677733</v>
      </c>
      <c r="H149" s="15">
        <f>IFERROR(VLOOKUP($A149,'دیتا اولیه'!$A:$AM,16,FALSE)/10000000000,"")</f>
        <v>250.58029999999999</v>
      </c>
      <c r="I149" s="14">
        <f>IFERROR(H149/'دیتا اولیه'!$AQ$2*1000000,"")</f>
        <v>4845.1274217873861</v>
      </c>
      <c r="J149" s="15">
        <f t="shared" si="9"/>
        <v>173.21319365798414</v>
      </c>
      <c r="K149" s="14">
        <f>IFERROR(J149/'دیتا اولیه'!$AR$2*1000000,"")</f>
        <v>2901.5393346061633</v>
      </c>
      <c r="L149" s="14">
        <f>IFERROR(VLOOKUP($A149,'دیتا اولیه'!$A:$AM,15,FALSE)/10000000000,"")</f>
        <v>428.25229999999999</v>
      </c>
      <c r="M149" s="14">
        <f>IFERROR(L149/'دیتا اولیه'!$AS$2*1000000,"")</f>
        <v>6334.9994822561794</v>
      </c>
      <c r="N149" s="51">
        <f>IFERROR(VLOOKUP($A149,'دیتا اولیه'!$A:$AM,36,FALSE),"")</f>
        <v>1.4723999999999999</v>
      </c>
      <c r="O149" s="35">
        <f t="shared" si="10"/>
        <v>1.1833236608925906</v>
      </c>
      <c r="P149" s="51">
        <f>IFERROR(VLOOKUP($A149,'دیتا اولیه'!$A:$AM,37,FALSE),"")</f>
        <v>26.765699999999999</v>
      </c>
      <c r="Q149" s="34">
        <f t="shared" si="11"/>
        <v>19.799323205278025</v>
      </c>
      <c r="R149" s="54">
        <f>IFERROR(VLOOKUP($A149,'دیتا اولیه'!$A:$AM,31,FALSE),"")</f>
        <v>0.41670000000000001</v>
      </c>
      <c r="S149" s="14">
        <f>IFERROR(VLOOKUP($A149,'دیتا اولیه'!$A:$AM,17,FALSE)/10000000000,"")</f>
        <v>683.13059999999996</v>
      </c>
      <c r="T149" s="14">
        <f>IFERROR(S149/'دیتا اولیه'!$AR$2*1000000,"")</f>
        <v>11443.29865822403</v>
      </c>
      <c r="U149" s="30">
        <f>IFERROR(VLOOKUP($A149,'دیتا اولیه'!$A:$AM,22,FALSE),"")</f>
        <v>0.1104</v>
      </c>
      <c r="V149" s="19">
        <f>IFERROR(VLOOKUP($A149,'دیتا اولیه'!$A:$AN,20,FALSE)/10000000000/L149,"")</f>
        <v>0.14149205970405762</v>
      </c>
      <c r="W149" s="14">
        <f>IFERROR(VLOOKUP($A149,'دیتا اولیه'!$A:$AN,40,FALSE),"")</f>
        <v>135.63589999999999</v>
      </c>
      <c r="X149" s="18">
        <f>IFERROR(VLOOKUP($A149,'دیتا اولیه'!$A:$AN,23,FALSE),"")</f>
        <v>0.96130000000000004</v>
      </c>
      <c r="Y149" s="18">
        <f>IFERROR(VLOOKUP($A149,'دیتا اولیه'!$A:$AN,24,FALSE),"")</f>
        <v>4.6097000000000001</v>
      </c>
      <c r="Z149" s="18" t="str">
        <f>IFERROR(VLOOKUP($A149,'دیتا اولیه'!$A:$AN,25,FALSE),"")</f>
        <v>-</v>
      </c>
      <c r="AA149" s="30">
        <f>IFERROR(VLOOKUP($A149,'دیتا اولیه'!$A:$AN,38,FALSE),"")</f>
        <v>0.36820000000000003</v>
      </c>
      <c r="AB149" s="18">
        <f>IFERROR(VLOOKUP($A149,'دیتا اولیه'!$A:$AN,39,FALSE),"")</f>
        <v>1.1404000000000001</v>
      </c>
      <c r="AC149" s="22"/>
    </row>
    <row r="150" spans="1:29" ht="20.5" thickBot="1" x14ac:dyDescent="0.4">
      <c r="A150" s="55" t="s">
        <v>743</v>
      </c>
      <c r="B150" s="13" t="str">
        <f>VLOOKUP($A150,'دیتا اولیه'!$A:$AM,2,FALSE)</f>
        <v>گلتاش‌</v>
      </c>
      <c r="C150" s="13" t="str">
        <f>VLOOKUP($A150,'دیتا اولیه'!$A:$AM,3,FALSE)</f>
        <v>محصولات پاک کننده</v>
      </c>
      <c r="D150" s="13">
        <f>VLOOKUP($A150,'دیتا اولیه'!$A:$AM,5,FALSE)/10000000000</f>
        <v>2007.2</v>
      </c>
      <c r="E150" s="15">
        <f>IFERROR(D150/'دیتا اولیه'!$AO$2*1000,"")</f>
        <v>23.952267303102627</v>
      </c>
      <c r="F150" s="15">
        <f t="shared" si="8"/>
        <v>48.848621348621343</v>
      </c>
      <c r="G150" s="14">
        <f>IFERROR(F150/'دیتا اولیه'!$AP$2*1000000,"")</f>
        <v>964.62522410389704</v>
      </c>
      <c r="H150" s="15">
        <f>IFERROR(VLOOKUP($A150,'دیتا اولیه'!$A:$AM,16,FALSE)/10000000000,"")</f>
        <v>152.2749</v>
      </c>
      <c r="I150" s="14">
        <f>IFERROR(H150/'دیتا اولیه'!$AQ$2*1000000,"")</f>
        <v>2944.3307939208785</v>
      </c>
      <c r="J150" s="15">
        <f t="shared" si="9"/>
        <v>27.642901282249341</v>
      </c>
      <c r="K150" s="14">
        <f>IFERROR(J150/'دیتا اولیه'!$AR$2*1000000,"")</f>
        <v>463.05344124913046</v>
      </c>
      <c r="L150" s="14">
        <f>IFERROR(VLOOKUP($A150,'دیتا اولیه'!$A:$AM,15,FALSE)/10000000000,"")</f>
        <v>71.572999999999993</v>
      </c>
      <c r="M150" s="14">
        <f>IFERROR(L150/'دیتا اولیه'!$AS$2*1000000,"")</f>
        <v>1058.7565272703066</v>
      </c>
      <c r="N150" s="51">
        <f>IFERROR(VLOOKUP($A150,'دیتا اولیه'!$A:$AM,36,FALSE),"")</f>
        <v>1.5891999999999999</v>
      </c>
      <c r="O150" s="35">
        <f t="shared" si="10"/>
        <v>1.2864672475259242</v>
      </c>
      <c r="P150" s="51">
        <f>IFERROR(VLOOKUP($A150,'دیتا اولیه'!$A:$AM,37,FALSE),"")</f>
        <v>0.4652</v>
      </c>
      <c r="Q150" s="34">
        <f t="shared" si="11"/>
        <v>9.7583290188014926E-2</v>
      </c>
      <c r="R150" s="54">
        <f>IFERROR(VLOOKUP($A150,'دیتا اولیه'!$A:$AM,31,FALSE),"")</f>
        <v>0.8417</v>
      </c>
      <c r="S150" s="14">
        <f>IFERROR(VLOOKUP($A150,'دیتا اولیه'!$A:$AM,17,FALSE)/10000000000,"")</f>
        <v>204.0307</v>
      </c>
      <c r="T150" s="14">
        <f>IFERROR(S150/'دیتا اولیه'!$AR$2*1000000,"")</f>
        <v>3417.7714122987754</v>
      </c>
      <c r="U150" s="30">
        <f>IFERROR(VLOOKUP($A150,'دیتا اولیه'!$A:$AM,22,FALSE),"")</f>
        <v>0.68300000000000005</v>
      </c>
      <c r="V150" s="19">
        <f>IFERROR(VLOOKUP($A150,'دیتا اولیه'!$A:$AN,20,FALSE)/10000000000/L150,"")</f>
        <v>0.35643468905872328</v>
      </c>
      <c r="W150" s="14">
        <f>IFERROR(VLOOKUP($A150,'دیتا اولیه'!$A:$AN,40,FALSE),"")</f>
        <v>113.4888</v>
      </c>
      <c r="X150" s="18">
        <f>IFERROR(VLOOKUP($A150,'دیتا اولیه'!$A:$AN,23,FALSE),"")</f>
        <v>1.0944</v>
      </c>
      <c r="Y150" s="18">
        <f>IFERROR(VLOOKUP($A150,'دیتا اولیه'!$A:$AN,24,FALSE),"")</f>
        <v>12.247199999999999</v>
      </c>
      <c r="Z150" s="18" t="str">
        <f>IFERROR(VLOOKUP($A150,'دیتا اولیه'!$A:$AN,25,FALSE),"")</f>
        <v>-</v>
      </c>
      <c r="AA150" s="30">
        <f>IFERROR(VLOOKUP($A150,'دیتا اولیه'!$A:$AN,38,FALSE),"")</f>
        <v>0.75600000000000001</v>
      </c>
      <c r="AB150" s="18">
        <f>IFERROR(VLOOKUP($A150,'دیتا اولیه'!$A:$AN,39,FALSE),"")</f>
        <v>1.2210000000000001</v>
      </c>
      <c r="AC150" s="22"/>
    </row>
    <row r="151" spans="1:29" ht="20.5" thickBot="1" x14ac:dyDescent="0.4">
      <c r="A151" s="14" t="s">
        <v>102</v>
      </c>
      <c r="B151" s="13" t="str">
        <f>VLOOKUP($A151,'دیتا اولیه'!$A:$AM,2,FALSE)</f>
        <v>صنایع بهداشتی ساینا</v>
      </c>
      <c r="C151" s="13" t="str">
        <f>VLOOKUP($A151,'دیتا اولیه'!$A:$AM,3,FALSE)</f>
        <v>محصولات پاک کننده</v>
      </c>
      <c r="D151" s="13">
        <f>VLOOKUP($A151,'دیتا اولیه'!$A:$AM,5,FALSE)/10000000000</f>
        <v>1089.9000000000001</v>
      </c>
      <c r="E151" s="15">
        <f>IFERROR(D151/'دیتا اولیه'!$AO$2*1000,"")</f>
        <v>13.005966587112173</v>
      </c>
      <c r="F151" s="15">
        <f t="shared" si="8"/>
        <v>13.509925409047161</v>
      </c>
      <c r="G151" s="14">
        <f>IFERROR(F151/'دیتا اولیه'!$AP$2*1000000,"")</f>
        <v>266.78367711388552</v>
      </c>
      <c r="H151" s="15">
        <f>IFERROR(VLOOKUP($A151,'دیتا اولیه'!$A:$AM,16,FALSE)/10000000000,"")</f>
        <v>81.311499999999995</v>
      </c>
      <c r="I151" s="14">
        <f>IFERROR(H151/'دیتا اولیه'!$AQ$2*1000000,"")</f>
        <v>1572.208902123052</v>
      </c>
      <c r="J151" s="15">
        <f t="shared" si="9"/>
        <v>15.362815514057049</v>
      </c>
      <c r="K151" s="14">
        <f>IFERROR(J151/'دیتا اولیه'!$AR$2*1000000,"")</f>
        <v>257.34652518647584</v>
      </c>
      <c r="L151" s="14">
        <f>IFERROR(VLOOKUP($A151,'دیتا اولیه'!$A:$AM,15,FALSE)/10000000000,"")</f>
        <v>22.4589</v>
      </c>
      <c r="M151" s="14">
        <f>IFERROR(L151/'دیتا اولیه'!$AS$2*1000000,"")</f>
        <v>332.22733391517875</v>
      </c>
      <c r="N151" s="51">
        <f>IFERROR(VLOOKUP($A151,'دیتا اولیه'!$A:$AM,36,FALSE),"")</f>
        <v>0.46189999999999998</v>
      </c>
      <c r="O151" s="35">
        <f t="shared" si="10"/>
        <v>0.29097268235676976</v>
      </c>
      <c r="P151" s="51">
        <f>IFERROR(VLOOKUP($A151,'دیتا اولیه'!$A:$AM,37,FALSE),"")</f>
        <v>0.66239999999999999</v>
      </c>
      <c r="Q151" s="34">
        <f t="shared" si="11"/>
        <v>0.24530607535391469</v>
      </c>
      <c r="R151" s="54">
        <f>IFERROR(VLOOKUP($A151,'دیتا اولیه'!$A:$AM,31,FALSE),"")</f>
        <v>0.17319999999999999</v>
      </c>
      <c r="S151" s="14">
        <f>IFERROR(VLOOKUP($A151,'دیتا اولیه'!$A:$AM,17,FALSE)/10000000000,"")</f>
        <v>168.0067</v>
      </c>
      <c r="T151" s="14">
        <f>IFERROR(S151/'دیتا اولیه'!$AR$2*1000000,"")</f>
        <v>2814.3240028812165</v>
      </c>
      <c r="U151" s="30">
        <f>IFERROR(VLOOKUP($A151,'دیتا اولیه'!$A:$AM,22,FALSE),"")</f>
        <v>0.10150000000000001</v>
      </c>
      <c r="V151" s="19">
        <f>IFERROR(VLOOKUP($A151,'دیتا اولیه'!$A:$AN,20,FALSE)/10000000000/L151,"")</f>
        <v>0.1765580682936386</v>
      </c>
      <c r="W151" s="14">
        <f>IFERROR(VLOOKUP($A151,'دیتا اولیه'!$A:$AN,40,FALSE),"")</f>
        <v>94.014700000000005</v>
      </c>
      <c r="X151" s="18">
        <f>IFERROR(VLOOKUP($A151,'دیتا اولیه'!$A:$AN,23,FALSE),"")</f>
        <v>1.2186999999999999</v>
      </c>
      <c r="Y151" s="18">
        <f>IFERROR(VLOOKUP($A151,'دیتا اولیه'!$A:$AN,24,FALSE),"")</f>
        <v>12.9146</v>
      </c>
      <c r="Z151" s="18" t="str">
        <f>IFERROR(VLOOKUP($A151,'دیتا اولیه'!$A:$AN,25,FALSE),"")</f>
        <v>-</v>
      </c>
      <c r="AA151" s="30">
        <f>IFERROR(VLOOKUP($A151,'دیتا اولیه'!$A:$AN,38,FALSE),"")</f>
        <v>0.11020000000000001</v>
      </c>
      <c r="AB151" s="18">
        <f>IFERROR(VLOOKUP($A151,'دیتا اولیه'!$A:$AN,39,FALSE),"")</f>
        <v>1.1776</v>
      </c>
      <c r="AC151" s="22"/>
    </row>
    <row r="152" spans="1:29" ht="20.5" thickBot="1" x14ac:dyDescent="0.4">
      <c r="A152" s="14" t="s">
        <v>1131</v>
      </c>
      <c r="B152" s="13" t="str">
        <f>VLOOKUP($A152,'دیتا اولیه'!$A:$AM,2,FALSE)</f>
        <v>بین‌ المللی‌ محصولات‌  پارس‌</v>
      </c>
      <c r="C152" s="13" t="str">
        <f>VLOOKUP($A152,'دیتا اولیه'!$A:$AM,3,FALSE)</f>
        <v>محصولات پاک کننده</v>
      </c>
      <c r="D152" s="13">
        <f>VLOOKUP($A152,'دیتا اولیه'!$A:$AM,5,FALSE)/10000000000</f>
        <v>846.45</v>
      </c>
      <c r="E152" s="15">
        <f>IFERROR(D152/'دیتا اولیه'!$AO$2*1000,"")</f>
        <v>10.100835322195705</v>
      </c>
      <c r="F152" s="15">
        <f t="shared" si="8"/>
        <v>9.895445084466818</v>
      </c>
      <c r="G152" s="14">
        <f>IFERROR(F152/'دیتا اولیه'!$AP$2*1000000,"")</f>
        <v>195.40768334255168</v>
      </c>
      <c r="H152" s="15">
        <f>IFERROR(VLOOKUP($A152,'دیتا اولیه'!$A:$AM,16,FALSE)/10000000000,"")</f>
        <v>33.376300000000001</v>
      </c>
      <c r="I152" s="14">
        <f>IFERROR(H152/'دیتا اولیه'!$AQ$2*1000000,"")</f>
        <v>645.35171507018833</v>
      </c>
      <c r="J152" s="15">
        <f t="shared" si="9"/>
        <v>13.177979758911881</v>
      </c>
      <c r="K152" s="14">
        <f>IFERROR(J152/'دیتا اولیه'!$AR$2*1000000,"")</f>
        <v>220.74777223163443</v>
      </c>
      <c r="L152" s="14">
        <f>IFERROR(VLOOKUP($A152,'دیتا اولیه'!$A:$AM,15,FALSE)/10000000000,"")</f>
        <v>20.443000000000001</v>
      </c>
      <c r="M152" s="14">
        <f>IFERROR(L152/'دیتا اولیه'!$AS$2*1000000,"")</f>
        <v>302.40676913063419</v>
      </c>
      <c r="N152" s="51">
        <f>IFERROR(VLOOKUP($A152,'دیتا اولیه'!$A:$AM,36,FALSE),"")</f>
        <v>0.55130000000000001</v>
      </c>
      <c r="O152" s="35">
        <f t="shared" si="10"/>
        <v>0.36991991390659917</v>
      </c>
      <c r="P152" s="51">
        <f>IFERROR(VLOOKUP($A152,'دیتا اولیه'!$A:$AM,37,FALSE),"")</f>
        <v>1.0659000000000001</v>
      </c>
      <c r="Q152" s="34">
        <f t="shared" si="11"/>
        <v>0.54756846792207248</v>
      </c>
      <c r="R152" s="54">
        <f>IFERROR(VLOOKUP($A152,'دیتا اولیه'!$A:$AM,31,FALSE),"")</f>
        <v>0.22339999999999999</v>
      </c>
      <c r="S152" s="14">
        <f>IFERROR(VLOOKUP($A152,'دیتا اولیه'!$A:$AM,17,FALSE)/10000000000,"")</f>
        <v>61.7988</v>
      </c>
      <c r="T152" s="14">
        <f>IFERROR(S152/'دیتا اولیه'!$AR$2*1000000,"")</f>
        <v>1035.2077993869038</v>
      </c>
      <c r="U152" s="30">
        <f>IFERROR(VLOOKUP($A152,'دیتا اولیه'!$A:$AM,22,FALSE),"")</f>
        <v>0.14829999999999999</v>
      </c>
      <c r="V152" s="19">
        <f>IFERROR(VLOOKUP($A152,'دیتا اولیه'!$A:$AN,20,FALSE)/10000000000/L152,"")</f>
        <v>1.3617375140634935</v>
      </c>
      <c r="W152" s="14">
        <f>IFERROR(VLOOKUP($A152,'دیتا اولیه'!$A:$AN,40,FALSE),"")</f>
        <v>163.46780000000001</v>
      </c>
      <c r="X152" s="18">
        <f>IFERROR(VLOOKUP($A152,'دیتا اولیه'!$A:$AN,23,FALSE),"")</f>
        <v>0.43590000000000001</v>
      </c>
      <c r="Y152" s="18">
        <f>IFERROR(VLOOKUP($A152,'دیتا اولیه'!$A:$AN,24,FALSE),"")</f>
        <v>18.947399999999998</v>
      </c>
      <c r="Z152" s="18" t="str">
        <f>IFERROR(VLOOKUP($A152,'دیتا اولیه'!$A:$AN,25,FALSE),"")</f>
        <v>-</v>
      </c>
      <c r="AA152" s="30">
        <f>IFERROR(VLOOKUP($A152,'دیتا اولیه'!$A:$AN,38,FALSE),"")</f>
        <v>0.32329999999999998</v>
      </c>
      <c r="AB152" s="18">
        <f>IFERROR(VLOOKUP($A152,'دیتا اولیه'!$A:$AN,39,FALSE),"")</f>
        <v>1.0239</v>
      </c>
      <c r="AC152" s="22"/>
    </row>
    <row r="153" spans="1:29" ht="20.5" thickBot="1" x14ac:dyDescent="0.4">
      <c r="A153" s="14" t="s">
        <v>1610</v>
      </c>
      <c r="B153" s="13" t="str">
        <f>VLOOKUP($A153,'دیتا اولیه'!$A:$AM,2,FALSE)</f>
        <v>کف</v>
      </c>
      <c r="C153" s="13" t="str">
        <f>VLOOKUP($A153,'دیتا اولیه'!$A:$AM,3,FALSE)</f>
        <v>محصولات پاک کننده</v>
      </c>
      <c r="D153" s="13">
        <f>VLOOKUP($A153,'دیتا اولیه'!$A:$AM,5,FALSE)/10000000000</f>
        <v>523.75</v>
      </c>
      <c r="E153" s="15">
        <f>IFERROR(D153/'دیتا اولیه'!$AO$2*1000,"")</f>
        <v>6.25</v>
      </c>
      <c r="F153" s="15" t="str">
        <f t="shared" si="8"/>
        <v/>
      </c>
      <c r="G153" s="14" t="str">
        <f>IFERROR(F153/'دیتا اولیه'!$AP$2*1000000,"")</f>
        <v/>
      </c>
      <c r="H153" s="15">
        <f>IFERROR(VLOOKUP($A153,'دیتا اولیه'!$A:$AM,16,FALSE)/10000000000,"")</f>
        <v>-70.851200000000006</v>
      </c>
      <c r="I153" s="14">
        <f>IFERROR(H153/'دیتا اولیه'!$AQ$2*1000000,"")</f>
        <v>-1369.9524343555438</v>
      </c>
      <c r="J153" s="15" t="str">
        <f t="shared" si="9"/>
        <v/>
      </c>
      <c r="K153" s="14" t="str">
        <f>IFERROR(J153/'دیتا اولیه'!$AR$2*1000000,"")</f>
        <v/>
      </c>
      <c r="L153" s="14">
        <f>IFERROR(VLOOKUP($A153,'دیتا اولیه'!$A:$AM,15,FALSE)/10000000000,"")</f>
        <v>-15.2006</v>
      </c>
      <c r="M153" s="14">
        <f>IFERROR(L153/'دیتا اولیه'!$AS$2*1000000,"")</f>
        <v>-224.85762044940162</v>
      </c>
      <c r="N153" s="51" t="str">
        <f>IFERROR(VLOOKUP($A153,'دیتا اولیه'!$A:$AM,36,FALSE),"")</f>
        <v>-</v>
      </c>
      <c r="O153" s="35" t="str">
        <f t="shared" si="10"/>
        <v/>
      </c>
      <c r="P153" s="51" t="str">
        <f>IFERROR(VLOOKUP($A153,'دیتا اولیه'!$A:$AM,37,FALSE),"")</f>
        <v>-</v>
      </c>
      <c r="Q153" s="34" t="str">
        <f t="shared" si="11"/>
        <v/>
      </c>
      <c r="R153" s="54" t="str">
        <f>IFERROR(VLOOKUP($A153,'دیتا اولیه'!$A:$AM,31,FALSE),"")</f>
        <v>-</v>
      </c>
      <c r="S153" s="14">
        <f>IFERROR(VLOOKUP($A153,'دیتا اولیه'!$A:$AM,17,FALSE)/10000000000,"")</f>
        <v>-661.56669999999997</v>
      </c>
      <c r="T153" s="14">
        <f>IFERROR(S153/'دیتا اولیه'!$AR$2*1000000,"")</f>
        <v>-11082.07615123038</v>
      </c>
      <c r="U153" s="30" t="str">
        <f>IFERROR(VLOOKUP($A153,'دیتا اولیه'!$A:$AM,22,FALSE),"")</f>
        <v>-</v>
      </c>
      <c r="V153" s="19">
        <f>IFERROR(VLOOKUP($A153,'دیتا اولیه'!$A:$AN,20,FALSE)/10000000000/L153,"")</f>
        <v>-0.98929647513913932</v>
      </c>
      <c r="W153" s="14">
        <f>IFERROR(VLOOKUP($A153,'دیتا اولیه'!$A:$AN,40,FALSE),"")</f>
        <v>6965.8833999999997</v>
      </c>
      <c r="X153" s="18">
        <f>IFERROR(VLOOKUP($A153,'دیتا اولیه'!$A:$AN,23,FALSE),"")</f>
        <v>121.0479</v>
      </c>
      <c r="Y153" s="18" t="str">
        <f>IFERROR(VLOOKUP($A153,'دیتا اولیه'!$A:$AN,24,FALSE),"")</f>
        <v>-</v>
      </c>
      <c r="Z153" s="18" t="str">
        <f>IFERROR(VLOOKUP($A153,'دیتا اولیه'!$A:$AN,25,FALSE),"")</f>
        <v>-</v>
      </c>
      <c r="AA153" s="30">
        <f>IFERROR(VLOOKUP($A153,'دیتا اولیه'!$A:$AN,38,FALSE),"")</f>
        <v>0.1231</v>
      </c>
      <c r="AB153" s="18">
        <f>IFERROR(VLOOKUP($A153,'دیتا اولیه'!$A:$AN,39,FALSE),"")</f>
        <v>9.2200000000000004E-2</v>
      </c>
      <c r="AC153" s="22"/>
    </row>
    <row r="154" spans="1:29" ht="20.5" thickBot="1" x14ac:dyDescent="0.4">
      <c r="A154" s="14" t="s">
        <v>1606</v>
      </c>
      <c r="B154" s="13" t="str">
        <f>VLOOKUP($A154,'دیتا اولیه'!$A:$AM,2,FALSE)</f>
        <v>تولی‌پرس‌</v>
      </c>
      <c r="C154" s="13" t="str">
        <f>VLOOKUP($A154,'دیتا اولیه'!$A:$AM,3,FALSE)</f>
        <v>محصولات پاک کننده</v>
      </c>
      <c r="D154" s="13">
        <f>VLOOKUP($A154,'دیتا اولیه'!$A:$AM,5,FALSE)/10000000000</f>
        <v>349.25</v>
      </c>
      <c r="E154" s="15">
        <f>IFERROR(D154/'دیتا اولیه'!$AO$2*1000,"")</f>
        <v>4.1676610978520294</v>
      </c>
      <c r="F154" s="15">
        <f t="shared" si="8"/>
        <v>25.76751946607342</v>
      </c>
      <c r="G154" s="14">
        <f>IFERROR(F154/'دیتا اولیه'!$AP$2*1000000,"")</f>
        <v>508.83727223683684</v>
      </c>
      <c r="H154" s="15">
        <f>IFERROR(VLOOKUP($A154,'دیتا اولیه'!$A:$AM,16,FALSE)/10000000000,"")</f>
        <v>0.1191</v>
      </c>
      <c r="I154" s="14">
        <f>IFERROR(H154/'دیتا اولیه'!$AQ$2*1000000,"")</f>
        <v>2.3028732742952163</v>
      </c>
      <c r="J154" s="15" t="str">
        <f t="shared" si="9"/>
        <v/>
      </c>
      <c r="K154" s="14" t="str">
        <f>IFERROR(J154/'دیتا اولیه'!$AR$2*1000000,"")</f>
        <v/>
      </c>
      <c r="L154" s="14">
        <f>IFERROR(VLOOKUP($A154,'دیتا اولیه'!$A:$AM,15,FALSE)/10000000000,"")</f>
        <v>-4.633</v>
      </c>
      <c r="M154" s="14">
        <f>IFERROR(L154/'دیتا اولیه'!$AS$2*1000000,"")</f>
        <v>-68.534489134776123</v>
      </c>
      <c r="N154" s="51" t="str">
        <f>IFERROR(VLOOKUP($A154,'دیتا اولیه'!$A:$AM,36,FALSE),"")</f>
        <v>-</v>
      </c>
      <c r="O154" s="35" t="str">
        <f t="shared" si="10"/>
        <v/>
      </c>
      <c r="P154" s="51">
        <f>IFERROR(VLOOKUP($A154,'دیتا اولیه'!$A:$AM,37,FALSE),"")</f>
        <v>-1.1798</v>
      </c>
      <c r="Q154" s="34">
        <f t="shared" si="11"/>
        <v>-1.1346884217689088</v>
      </c>
      <c r="R154" s="54" t="str">
        <f>IFERROR(VLOOKUP($A154,'دیتا اولیه'!$A:$AM,31,FALSE),"")</f>
        <v>-</v>
      </c>
      <c r="S154" s="14">
        <f>IFERROR(VLOOKUP($A154,'دیتا اولیه'!$A:$AM,17,FALSE)/10000000000,"")</f>
        <v>-735.18</v>
      </c>
      <c r="T154" s="14">
        <f>IFERROR(S154/'دیتا اولیه'!$AR$2*1000000,"")</f>
        <v>-12315.191718176791</v>
      </c>
      <c r="U154" s="30" t="str">
        <f>IFERROR(VLOOKUP($A154,'دیتا اولیه'!$A:$AM,22,FALSE),"")</f>
        <v>-</v>
      </c>
      <c r="V154" s="19" t="str">
        <f>IFERROR(VLOOKUP($A154,'دیتا اولیه'!$A:$AN,20,FALSE)/10000000000/L154,"")</f>
        <v/>
      </c>
      <c r="W154" s="14">
        <f>IFERROR(VLOOKUP($A154,'دیتا اولیه'!$A:$AN,40,FALSE),"")</f>
        <v>14417.963900000001</v>
      </c>
      <c r="X154" s="18">
        <f>IFERROR(VLOOKUP($A154,'دیتا اولیه'!$A:$AN,23,FALSE),"")</f>
        <v>96.278400000000005</v>
      </c>
      <c r="Y154" s="18" t="str">
        <f>IFERROR(VLOOKUP($A154,'دیتا اولیه'!$A:$AN,24,FALSE),"")</f>
        <v>-</v>
      </c>
      <c r="Z154" s="18" t="str">
        <f>IFERROR(VLOOKUP($A154,'دیتا اولیه'!$A:$AN,25,FALSE),"")</f>
        <v>-</v>
      </c>
      <c r="AA154" s="30">
        <f>IFERROR(VLOOKUP($A154,'دیتا اولیه'!$A:$AN,38,FALSE),"")</f>
        <v>-6.9999999999999999E-4</v>
      </c>
      <c r="AB154" s="18">
        <f>IFERROR(VLOOKUP($A154,'دیتا اولیه'!$A:$AN,39,FALSE),"")</f>
        <v>0.24529999999999999</v>
      </c>
      <c r="AC154" s="22"/>
    </row>
    <row r="155" spans="1:29" ht="20.5" thickBot="1" x14ac:dyDescent="0.4">
      <c r="A155" s="14" t="s">
        <v>137</v>
      </c>
      <c r="B155" s="13" t="str">
        <f>VLOOKUP($A155,'دیتا اولیه'!$A:$AM,2,FALSE)</f>
        <v>ایران‌ ترانسفو</v>
      </c>
      <c r="C155" s="13" t="str">
        <f>VLOOKUP($A155,'دیتا اولیه'!$A:$AM,3,FALSE)</f>
        <v>ماشین الات الکتریکی</v>
      </c>
      <c r="D155" s="13">
        <f>VLOOKUP($A155,'دیتا اولیه'!$A:$AM,5,FALSE)/10000000000</f>
        <v>14987.5</v>
      </c>
      <c r="E155" s="15">
        <f>IFERROR(D155/'دیتا اولیه'!$AO$2*1000,"")</f>
        <v>178.84844868735084</v>
      </c>
      <c r="F155" s="15">
        <f t="shared" si="8"/>
        <v>275.1898061737258</v>
      </c>
      <c r="G155" s="14">
        <f>IFERROR(F155/'دیتا اولیه'!$AP$2*1000000,"")</f>
        <v>5434.237878628076</v>
      </c>
      <c r="H155" s="15">
        <f>IFERROR(VLOOKUP($A155,'دیتا اولیه'!$A:$AM,16,FALSE)/10000000000,"")</f>
        <v>1573.2644</v>
      </c>
      <c r="I155" s="14">
        <f>IFERROR(H155/'دیتا اولیه'!$AQ$2*1000000,"")</f>
        <v>30420.05491318303</v>
      </c>
      <c r="J155" s="15">
        <f t="shared" si="9"/>
        <v>761.80325914149432</v>
      </c>
      <c r="K155" s="14">
        <f>IFERROR(J155/'دیتا اولیه'!$AR$2*1000000,"")</f>
        <v>12761.164868276368</v>
      </c>
      <c r="L155" s="14">
        <f>IFERROR(VLOOKUP($A155,'دیتا اولیه'!$A:$AM,15,FALSE)/10000000000,"")</f>
        <v>191.66970000000001</v>
      </c>
      <c r="M155" s="14">
        <f>IFERROR(L155/'دیتا اولیه'!$AS$2*1000000,"")</f>
        <v>2835.3086492803359</v>
      </c>
      <c r="N155" s="51">
        <f>IFERROR(VLOOKUP($A155,'دیتا اولیه'!$A:$AM,36,FALSE),"")</f>
        <v>-0.74839999999999995</v>
      </c>
      <c r="O155" s="35">
        <f t="shared" si="10"/>
        <v>-0.77781741098504464</v>
      </c>
      <c r="P155" s="51">
        <f>IFERROR(VLOOKUP($A155,'دیتا اولیه'!$A:$AM,37,FALSE),"")</f>
        <v>-0.30349999999999999</v>
      </c>
      <c r="Q155" s="34">
        <f t="shared" si="11"/>
        <v>-0.47825091344802595</v>
      </c>
      <c r="R155" s="54">
        <f>IFERROR(VLOOKUP($A155,'دیتا اولیه'!$A:$AM,31,FALSE),"")</f>
        <v>1.0026999999999999</v>
      </c>
      <c r="S155" s="14">
        <f>IFERROR(VLOOKUP($A155,'دیتا اولیه'!$A:$AM,17,FALSE)/10000000000,"")</f>
        <v>2578.0664999999999</v>
      </c>
      <c r="T155" s="14">
        <f>IFERROR(S155/'دیتا اولیه'!$AR$2*1000000,"")</f>
        <v>43185.863611236746</v>
      </c>
      <c r="U155" s="30">
        <f>IFERROR(VLOOKUP($A155,'دیتا اولیه'!$A:$AM,22,FALSE),"")</f>
        <v>0.2321</v>
      </c>
      <c r="V155" s="19">
        <f>IFERROR(VLOOKUP($A155,'دیتا اولیه'!$A:$AN,20,FALSE)/10000000000/L155,"")</f>
        <v>0.76655517277900465</v>
      </c>
      <c r="W155" s="14">
        <f>IFERROR(VLOOKUP($A155,'دیتا اولیه'!$A:$AN,40,FALSE),"")</f>
        <v>348.3202</v>
      </c>
      <c r="X155" s="18">
        <f>IFERROR(VLOOKUP($A155,'دیتا اولیه'!$A:$AN,23,FALSE),"")</f>
        <v>1.8281000000000001</v>
      </c>
      <c r="Y155" s="18">
        <f>IFERROR(VLOOKUP($A155,'دیتا اولیه'!$A:$AN,24,FALSE),"")</f>
        <v>6.3109000000000002</v>
      </c>
      <c r="Z155" s="18" t="str">
        <f>IFERROR(VLOOKUP($A155,'دیتا اولیه'!$A:$AN,25,FALSE),"")</f>
        <v>-</v>
      </c>
      <c r="AA155" s="30">
        <f>IFERROR(VLOOKUP($A155,'دیتا اولیه'!$A:$AN,38,FALSE),"")</f>
        <v>0.22950000000000001</v>
      </c>
      <c r="AB155" s="18">
        <f>IFERROR(VLOOKUP($A155,'دیتا اولیه'!$A:$AN,39,FALSE),"")</f>
        <v>1.3877999999999999</v>
      </c>
      <c r="AC155" s="22"/>
    </row>
    <row r="156" spans="1:29" ht="20.5" thickBot="1" x14ac:dyDescent="0.4">
      <c r="A156" s="14" t="s">
        <v>1251</v>
      </c>
      <c r="B156" s="13" t="str">
        <f>VLOOKUP($A156,'دیتا اولیه'!$A:$AM,2,FALSE)</f>
        <v>پارس‌سویچ‌</v>
      </c>
      <c r="C156" s="13" t="str">
        <f>VLOOKUP($A156,'دیتا اولیه'!$A:$AM,3,FALSE)</f>
        <v>ماشین الات الکتریکی</v>
      </c>
      <c r="D156" s="13">
        <f>VLOOKUP($A156,'دیتا اولیه'!$A:$AM,5,FALSE)/10000000000</f>
        <v>6844.583718801</v>
      </c>
      <c r="E156" s="15">
        <f>IFERROR(D156/'دیتا اولیه'!$AO$2*1000,"")</f>
        <v>81.677610009558478</v>
      </c>
      <c r="F156" s="15">
        <f t="shared" si="8"/>
        <v>108.1550722767166</v>
      </c>
      <c r="G156" s="14">
        <f>IFERROR(F156/'دیتا اولیه'!$AP$2*1000000,"")</f>
        <v>2135.7636705512755</v>
      </c>
      <c r="H156" s="15">
        <f>IFERROR(VLOOKUP($A156,'دیتا اولیه'!$A:$AM,16,FALSE)/10000000000,"")</f>
        <v>510.85180000000003</v>
      </c>
      <c r="I156" s="14">
        <f>IFERROR(H156/'دیتا اولیه'!$AQ$2*1000000,"")</f>
        <v>9877.6402799798925</v>
      </c>
      <c r="J156" s="15">
        <f t="shared" si="9"/>
        <v>218.19697955995315</v>
      </c>
      <c r="K156" s="14">
        <f>IFERROR(J156/'دیتا اولیه'!$AR$2*1000000,"")</f>
        <v>3655.0744519817267</v>
      </c>
      <c r="L156" s="14">
        <f>IFERROR(VLOOKUP($A156,'دیتا اولیه'!$A:$AM,15,FALSE)/10000000000,"")</f>
        <v>167.59710000000001</v>
      </c>
      <c r="M156" s="14">
        <f>IFERROR(L156/'دیتا اولیه'!$AS$2*1000000,"")</f>
        <v>2479.2103667105516</v>
      </c>
      <c r="N156" s="51">
        <f>IFERROR(VLOOKUP($A156,'دیتا اولیه'!$A:$AM,36,FALSE),"")</f>
        <v>-0.2319</v>
      </c>
      <c r="O156" s="35">
        <f t="shared" si="10"/>
        <v>-0.3217072868744546</v>
      </c>
      <c r="P156" s="51">
        <f>IFERROR(VLOOKUP($A156,'دیتا اولیه'!$A:$AM,37,FALSE),"")</f>
        <v>0.54959999999999998</v>
      </c>
      <c r="Q156" s="34">
        <f t="shared" si="11"/>
        <v>0.1608074436768685</v>
      </c>
      <c r="R156" s="54">
        <f>IFERROR(VLOOKUP($A156,'دیتا اولیه'!$A:$AM,31,FALSE),"")</f>
        <v>0.61409999999999998</v>
      </c>
      <c r="S156" s="14">
        <f>IFERROR(VLOOKUP($A156,'دیتا اولیه'!$A:$AM,17,FALSE)/10000000000,"")</f>
        <v>1078.5932</v>
      </c>
      <c r="T156" s="14">
        <f>IFERROR(S156/'دیتا اولیه'!$AR$2*1000000,"")</f>
        <v>18067.795701626546</v>
      </c>
      <c r="U156" s="30">
        <f>IFERROR(VLOOKUP($A156,'دیتا اولیه'!$A:$AM,22,FALSE),"")</f>
        <v>0.27760000000000001</v>
      </c>
      <c r="V156" s="19">
        <f>IFERROR(VLOOKUP($A156,'دیتا اولیه'!$A:$AN,20,FALSE)/10000000000/L156,"")</f>
        <v>0.10615696810983005</v>
      </c>
      <c r="W156" s="14">
        <f>IFERROR(VLOOKUP($A156,'دیتا اولیه'!$A:$AN,40,FALSE),"")</f>
        <v>174.09440000000001</v>
      </c>
      <c r="X156" s="18">
        <f>IFERROR(VLOOKUP($A156,'دیتا اولیه'!$A:$AN,23,FALSE),"")</f>
        <v>4.1729000000000003</v>
      </c>
      <c r="Y156" s="18">
        <f>IFERROR(VLOOKUP($A156,'دیتا اولیه'!$A:$AN,24,FALSE),"")</f>
        <v>10.975099999999999</v>
      </c>
      <c r="Z156" s="18" t="str">
        <f>IFERROR(VLOOKUP($A156,'دیتا اولیه'!$A:$AN,25,FALSE),"")</f>
        <v>-</v>
      </c>
      <c r="AA156" s="30">
        <f>IFERROR(VLOOKUP($A156,'دیتا اولیه'!$A:$AN,38,FALSE),"")</f>
        <v>0.14580000000000001</v>
      </c>
      <c r="AB156" s="18">
        <f>IFERROR(VLOOKUP($A156,'دیتا اولیه'!$A:$AN,39,FALSE),"")</f>
        <v>0.87829999999999997</v>
      </c>
      <c r="AC156" s="22"/>
    </row>
    <row r="157" spans="1:29" ht="20.5" thickBot="1" x14ac:dyDescent="0.4">
      <c r="A157" s="14" t="s">
        <v>583</v>
      </c>
      <c r="B157" s="13" t="str">
        <f>VLOOKUP($A157,'دیتا اولیه'!$A:$AM,2,FALSE)</f>
        <v>موتوژن‌</v>
      </c>
      <c r="C157" s="13" t="str">
        <f>VLOOKUP($A157,'دیتا اولیه'!$A:$AM,3,FALSE)</f>
        <v>ماشین الات الکتریکی</v>
      </c>
      <c r="D157" s="13">
        <f>VLOOKUP($A157,'دیتا اولیه'!$A:$AM,5,FALSE)/10000000000</f>
        <v>5176.6000000000004</v>
      </c>
      <c r="E157" s="15">
        <f>IFERROR(D157/'دیتا اولیه'!$AO$2*1000,"")</f>
        <v>61.773269689737475</v>
      </c>
      <c r="F157" s="15">
        <f t="shared" si="8"/>
        <v>162.08546315077754</v>
      </c>
      <c r="G157" s="14">
        <f>IFERROR(F157/'دیتا اولیه'!$AP$2*1000000,"")</f>
        <v>3200.7397936567445</v>
      </c>
      <c r="H157" s="15">
        <f>IFERROR(VLOOKUP($A157,'دیتا اولیه'!$A:$AM,16,FALSE)/10000000000,"")</f>
        <v>721.14440000000002</v>
      </c>
      <c r="I157" s="14">
        <f>IFERROR(H157/'دیتا اولیه'!$AQ$2*1000000,"")</f>
        <v>13943.779728527785</v>
      </c>
      <c r="J157" s="15">
        <f t="shared" si="9"/>
        <v>213.08835555555555</v>
      </c>
      <c r="K157" s="14">
        <f>IFERROR(J157/'دیتا اولیه'!$AR$2*1000000,"")</f>
        <v>3569.4985603222194</v>
      </c>
      <c r="L157" s="14">
        <f>IFERROR(VLOOKUP($A157,'دیتا اولیه'!$A:$AM,15,FALSE)/10000000000,"")</f>
        <v>119.8622</v>
      </c>
      <c r="M157" s="14">
        <f>IFERROR(L157/'دیتا اولیه'!$AS$2*1000000,"")</f>
        <v>1773.0832384136329</v>
      </c>
      <c r="N157" s="51">
        <f>IFERROR(VLOOKUP($A157,'دیتا اولیه'!$A:$AM,36,FALSE),"")</f>
        <v>-0.4375</v>
      </c>
      <c r="O157" s="35">
        <f t="shared" si="10"/>
        <v>-0.50326825786600793</v>
      </c>
      <c r="P157" s="51">
        <f>IFERROR(VLOOKUP($A157,'دیتا اولیه'!$A:$AM,37,FALSE),"")</f>
        <v>-0.26050000000000001</v>
      </c>
      <c r="Q157" s="34">
        <f t="shared" si="11"/>
        <v>-0.44603955562787534</v>
      </c>
      <c r="R157" s="54">
        <f>IFERROR(VLOOKUP($A157,'دیتا اولیه'!$A:$AM,31,FALSE),"")</f>
        <v>0.16159999999999999</v>
      </c>
      <c r="S157" s="14">
        <f>IFERROR(VLOOKUP($A157,'دیتا اولیه'!$A:$AM,17,FALSE)/10000000000,"")</f>
        <v>196.53870000000001</v>
      </c>
      <c r="T157" s="14">
        <f>IFERROR(S157/'دیتا اولیه'!$AR$2*1000000,"")</f>
        <v>3292.2709683903713</v>
      </c>
      <c r="U157" s="30">
        <f>IFERROR(VLOOKUP($A157,'دیتا اولیه'!$A:$AM,22,FALSE),"")</f>
        <v>0.90239999999999998</v>
      </c>
      <c r="V157" s="19">
        <f>IFERROR(VLOOKUP($A157,'دیتا اولیه'!$A:$AN,20,FALSE)/10000000000/L157,"")</f>
        <v>0.57185668208993323</v>
      </c>
      <c r="W157" s="14">
        <f>IFERROR(VLOOKUP($A157,'دیتا اولیه'!$A:$AN,40,FALSE),"")</f>
        <v>119.434</v>
      </c>
      <c r="X157" s="18">
        <f>IFERROR(VLOOKUP($A157,'دیتا اولیه'!$A:$AN,23,FALSE),"")</f>
        <v>1.4008</v>
      </c>
      <c r="Y157" s="18">
        <f>IFERROR(VLOOKUP($A157,'دیتا اولیه'!$A:$AN,24,FALSE),"")</f>
        <v>7.6589999999999998</v>
      </c>
      <c r="Z157" s="18" t="str">
        <f>IFERROR(VLOOKUP($A157,'دیتا اولیه'!$A:$AN,25,FALSE),"")</f>
        <v>-</v>
      </c>
      <c r="AA157" s="30">
        <f>IFERROR(VLOOKUP($A157,'دیتا اولیه'!$A:$AN,38,FALSE),"")</f>
        <v>0.43659999999999999</v>
      </c>
      <c r="AB157" s="18">
        <f>IFERROR(VLOOKUP($A157,'دیتا اولیه'!$A:$AN,39,FALSE),"")</f>
        <v>1.3111999999999999</v>
      </c>
      <c r="AC157" s="22"/>
    </row>
    <row r="158" spans="1:29" ht="20.5" thickBot="1" x14ac:dyDescent="0.4">
      <c r="A158" s="14" t="s">
        <v>360</v>
      </c>
      <c r="B158" s="13" t="str">
        <f>VLOOKUP($A158,'دیتا اولیه'!$A:$AM,2,FALSE)</f>
        <v>نیروترانس‌</v>
      </c>
      <c r="C158" s="13" t="str">
        <f>VLOOKUP($A158,'دیتا اولیه'!$A:$AM,3,FALSE)</f>
        <v>ماشین الات الکتریکی</v>
      </c>
      <c r="D158" s="13">
        <f>VLOOKUP($A158,'دیتا اولیه'!$A:$AM,5,FALSE)/10000000000</f>
        <v>3826.2</v>
      </c>
      <c r="E158" s="15">
        <f>IFERROR(D158/'دیتا اولیه'!$AO$2*1000,"")</f>
        <v>45.658711217183772</v>
      </c>
      <c r="F158" s="15">
        <f t="shared" si="8"/>
        <v>26.43990941376293</v>
      </c>
      <c r="G158" s="14">
        <f>IFERROR(F158/'دیتا اولیه'!$AP$2*1000000,"")</f>
        <v>522.11511480574507</v>
      </c>
      <c r="H158" s="15">
        <f>IFERROR(VLOOKUP($A158,'دیتا اولیه'!$A:$AM,16,FALSE)/10000000000,"")</f>
        <v>531.95119999999997</v>
      </c>
      <c r="I158" s="14">
        <f>IFERROR(H158/'دیتا اولیه'!$AQ$2*1000000,"")</f>
        <v>10285.610425770523</v>
      </c>
      <c r="J158" s="15">
        <f t="shared" si="9"/>
        <v>244.79437693590663</v>
      </c>
      <c r="K158" s="14">
        <f>IFERROR(J158/'دیتا اولیه'!$AR$2*1000000,"")</f>
        <v>4100.6143849089003</v>
      </c>
      <c r="L158" s="14">
        <f>IFERROR(VLOOKUP($A158,'دیتا اولیه'!$A:$AM,15,FALSE)/10000000000,"")</f>
        <v>102.7402</v>
      </c>
      <c r="M158" s="14">
        <f>IFERROR(L158/'دیتا اولیه'!$AS$2*1000000,"")</f>
        <v>1519.8029614946527</v>
      </c>
      <c r="N158" s="51">
        <f>IFERROR(VLOOKUP($A158,'دیتا اولیه'!$A:$AM,36,FALSE),"")</f>
        <v>-0.58030000000000004</v>
      </c>
      <c r="O158" s="35">
        <f t="shared" si="10"/>
        <v>-0.62937188946909073</v>
      </c>
      <c r="P158" s="51">
        <f>IFERROR(VLOOKUP($A158,'دیتا اولیه'!$A:$AM,37,FALSE),"")</f>
        <v>2.8858000000000001</v>
      </c>
      <c r="Q158" s="34">
        <f t="shared" si="11"/>
        <v>1.9108580050590973</v>
      </c>
      <c r="R158" s="54">
        <f>IFERROR(VLOOKUP($A158,'دیتا اولیه'!$A:$AM,31,FALSE),"")</f>
        <v>0.5655</v>
      </c>
      <c r="S158" s="14">
        <f>IFERROR(VLOOKUP($A158,'دیتا اولیه'!$A:$AM,17,FALSE)/10000000000,"")</f>
        <v>941.42960000000005</v>
      </c>
      <c r="T158" s="14">
        <f>IFERROR(S158/'دیتا اولیه'!$AR$2*1000000,"")</f>
        <v>15770.132502470811</v>
      </c>
      <c r="U158" s="30">
        <f>IFERROR(VLOOKUP($A158,'دیتا اولیه'!$A:$AM,22,FALSE),"")</f>
        <v>0.22559999999999999</v>
      </c>
      <c r="V158" s="19">
        <f>IFERROR(VLOOKUP($A158,'دیتا اولیه'!$A:$AN,20,FALSE)/10000000000/L158,"")</f>
        <v>0.15607327998193501</v>
      </c>
      <c r="W158" s="14">
        <f>IFERROR(VLOOKUP($A158,'دیتا اولیه'!$A:$AN,40,FALSE),"")</f>
        <v>169.99160000000001</v>
      </c>
      <c r="X158" s="18">
        <f>IFERROR(VLOOKUP($A158,'دیتا اولیه'!$A:$AN,23,FALSE),"")</f>
        <v>1.7734000000000001</v>
      </c>
      <c r="Y158" s="18">
        <f>IFERROR(VLOOKUP($A158,'دیتا اولیه'!$A:$AN,24,FALSE),"")</f>
        <v>5.3765000000000001</v>
      </c>
      <c r="Z158" s="18" t="str">
        <f>IFERROR(VLOOKUP($A158,'دیتا اولیه'!$A:$AN,25,FALSE),"")</f>
        <v>-</v>
      </c>
      <c r="AA158" s="30">
        <f>IFERROR(VLOOKUP($A158,'دیتا اولیه'!$A:$AN,38,FALSE),"")</f>
        <v>0.2777</v>
      </c>
      <c r="AB158" s="18">
        <f>IFERROR(VLOOKUP($A158,'دیتا اولیه'!$A:$AN,39,FALSE),"")</f>
        <v>1.5690999999999999</v>
      </c>
      <c r="AC158" s="22"/>
    </row>
    <row r="159" spans="1:29" ht="20.5" thickBot="1" x14ac:dyDescent="0.4">
      <c r="A159" s="14" t="s">
        <v>945</v>
      </c>
      <c r="B159" s="13" t="str">
        <f>VLOOKUP($A159,'دیتا اولیه'!$A:$AM,2,FALSE)</f>
        <v>لامپ‌  پارس‌ شهاب‌</v>
      </c>
      <c r="C159" s="13" t="str">
        <f>VLOOKUP($A159,'دیتا اولیه'!$A:$AM,3,FALSE)</f>
        <v>ماشین الات الکتریکی</v>
      </c>
      <c r="D159" s="13">
        <f>VLOOKUP($A159,'دیتا اولیه'!$A:$AM,5,FALSE)/10000000000</f>
        <v>1429.4</v>
      </c>
      <c r="E159" s="15">
        <f>IFERROR(D159/'دیتا اولیه'!$AO$2*1000,"")</f>
        <v>17.057279236276852</v>
      </c>
      <c r="F159" s="15">
        <f t="shared" si="8"/>
        <v>30.130085356390644</v>
      </c>
      <c r="G159" s="14">
        <f>IFERROR(F159/'دیتا اولیه'!$AP$2*1000000,"")</f>
        <v>594.98588776442818</v>
      </c>
      <c r="H159" s="15">
        <f>IFERROR(VLOOKUP($A159,'دیتا اولیه'!$A:$AM,16,FALSE)/10000000000,"")</f>
        <v>171.19900000000001</v>
      </c>
      <c r="I159" s="14">
        <f>IFERROR(H159/'دیتا اولیه'!$AQ$2*1000000,"")</f>
        <v>3310.2401484976222</v>
      </c>
      <c r="J159" s="15">
        <f t="shared" si="9"/>
        <v>63.587203181658673</v>
      </c>
      <c r="K159" s="14">
        <f>IFERROR(J159/'دیتا اولیه'!$AR$2*1000000,"")</f>
        <v>1065.1658070197609</v>
      </c>
      <c r="L159" s="14">
        <f>IFERROR(VLOOKUP($A159,'دیتا اولیه'!$A:$AM,15,FALSE)/10000000000,"")</f>
        <v>54.360700000000001</v>
      </c>
      <c r="M159" s="14">
        <f>IFERROR(L159/'دیتا اولیه'!$AS$2*1000000,"")</f>
        <v>804.14047129480343</v>
      </c>
      <c r="N159" s="51">
        <f>IFERROR(VLOOKUP($A159,'دیتا اولیه'!$A:$AM,36,FALSE),"")</f>
        <v>-0.14510000000000001</v>
      </c>
      <c r="O159" s="35">
        <f t="shared" si="10"/>
        <v>-0.24505605982160006</v>
      </c>
      <c r="P159" s="51">
        <f>IFERROR(VLOOKUP($A159,'دیتا اولیه'!$A:$AM,37,FALSE),"")</f>
        <v>0.80420000000000003</v>
      </c>
      <c r="Q159" s="34">
        <f t="shared" si="11"/>
        <v>0.35152864602594658</v>
      </c>
      <c r="R159" s="54">
        <f>IFERROR(VLOOKUP($A159,'دیتا اولیه'!$A:$AM,31,FALSE),"")</f>
        <v>0.36009999999999998</v>
      </c>
      <c r="S159" s="14">
        <f>IFERROR(VLOOKUP($A159,'دیتا اولیه'!$A:$AM,17,FALSE)/10000000000,"")</f>
        <v>293.64839999999998</v>
      </c>
      <c r="T159" s="14">
        <f>IFERROR(S159/'دیتا اولیه'!$AR$2*1000000,"")</f>
        <v>4918.9808533092109</v>
      </c>
      <c r="U159" s="30">
        <f>IFERROR(VLOOKUP($A159,'دیتا اولیه'!$A:$AM,22,FALSE),"")</f>
        <v>0.36799999999999999</v>
      </c>
      <c r="V159" s="19">
        <f>IFERROR(VLOOKUP($A159,'دیتا اولیه'!$A:$AN,20,FALSE)/10000000000/L159,"")</f>
        <v>0.31024618888277744</v>
      </c>
      <c r="W159" s="14">
        <f>IFERROR(VLOOKUP($A159,'دیتا اولیه'!$A:$AN,40,FALSE),"")</f>
        <v>178.79480000000001</v>
      </c>
      <c r="X159" s="18">
        <f>IFERROR(VLOOKUP($A159,'دیتا اولیه'!$A:$AN,23,FALSE),"")</f>
        <v>1.9499</v>
      </c>
      <c r="Y159" s="18">
        <f>IFERROR(VLOOKUP($A159,'دیتا اولیه'!$A:$AN,24,FALSE),"")</f>
        <v>6.9473000000000003</v>
      </c>
      <c r="Z159" s="18" t="str">
        <f>IFERROR(VLOOKUP($A159,'دیتا اولیه'!$A:$AN,25,FALSE),"")</f>
        <v>-</v>
      </c>
      <c r="AA159" s="30">
        <f>IFERROR(VLOOKUP($A159,'دیتا اولیه'!$A:$AN,38,FALSE),"")</f>
        <v>1.09E-2</v>
      </c>
      <c r="AB159" s="18">
        <f>IFERROR(VLOOKUP($A159,'دیتا اولیه'!$A:$AN,39,FALSE),"")</f>
        <v>0.374</v>
      </c>
      <c r="AC159" s="22"/>
    </row>
    <row r="160" spans="1:29" ht="20.5" thickBot="1" x14ac:dyDescent="0.4">
      <c r="A160" s="14" t="s">
        <v>1047</v>
      </c>
      <c r="B160" s="13" t="str">
        <f>VLOOKUP($A160,'دیتا اولیه'!$A:$AM,2,FALSE)</f>
        <v>تراکتورسازی‌ایران‌</v>
      </c>
      <c r="C160" s="13" t="str">
        <f>VLOOKUP($A160,'دیتا اولیه'!$A:$AM,3,FALSE)</f>
        <v>ماشین الات</v>
      </c>
      <c r="D160" s="13">
        <f>VLOOKUP($A160,'دیتا اولیه'!$A:$AM,5,FALSE)/10000000000</f>
        <v>19161.599999999999</v>
      </c>
      <c r="E160" s="15">
        <f>IFERROR(D160/'دیتا اولیه'!$AO$2*1000,"")</f>
        <v>228.65871121718376</v>
      </c>
      <c r="F160" s="15">
        <f t="shared" si="8"/>
        <v>579.74828599412342</v>
      </c>
      <c r="G160" s="14">
        <f>IFERROR(F160/'دیتا اولیه'!$AP$2*1000000,"")</f>
        <v>11448.42586876231</v>
      </c>
      <c r="H160" s="15">
        <f>IFERROR(VLOOKUP($A160,'دیتا اولیه'!$A:$AM,16,FALSE)/10000000000,"")</f>
        <v>2178.1140999999998</v>
      </c>
      <c r="I160" s="14">
        <f>IFERROR(H160/'دیتا اولیه'!$AQ$2*1000000,"")</f>
        <v>42115.203604161026</v>
      </c>
      <c r="J160" s="15">
        <f t="shared" si="9"/>
        <v>461.46129858558857</v>
      </c>
      <c r="K160" s="14">
        <f>IFERROR(J160/'دیتا اولیه'!$AR$2*1000000,"")</f>
        <v>7730.0584382060833</v>
      </c>
      <c r="L160" s="14">
        <f>IFERROR(VLOOKUP($A160,'دیتا اولیه'!$A:$AM,15,FALSE)/10000000000,"")</f>
        <v>414.34609999999998</v>
      </c>
      <c r="M160" s="14">
        <f>IFERROR(L160/'دیتا اولیه'!$AS$2*1000000,"")</f>
        <v>6129.2895075516635</v>
      </c>
      <c r="N160" s="51">
        <f>IFERROR(VLOOKUP($A160,'دیتا اولیه'!$A:$AM,36,FALSE),"")</f>
        <v>-0.1021</v>
      </c>
      <c r="O160" s="35">
        <f t="shared" si="10"/>
        <v>-0.20708367775624614</v>
      </c>
      <c r="P160" s="51">
        <f>IFERROR(VLOOKUP($A160,'دیتا اولیه'!$A:$AM,37,FALSE),"")</f>
        <v>-0.2853</v>
      </c>
      <c r="Q160" s="34">
        <f t="shared" si="11"/>
        <v>-0.46461726897531097</v>
      </c>
      <c r="R160" s="54">
        <f>IFERROR(VLOOKUP($A160,'دیتا اولیه'!$A:$AM,31,FALSE),"")</f>
        <v>0.42199999999999999</v>
      </c>
      <c r="S160" s="14">
        <f>IFERROR(VLOOKUP($A160,'دیتا اولیه'!$A:$AM,17,FALSE)/10000000000,"")</f>
        <v>3867.6776</v>
      </c>
      <c r="T160" s="14">
        <f>IFERROR(S160/'دیتا اولیه'!$AR$2*1000000,"")</f>
        <v>64788.475132753738</v>
      </c>
      <c r="U160" s="30">
        <f>IFERROR(VLOOKUP($A160,'دیتا اولیه'!$A:$AM,22,FALSE),"")</f>
        <v>0.29380000000000001</v>
      </c>
      <c r="V160" s="19">
        <f>IFERROR(VLOOKUP($A160,'دیتا اولیه'!$A:$AN,20,FALSE)/10000000000/L160,"")</f>
        <v>0.11433678270412102</v>
      </c>
      <c r="W160" s="14">
        <f>IFERROR(VLOOKUP($A160,'دیتا اولیه'!$A:$AN,40,FALSE),"")</f>
        <v>22.578600000000002</v>
      </c>
      <c r="X160" s="18">
        <f>IFERROR(VLOOKUP($A160,'دیتا اولیه'!$A:$AN,23,FALSE),"")</f>
        <v>0.6462</v>
      </c>
      <c r="Y160" s="18">
        <f>IFERROR(VLOOKUP($A160,'دیتا اولیه'!$A:$AN,24,FALSE),"")</f>
        <v>8.907</v>
      </c>
      <c r="Z160" s="18" t="str">
        <f>IFERROR(VLOOKUP($A160,'دیتا اولیه'!$A:$AN,25,FALSE),"")</f>
        <v>-</v>
      </c>
      <c r="AA160" s="30">
        <f>IFERROR(VLOOKUP($A160,'دیتا اولیه'!$A:$AN,38,FALSE),"")</f>
        <v>0.40400000000000003</v>
      </c>
      <c r="AB160" s="18">
        <f>IFERROR(VLOOKUP($A160,'دیتا اولیه'!$A:$AN,39,FALSE),"")</f>
        <v>1.1025</v>
      </c>
      <c r="AC160" s="22"/>
    </row>
    <row r="161" spans="1:29" ht="20.5" thickBot="1" x14ac:dyDescent="0.4">
      <c r="A161" s="14" t="s">
        <v>280</v>
      </c>
      <c r="B161" s="13" t="str">
        <f>VLOOKUP($A161,'دیتا اولیه'!$A:$AM,2,FALSE)</f>
        <v>تولیدتجهیزات‌سنگین‌هپکو</v>
      </c>
      <c r="C161" s="13" t="str">
        <f>VLOOKUP($A161,'دیتا اولیه'!$A:$AM,3,FALSE)</f>
        <v>ماشین الات</v>
      </c>
      <c r="D161" s="13">
        <f>VLOOKUP($A161,'دیتا اولیه'!$A:$AM,5,FALSE)/10000000000</f>
        <v>4636.255733</v>
      </c>
      <c r="E161" s="15">
        <f>IFERROR(D161/'دیتا اولیه'!$AO$2*1000,"")</f>
        <v>55.325247410501191</v>
      </c>
      <c r="F161" s="15">
        <f t="shared" si="8"/>
        <v>25.178208505833648</v>
      </c>
      <c r="G161" s="14">
        <f>IFERROR(F161/'دیتا اولیه'!$AP$2*1000000,"")</f>
        <v>497.20000998881613</v>
      </c>
      <c r="H161" s="15">
        <f>IFERROR(VLOOKUP($A161,'دیتا اولیه'!$A:$AM,16,FALSE)/10000000000,"")</f>
        <v>87.306899999999999</v>
      </c>
      <c r="I161" s="14">
        <f>IFERROR(H161/'دیتا اولیه'!$AQ$2*1000000,"")</f>
        <v>1688.1337252020573</v>
      </c>
      <c r="J161" s="15">
        <f t="shared" si="9"/>
        <v>276.44008264462809</v>
      </c>
      <c r="K161" s="14">
        <f>IFERROR(J161/'دیتا اولیه'!$AR$2*1000000,"")</f>
        <v>4630.7198459659294</v>
      </c>
      <c r="L161" s="14">
        <f>IFERROR(VLOOKUP($A161,'دیتا اولیه'!$A:$AM,15,FALSE)/10000000000,"")</f>
        <v>40.139099999999999</v>
      </c>
      <c r="M161" s="14">
        <f>IFERROR(L161/'دیتا اولیه'!$AS$2*1000000,"")</f>
        <v>593.76488513483537</v>
      </c>
      <c r="N161" s="51">
        <f>IFERROR(VLOOKUP($A161,'دیتا اولیه'!$A:$AM,36,FALSE),"")</f>
        <v>-0.8548</v>
      </c>
      <c r="O161" s="35">
        <f t="shared" si="10"/>
        <v>-0.87177697963047884</v>
      </c>
      <c r="P161" s="51">
        <f>IFERROR(VLOOKUP($A161,'دیتا اولیه'!$A:$AM,37,FALSE),"")</f>
        <v>0.59419999999999995</v>
      </c>
      <c r="Q161" s="34">
        <f t="shared" si="11"/>
        <v>0.19421736364846676</v>
      </c>
      <c r="R161" s="54" t="str">
        <f>IFERROR(VLOOKUP($A161,'دیتا اولیه'!$A:$AM,31,FALSE),"")</f>
        <v>-</v>
      </c>
      <c r="S161" s="14">
        <f>IFERROR(VLOOKUP($A161,'دیتا اولیه'!$A:$AM,17,FALSE)/10000000000,"")</f>
        <v>-446.1816</v>
      </c>
      <c r="T161" s="14">
        <f>IFERROR(S161/'دیتا اولیه'!$AR$2*1000000,"")</f>
        <v>-7474.1042263430327</v>
      </c>
      <c r="U161" s="30" t="str">
        <f>IFERROR(VLOOKUP($A161,'دیتا اولیه'!$A:$AM,22,FALSE),"")</f>
        <v>-</v>
      </c>
      <c r="V161" s="19">
        <f>IFERROR(VLOOKUP($A161,'دیتا اولیه'!$A:$AN,20,FALSE)/10000000000/L161,"")</f>
        <v>0.59688931739874584</v>
      </c>
      <c r="W161" s="14">
        <f>IFERROR(VLOOKUP($A161,'دیتا اولیه'!$A:$AN,40,FALSE),"")</f>
        <v>106.6467</v>
      </c>
      <c r="X161" s="18">
        <f>IFERROR(VLOOKUP($A161,'دیتا اولیه'!$A:$AN,23,FALSE),"")</f>
        <v>0.82830000000000004</v>
      </c>
      <c r="Y161" s="18">
        <f>IFERROR(VLOOKUP($A161,'دیتا اولیه'!$A:$AN,24,FALSE),"")</f>
        <v>11.643599999999999</v>
      </c>
      <c r="Z161" s="18" t="str">
        <f>IFERROR(VLOOKUP($A161,'دیتا اولیه'!$A:$AN,25,FALSE),"")</f>
        <v>-</v>
      </c>
      <c r="AA161" s="30">
        <f>IFERROR(VLOOKUP($A161,'دیتا اولیه'!$A:$AN,38,FALSE),"")</f>
        <v>2.24E-2</v>
      </c>
      <c r="AB161" s="18">
        <f>IFERROR(VLOOKUP($A161,'دیتا اولیه'!$A:$AN,39,FALSE),"")</f>
        <v>1.2121999999999999</v>
      </c>
      <c r="AC161" s="22"/>
    </row>
    <row r="162" spans="1:29" ht="20.5" thickBot="1" x14ac:dyDescent="0.4">
      <c r="A162" s="14" t="s">
        <v>733</v>
      </c>
      <c r="B162" s="13" t="str">
        <f>VLOOKUP($A162,'دیتا اولیه'!$A:$AM,2,FALSE)</f>
        <v>آبسال‌</v>
      </c>
      <c r="C162" s="13" t="str">
        <f>VLOOKUP($A162,'دیتا اولیه'!$A:$AM,3,FALSE)</f>
        <v>ماشین الات</v>
      </c>
      <c r="D162" s="13">
        <f>VLOOKUP($A162,'دیتا اولیه'!$A:$AM,5,FALSE)/10000000000</f>
        <v>2859.3</v>
      </c>
      <c r="E162" s="15">
        <f>IFERROR(D162/'دیتا اولیه'!$AO$2*1000,"")</f>
        <v>34.120525059665873</v>
      </c>
      <c r="F162" s="15">
        <f t="shared" si="8"/>
        <v>53.859323555821618</v>
      </c>
      <c r="G162" s="14">
        <f>IFERROR(F162/'دیتا اولیه'!$AP$2*1000000,"")</f>
        <v>1063.5727400438709</v>
      </c>
      <c r="H162" s="15">
        <f>IFERROR(VLOOKUP($A162,'دیتا اولیه'!$A:$AM,16,FALSE)/10000000000,"")</f>
        <v>206.70140000000001</v>
      </c>
      <c r="I162" s="14">
        <f>IFERROR(H162/'دیتا اولیه'!$AQ$2*1000000,"")</f>
        <v>3996.7013418925717</v>
      </c>
      <c r="J162" s="15">
        <f t="shared" si="9"/>
        <v>46.377319587628861</v>
      </c>
      <c r="K162" s="14">
        <f>IFERROR(J162/'دیتا اولیه'!$AR$2*1000000,"")</f>
        <v>776.8785632046646</v>
      </c>
      <c r="L162" s="14">
        <f>IFERROR(VLOOKUP($A162,'دیتا اولیه'!$A:$AM,15,FALSE)/10000000000,"")</f>
        <v>17.994399999999999</v>
      </c>
      <c r="M162" s="14">
        <f>IFERROR(L162/'دیتا اولیه'!$AS$2*1000000,"")</f>
        <v>266.18541145841039</v>
      </c>
      <c r="N162" s="51">
        <f>IFERROR(VLOOKUP($A162,'دیتا اولیه'!$A:$AM,36,FALSE),"")</f>
        <v>-0.61199999999999999</v>
      </c>
      <c r="O162" s="35">
        <f t="shared" si="10"/>
        <v>-0.65736548275913076</v>
      </c>
      <c r="P162" s="51">
        <f>IFERROR(VLOOKUP($A162,'دیتا اولیه'!$A:$AM,37,FALSE),"")</f>
        <v>-0.66590000000000005</v>
      </c>
      <c r="Q162" s="34">
        <f t="shared" si="11"/>
        <v>-0.74972524075087654</v>
      </c>
      <c r="R162" s="54">
        <f>IFERROR(VLOOKUP($A162,'دیتا اولیه'!$A:$AM,31,FALSE),"")</f>
        <v>-2.5000000000000001E-2</v>
      </c>
      <c r="S162" s="14">
        <f>IFERROR(VLOOKUP($A162,'دیتا اولیه'!$A:$AM,17,FALSE)/10000000000,"")</f>
        <v>312.88630000000001</v>
      </c>
      <c r="T162" s="14">
        <f>IFERROR(S162/'دیتا اولیه'!$AR$2*1000000,"")</f>
        <v>5241.2399283046052</v>
      </c>
      <c r="U162" s="30">
        <f>IFERROR(VLOOKUP($A162,'دیتا اولیه'!$A:$AM,22,FALSE),"")</f>
        <v>0.18290000000000001</v>
      </c>
      <c r="V162" s="19">
        <f>IFERROR(VLOOKUP($A162,'دیتا اولیه'!$A:$AN,20,FALSE)/10000000000/L162,"")</f>
        <v>0.52641377317387639</v>
      </c>
      <c r="W162" s="14">
        <f>IFERROR(VLOOKUP($A162,'دیتا اولیه'!$A:$AN,40,FALSE),"")</f>
        <v>51.752400000000002</v>
      </c>
      <c r="X162" s="18">
        <f>IFERROR(VLOOKUP($A162,'دیتا اولیه'!$A:$AN,23,FALSE),"")</f>
        <v>2.3260000000000001</v>
      </c>
      <c r="Y162" s="18">
        <f>IFERROR(VLOOKUP($A162,'دیتا اولیه'!$A:$AN,24,FALSE),"")</f>
        <v>18.765899999999998</v>
      </c>
      <c r="Z162" s="18" t="str">
        <f>IFERROR(VLOOKUP($A162,'دیتا اولیه'!$A:$AN,25,FALSE),"")</f>
        <v>-</v>
      </c>
      <c r="AA162" s="30">
        <f>IFERROR(VLOOKUP($A162,'دیتا اولیه'!$A:$AN,38,FALSE),"")</f>
        <v>0.4793</v>
      </c>
      <c r="AB162" s="18">
        <f>IFERROR(VLOOKUP($A162,'دیتا اولیه'!$A:$AN,39,FALSE),"")</f>
        <v>0.81459999999999999</v>
      </c>
      <c r="AC162" s="22"/>
    </row>
    <row r="163" spans="1:29" ht="20.5" thickBot="1" x14ac:dyDescent="0.4">
      <c r="A163" s="14" t="s">
        <v>1535</v>
      </c>
      <c r="B163" s="13" t="str">
        <f>VLOOKUP($A163,'دیتا اولیه'!$A:$AM,2,FALSE)</f>
        <v>کارخانجات صنعتی وتولیدی اتمسفر</v>
      </c>
      <c r="C163" s="13" t="str">
        <f>VLOOKUP($A163,'دیتا اولیه'!$A:$AM,3,FALSE)</f>
        <v>ماشین الات</v>
      </c>
      <c r="D163" s="13">
        <f>VLOOKUP($A163,'دیتا اولیه'!$A:$AM,5,FALSE)/10000000000</f>
        <v>1184.4907800000001</v>
      </c>
      <c r="E163" s="15">
        <f>IFERROR(D163/'دیتا اولیه'!$AO$2*1000,"")</f>
        <v>14.134734844868737</v>
      </c>
      <c r="F163" s="15" t="str">
        <f t="shared" si="8"/>
        <v/>
      </c>
      <c r="G163" s="14" t="str">
        <f>IFERROR(F163/'دیتا اولیه'!$AP$2*1000000,"")</f>
        <v/>
      </c>
      <c r="H163" s="15">
        <f>IFERROR(VLOOKUP($A163,'دیتا اولیه'!$A:$AM,16,FALSE)/10000000000,"")</f>
        <v>33.314999999999998</v>
      </c>
      <c r="I163" s="14">
        <f>IFERROR(H163/'دیتا اولیه'!$AQ$2*1000000,"")</f>
        <v>644.16644108434195</v>
      </c>
      <c r="J163" s="15" t="str">
        <f t="shared" si="9"/>
        <v/>
      </c>
      <c r="K163" s="14" t="str">
        <f>IFERROR(J163/'دیتا اولیه'!$AR$2*1000000,"")</f>
        <v/>
      </c>
      <c r="L163" s="14">
        <f>IFERROR(VLOOKUP($A163,'دیتا اولیه'!$A:$AM,15,FALSE)/10000000000,"")</f>
        <v>6.1319999999999997</v>
      </c>
      <c r="M163" s="14">
        <f>IFERROR(L163/'دیتا اولیه'!$AS$2*1000000,"")</f>
        <v>90.708717326666758</v>
      </c>
      <c r="N163" s="51" t="str">
        <f>IFERROR(VLOOKUP($A163,'دیتا اولیه'!$A:$AM,36,FALSE),"")</f>
        <v>-</v>
      </c>
      <c r="O163" s="35" t="str">
        <f t="shared" si="10"/>
        <v/>
      </c>
      <c r="P163" s="51" t="str">
        <f>IFERROR(VLOOKUP($A163,'دیتا اولیه'!$A:$AM,37,FALSE),"")</f>
        <v>-</v>
      </c>
      <c r="Q163" s="34" t="str">
        <f t="shared" si="11"/>
        <v/>
      </c>
      <c r="R163" s="54">
        <f>IFERROR(VLOOKUP($A163,'دیتا اولیه'!$A:$AM,31,FALSE),"")</f>
        <v>4.5951000000000004</v>
      </c>
      <c r="S163" s="14">
        <f>IFERROR(VLOOKUP($A163,'دیتا اولیه'!$A:$AM,17,FALSE)/10000000000,"")</f>
        <v>-11.058999999999999</v>
      </c>
      <c r="T163" s="14">
        <f>IFERROR(S163/'دیتا اولیه'!$AR$2*1000000,"")</f>
        <v>-185.2521902273146</v>
      </c>
      <c r="U163" s="30">
        <f>IFERROR(VLOOKUP($A163,'دیتا اولیه'!$A:$AM,22,FALSE),"")</f>
        <v>0.1593</v>
      </c>
      <c r="V163" s="19" t="str">
        <f>IFERROR(VLOOKUP($A163,'دیتا اولیه'!$A:$AN,20,FALSE)/10000000000/L163,"")</f>
        <v/>
      </c>
      <c r="W163" s="14">
        <f>IFERROR(VLOOKUP($A163,'دیتا اولیه'!$A:$AN,40,FALSE),"")</f>
        <v>96.441800000000001</v>
      </c>
      <c r="X163" s="18">
        <f>IFERROR(VLOOKUP($A163,'دیتا اولیه'!$A:$AN,23,FALSE),"")</f>
        <v>4.2416</v>
      </c>
      <c r="Y163" s="18" t="str">
        <f>IFERROR(VLOOKUP($A163,'دیتا اولیه'!$A:$AN,24,FALSE),"")</f>
        <v>-</v>
      </c>
      <c r="Z163" s="18" t="str">
        <f>IFERROR(VLOOKUP($A163,'دیتا اولیه'!$A:$AN,25,FALSE),"")</f>
        <v>-</v>
      </c>
      <c r="AA163" s="30">
        <f>IFERROR(VLOOKUP($A163,'دیتا اولیه'!$A:$AN,38,FALSE),"")</f>
        <v>0.1525</v>
      </c>
      <c r="AB163" s="18" t="str">
        <f>IFERROR(VLOOKUP($A163,'دیتا اولیه'!$A:$AN,39,FALSE),"")</f>
        <v>-</v>
      </c>
      <c r="AC163" s="22"/>
    </row>
    <row r="164" spans="1:29" ht="20.5" thickBot="1" x14ac:dyDescent="0.4">
      <c r="A164" s="14" t="s">
        <v>882</v>
      </c>
      <c r="B164" s="13" t="str">
        <f>VLOOKUP($A164,'دیتا اولیه'!$A:$AM,2,FALSE)</f>
        <v>کمباین‌ سازی‌ ایران‌</v>
      </c>
      <c r="C164" s="13" t="str">
        <f>VLOOKUP($A164,'دیتا اولیه'!$A:$AM,3,FALSE)</f>
        <v>ماشین الات</v>
      </c>
      <c r="D164" s="13">
        <f>VLOOKUP($A164,'دیتا اولیه'!$A:$AM,5,FALSE)/10000000000</f>
        <v>1075.1691606239999</v>
      </c>
      <c r="E164" s="15">
        <f>IFERROR(D164/'دیتا اولیه'!$AO$2*1000,"")</f>
        <v>12.83018091436754</v>
      </c>
      <c r="F164" s="15">
        <f t="shared" si="8"/>
        <v>54.059630292188423</v>
      </c>
      <c r="G164" s="14">
        <f>IFERROR(F164/'دیتا اولیه'!$AP$2*1000000,"")</f>
        <v>1067.528244316517</v>
      </c>
      <c r="H164" s="15">
        <f>IFERROR(VLOOKUP($A164,'دیتا اولیه'!$A:$AM,16,FALSE)/10000000000,"")</f>
        <v>106.24939999999999</v>
      </c>
      <c r="I164" s="14">
        <f>IFERROR(H164/'دیتا اولیه'!$AQ$2*1000000,"")</f>
        <v>2054.3988553308322</v>
      </c>
      <c r="J164" s="15">
        <f t="shared" si="9"/>
        <v>7.0062985432203719</v>
      </c>
      <c r="K164" s="14">
        <f>IFERROR(J164/'دیتا اولیه'!$AR$2*1000000,"")</f>
        <v>117.36433226494417</v>
      </c>
      <c r="L164" s="14">
        <f>IFERROR(VLOOKUP($A164,'دیتا اولیه'!$A:$AM,15,FALSE)/10000000000,"")</f>
        <v>36.263199999999998</v>
      </c>
      <c r="M164" s="14">
        <f>IFERROR(L164/'دیتا اولیه'!$AS$2*1000000,"")</f>
        <v>536.42993446842502</v>
      </c>
      <c r="N164" s="51">
        <f>IFERROR(VLOOKUP($A164,'دیتا اولیه'!$A:$AM,36,FALSE),"")</f>
        <v>4.1757999999999997</v>
      </c>
      <c r="O164" s="35">
        <f t="shared" si="10"/>
        <v>3.5706384905548729</v>
      </c>
      <c r="P164" s="51">
        <f>IFERROR(VLOOKUP($A164,'دیتا اولیه'!$A:$AM,37,FALSE),"")</f>
        <v>-0.32919999999999999</v>
      </c>
      <c r="Q164" s="34">
        <f t="shared" si="11"/>
        <v>-0.49750281800565066</v>
      </c>
      <c r="R164" s="54">
        <f>IFERROR(VLOOKUP($A164,'دیتا اولیه'!$A:$AM,31,FALSE),"")</f>
        <v>0.18340000000000001</v>
      </c>
      <c r="S164" s="14">
        <f>IFERROR(VLOOKUP($A164,'دیتا اولیه'!$A:$AM,17,FALSE)/10000000000,"")</f>
        <v>145.11510000000001</v>
      </c>
      <c r="T164" s="14">
        <f>IFERROR(S164/'دیتا اولیه'!$AR$2*1000000,"")</f>
        <v>2430.8608472787578</v>
      </c>
      <c r="U164" s="30">
        <f>IFERROR(VLOOKUP($A164,'دیتا اولیه'!$A:$AM,22,FALSE),"")</f>
        <v>0.45429999999999998</v>
      </c>
      <c r="V164" s="19">
        <f>IFERROR(VLOOKUP($A164,'دیتا اولیه'!$A:$AN,20,FALSE)/10000000000/L164,"")</f>
        <v>0.22830031547133184</v>
      </c>
      <c r="W164" s="14">
        <f>IFERROR(VLOOKUP($A164,'دیتا اولیه'!$A:$AN,40,FALSE),"")</f>
        <v>40.78</v>
      </c>
      <c r="X164" s="18">
        <f>IFERROR(VLOOKUP($A164,'دیتا اولیه'!$A:$AN,23,FALSE),"")</f>
        <v>0.84940000000000004</v>
      </c>
      <c r="Y164" s="18">
        <f>IFERROR(VLOOKUP($A164,'دیتا اولیه'!$A:$AN,24,FALSE),"")</f>
        <v>17.4648</v>
      </c>
      <c r="Z164" s="18" t="str">
        <f>IFERROR(VLOOKUP($A164,'دیتا اولیه'!$A:$AN,25,FALSE),"")</f>
        <v>-</v>
      </c>
      <c r="AA164" s="30">
        <f>IFERROR(VLOOKUP($A164,'دیتا اولیه'!$A:$AN,38,FALSE),"")</f>
        <v>-2.2100000000000002E-2</v>
      </c>
      <c r="AB164" s="18">
        <f>IFERROR(VLOOKUP($A164,'دیتا اولیه'!$A:$AN,39,FALSE),"")</f>
        <v>1.2695000000000001</v>
      </c>
      <c r="AC164" s="22"/>
    </row>
    <row r="165" spans="1:29" ht="20.5" thickBot="1" x14ac:dyDescent="0.4">
      <c r="A165" s="14" t="s">
        <v>987</v>
      </c>
      <c r="B165" s="13" t="str">
        <f>VLOOKUP($A165,'دیتا اولیه'!$A:$AM,2,FALSE)</f>
        <v>سرما آفرین‌</v>
      </c>
      <c r="C165" s="13" t="str">
        <f>VLOOKUP($A165,'دیتا اولیه'!$A:$AM,3,FALSE)</f>
        <v>ماشین الات</v>
      </c>
      <c r="D165" s="13">
        <f>VLOOKUP($A165,'دیتا اولیه'!$A:$AM,5,FALSE)/10000000000</f>
        <v>951.13400000000001</v>
      </c>
      <c r="E165" s="15">
        <f>IFERROR(D165/'دیتا اولیه'!$AO$2*1000,"")</f>
        <v>11.350047732696899</v>
      </c>
      <c r="F165" s="15">
        <f t="shared" si="8"/>
        <v>9.5093227863427234</v>
      </c>
      <c r="G165" s="14">
        <f>IFERROR(F165/'دیتا اولیه'!$AP$2*1000000,"")</f>
        <v>187.78283543330812</v>
      </c>
      <c r="H165" s="15">
        <f>IFERROR(VLOOKUP($A165,'دیتا اولیه'!$A:$AM,16,FALSE)/10000000000,"")</f>
        <v>35.578800000000001</v>
      </c>
      <c r="I165" s="14">
        <f>IFERROR(H165/'دیتا اولیه'!$AQ$2*1000000,"")</f>
        <v>687.93843536099621</v>
      </c>
      <c r="J165" s="15">
        <f t="shared" si="9"/>
        <v>11.250095492742552</v>
      </c>
      <c r="K165" s="14">
        <f>IFERROR(J165/'دیتا اولیه'!$AR$2*1000000,"")</f>
        <v>188.45328061280387</v>
      </c>
      <c r="L165" s="14">
        <f>IFERROR(VLOOKUP($A165,'دیتا اولیه'!$A:$AM,15,FALSE)/10000000000,"")</f>
        <v>11.7811</v>
      </c>
      <c r="M165" s="14">
        <f>IFERROR(L165/'دیتا اولیه'!$AS$2*1000000,"")</f>
        <v>174.27404920045561</v>
      </c>
      <c r="N165" s="51">
        <f>IFERROR(VLOOKUP($A165,'دیتا اولیه'!$A:$AM,36,FALSE),"")</f>
        <v>4.7199999999999999E-2</v>
      </c>
      <c r="O165" s="35">
        <f t="shared" si="10"/>
        <v>-7.5240034910726283E-2</v>
      </c>
      <c r="P165" s="51">
        <f>IFERROR(VLOOKUP($A165,'دیتا اولیه'!$A:$AM,37,FALSE),"")</f>
        <v>0.2389</v>
      </c>
      <c r="Q165" s="34">
        <f t="shared" si="11"/>
        <v>-7.1938344107335683E-2</v>
      </c>
      <c r="R165" s="54">
        <f>IFERROR(VLOOKUP($A165,'دیتا اولیه'!$A:$AM,31,FALSE),"")</f>
        <v>0.70269999999999999</v>
      </c>
      <c r="S165" s="14">
        <f>IFERROR(VLOOKUP($A165,'دیتا اولیه'!$A:$AM,17,FALSE)/10000000000,"")</f>
        <v>84.606300000000005</v>
      </c>
      <c r="T165" s="14">
        <f>IFERROR(S165/'دیتا اولیه'!$AR$2*1000000,"")</f>
        <v>1417.262173978592</v>
      </c>
      <c r="U165" s="30">
        <f>IFERROR(VLOOKUP($A165,'دیتا اولیه'!$A:$AM,22,FALSE),"")</f>
        <v>0.49020000000000002</v>
      </c>
      <c r="V165" s="19">
        <f>IFERROR(VLOOKUP($A165,'دیتا اولیه'!$A:$AN,20,FALSE)/10000000000/L165,"")</f>
        <v>0.34383886054782659</v>
      </c>
      <c r="W165" s="14">
        <f>IFERROR(VLOOKUP($A165,'دیتا اولیه'!$A:$AN,40,FALSE),"")</f>
        <v>42.2149</v>
      </c>
      <c r="X165" s="18">
        <f>IFERROR(VLOOKUP($A165,'دیتا اولیه'!$A:$AN,23,FALSE),"")</f>
        <v>2.8454999999999999</v>
      </c>
      <c r="Y165" s="18">
        <f>IFERROR(VLOOKUP($A165,'دیتا اولیه'!$A:$AN,24,FALSE),"")</f>
        <v>17.808199999999999</v>
      </c>
      <c r="Z165" s="18" t="str">
        <f>IFERROR(VLOOKUP($A165,'دیتا اولیه'!$A:$AN,25,FALSE),"")</f>
        <v>-</v>
      </c>
      <c r="AA165" s="30">
        <f>IFERROR(VLOOKUP($A165,'دیتا اولیه'!$A:$AN,38,FALSE),"")</f>
        <v>0.67490000000000006</v>
      </c>
      <c r="AB165" s="18">
        <f>IFERROR(VLOOKUP($A165,'دیتا اولیه'!$A:$AN,39,FALSE),"")</f>
        <v>1.0094000000000001</v>
      </c>
      <c r="AC165" s="22"/>
    </row>
    <row r="166" spans="1:29" ht="20.5" thickBot="1" x14ac:dyDescent="0.4">
      <c r="A166" s="55" t="s">
        <v>1306</v>
      </c>
      <c r="B166" s="13" t="str">
        <f>VLOOKUP($A166,'دیتا اولیه'!$A:$AM,2,FALSE)</f>
        <v>گسترش‌صنایع‌وخدمات‌کشاورزی‌</v>
      </c>
      <c r="C166" s="13" t="str">
        <f>VLOOKUP($A166,'دیتا اولیه'!$A:$AM,3,FALSE)</f>
        <v>ماشین الات</v>
      </c>
      <c r="D166" s="13">
        <f>VLOOKUP($A166,'دیتا اولیه'!$A:$AM,5,FALSE)/10000000000</f>
        <v>600.79999999999995</v>
      </c>
      <c r="E166" s="15">
        <f>IFERROR(D166/'دیتا اولیه'!$AO$2*1000,"")</f>
        <v>7.1694510739856803</v>
      </c>
      <c r="F166" s="15">
        <f t="shared" si="8"/>
        <v>5.2378372710750725</v>
      </c>
      <c r="G166" s="14">
        <f>IFERROR(F166/'دیتا اولیه'!$AP$2*1000000,"")</f>
        <v>103.43280551096115</v>
      </c>
      <c r="H166" s="15">
        <f>IFERROR(VLOOKUP($A166,'دیتا اولیه'!$A:$AM,16,FALSE)/10000000000,"")</f>
        <v>14.7203</v>
      </c>
      <c r="I166" s="14">
        <f>IFERROR(H166/'دیتا اولیه'!$AQ$2*1000000,"")</f>
        <v>284.6262423140879</v>
      </c>
      <c r="J166" s="15">
        <f t="shared" si="9"/>
        <v>3.3292235921359543</v>
      </c>
      <c r="K166" s="14">
        <f>IFERROR(J166/'دیتا اولیه'!$AR$2*1000000,"")</f>
        <v>55.768691762332352</v>
      </c>
      <c r="L166" s="14">
        <f>IFERROR(VLOOKUP($A166,'دیتا اولیه'!$A:$AM,15,FALSE)/10000000000,"")</f>
        <v>14.986499999999999</v>
      </c>
      <c r="M166" s="14">
        <f>IFERROR(L166/'دیتا اولیه'!$AS$2*1000000,"")</f>
        <v>221.69050753687074</v>
      </c>
      <c r="N166" s="51">
        <f>IFERROR(VLOOKUP($A166,'دیتا اولیه'!$A:$AM,36,FALSE),"")</f>
        <v>3.5015000000000001</v>
      </c>
      <c r="O166" s="35">
        <f t="shared" si="10"/>
        <v>2.9751785550509608</v>
      </c>
      <c r="P166" s="51">
        <f>IFERROR(VLOOKUP($A166,'دیتا اولیه'!$A:$AM,37,FALSE),"")</f>
        <v>1.8612</v>
      </c>
      <c r="Q166" s="34">
        <f t="shared" si="11"/>
        <v>1.1433287673259276</v>
      </c>
      <c r="R166" s="54">
        <f>IFERROR(VLOOKUP($A166,'دیتا اولیه'!$A:$AM,31,FALSE),"")</f>
        <v>0.68369999999999997</v>
      </c>
      <c r="S166" s="14">
        <f>IFERROR(VLOOKUP($A166,'دیتا اولیه'!$A:$AM,17,FALSE)/10000000000,"")</f>
        <v>99.125799999999998</v>
      </c>
      <c r="T166" s="14">
        <f>IFERROR(S166/'دیتا اولیه'!$AR$2*1000000,"")</f>
        <v>1660.482101278121</v>
      </c>
      <c r="U166" s="30">
        <f>IFERROR(VLOOKUP($A166,'دیتا اولیه'!$A:$AM,22,FALSE),"")</f>
        <v>0.10100000000000001</v>
      </c>
      <c r="V166" s="19">
        <f>IFERROR(VLOOKUP($A166,'دیتا اولیه'!$A:$AN,20,FALSE)/10000000000/L166,"")</f>
        <v>5.4135388516331366E-2</v>
      </c>
      <c r="W166" s="14">
        <f>IFERROR(VLOOKUP($A166,'دیتا اولیه'!$A:$AN,40,FALSE),"")</f>
        <v>111.2136</v>
      </c>
      <c r="X166" s="18">
        <f>IFERROR(VLOOKUP($A166,'دیتا اولیه'!$A:$AN,23,FALSE),"")</f>
        <v>5.1837</v>
      </c>
      <c r="Y166" s="18">
        <f>IFERROR(VLOOKUP($A166,'دیتا اولیه'!$A:$AN,24,FALSE),"")</f>
        <v>23.747</v>
      </c>
      <c r="Z166" s="18" t="str">
        <f>IFERROR(VLOOKUP($A166,'دیتا اولیه'!$A:$AN,25,FALSE),"")</f>
        <v>-</v>
      </c>
      <c r="AA166" s="30">
        <f>IFERROR(VLOOKUP($A166,'دیتا اولیه'!$A:$AN,38,FALSE),"")</f>
        <v>0.19400000000000001</v>
      </c>
      <c r="AB166" s="18">
        <f>IFERROR(VLOOKUP($A166,'دیتا اولیه'!$A:$AN,39,FALSE),"")</f>
        <v>0.74019999999999997</v>
      </c>
      <c r="AC166" s="22"/>
    </row>
    <row r="167" spans="1:29" ht="20.5" thickBot="1" x14ac:dyDescent="0.4">
      <c r="A167" s="14" t="s">
        <v>533</v>
      </c>
      <c r="B167" s="13" t="str">
        <f>VLOOKUP($A167,'دیتا اولیه'!$A:$AM,2,FALSE)</f>
        <v>تکنوتار</v>
      </c>
      <c r="C167" s="13" t="str">
        <f>VLOOKUP($A167,'دیتا اولیه'!$A:$AM,3,FALSE)</f>
        <v>ماشین الات</v>
      </c>
      <c r="D167" s="13">
        <f>VLOOKUP($A167,'دیتا اولیه'!$A:$AM,5,FALSE)/10000000000</f>
        <v>427.35948500000001</v>
      </c>
      <c r="E167" s="15">
        <f>IFERROR(D167/'دیتا اولیه'!$AO$2*1000,"")</f>
        <v>5.0997551909307877</v>
      </c>
      <c r="F167" s="15">
        <f t="shared" si="8"/>
        <v>3.3210810810810809</v>
      </c>
      <c r="G167" s="14">
        <f>IFERROR(F167/'دیتا اولیه'!$AP$2*1000000,"")</f>
        <v>65.582169847572686</v>
      </c>
      <c r="H167" s="15">
        <f>IFERROR(VLOOKUP($A167,'دیتا اولیه'!$A:$AM,16,FALSE)/10000000000,"")</f>
        <v>0.42830000000000001</v>
      </c>
      <c r="I167" s="14">
        <f>IFERROR(H167/'دیتا اولیه'!$AQ$2*1000000,"")</f>
        <v>8.2814493986619748</v>
      </c>
      <c r="J167" s="15" t="str">
        <f t="shared" si="9"/>
        <v/>
      </c>
      <c r="K167" s="14" t="str">
        <f>IFERROR(J167/'دیتا اولیه'!$AR$2*1000000,"")</f>
        <v/>
      </c>
      <c r="L167" s="14">
        <f>IFERROR(VLOOKUP($A167,'دیتا اولیه'!$A:$AM,15,FALSE)/10000000000,"")</f>
        <v>6.7584</v>
      </c>
      <c r="M167" s="14">
        <f>IFERROR(L167/'دیتا اولیه'!$AS$2*1000000,"")</f>
        <v>99.974852443011201</v>
      </c>
      <c r="N167" s="51" t="str">
        <f>IFERROR(VLOOKUP($A167,'دیتا اولیه'!$A:$AM,36,FALSE),"")</f>
        <v>-</v>
      </c>
      <c r="O167" s="35" t="str">
        <f t="shared" si="10"/>
        <v/>
      </c>
      <c r="P167" s="51">
        <f>IFERROR(VLOOKUP($A167,'دیتا اولیه'!$A:$AM,37,FALSE),"")</f>
        <v>1.0349999999999999</v>
      </c>
      <c r="Q167" s="34">
        <f t="shared" si="11"/>
        <v>0.52442123637224314</v>
      </c>
      <c r="R167" s="54">
        <f>IFERROR(VLOOKUP($A167,'دیتا اولیه'!$A:$AM,31,FALSE),"")</f>
        <v>9.6500000000000002E-2</v>
      </c>
      <c r="S167" s="14">
        <f>IFERROR(VLOOKUP($A167,'دیتا اولیه'!$A:$AM,17,FALSE)/10000000000,"")</f>
        <v>-11.9635</v>
      </c>
      <c r="T167" s="14">
        <f>IFERROR(S167/'دیتا اولیه'!$AR$2*1000000,"")</f>
        <v>-200.40370537882976</v>
      </c>
      <c r="U167" s="30" t="str">
        <f>IFERROR(VLOOKUP($A167,'دیتا اولیه'!$A:$AM,22,FALSE),"")</f>
        <v>-</v>
      </c>
      <c r="V167" s="19" t="str">
        <f>IFERROR(VLOOKUP($A167,'دیتا اولیه'!$A:$AN,20,FALSE)/10000000000/L167,"")</f>
        <v/>
      </c>
      <c r="W167" s="14">
        <f>IFERROR(VLOOKUP($A167,'دیتا اولیه'!$A:$AN,40,FALSE),"")</f>
        <v>162.9289</v>
      </c>
      <c r="X167" s="18">
        <f>IFERROR(VLOOKUP($A167,'دیتا اولیه'!$A:$AN,23,FALSE),"")</f>
        <v>5.6280000000000001</v>
      </c>
      <c r="Y167" s="18" t="str">
        <f>IFERROR(VLOOKUP($A167,'دیتا اولیه'!$A:$AN,24,FALSE),"")</f>
        <v>-</v>
      </c>
      <c r="Z167" s="18" t="str">
        <f>IFERROR(VLOOKUP($A167,'دیتا اولیه'!$A:$AN,25,FALSE),"")</f>
        <v>-</v>
      </c>
      <c r="AA167" s="30">
        <f>IFERROR(VLOOKUP($A167,'دیتا اولیه'!$A:$AN,38,FALSE),"")</f>
        <v>5.5899999999999998E-2</v>
      </c>
      <c r="AB167" s="18">
        <f>IFERROR(VLOOKUP($A167,'دیتا اولیه'!$A:$AN,39,FALSE),"")</f>
        <v>0.66210000000000002</v>
      </c>
      <c r="AC167" s="22"/>
    </row>
    <row r="168" spans="1:29" ht="20.5" thickBot="1" x14ac:dyDescent="0.4">
      <c r="A168" s="14" t="s">
        <v>1117</v>
      </c>
      <c r="B168" s="13" t="str">
        <f>VLOOKUP($A168,'دیتا اولیه'!$A:$AM,2,FALSE)</f>
        <v>ماشین سازی نیرو محرکه</v>
      </c>
      <c r="C168" s="13" t="str">
        <f>VLOOKUP($A168,'دیتا اولیه'!$A:$AM,3,FALSE)</f>
        <v>ماشین الات</v>
      </c>
      <c r="D168" s="13">
        <f>VLOOKUP($A168,'دیتا اولیه'!$A:$AM,5,FALSE)/10000000000</f>
        <v>342.38484399999999</v>
      </c>
      <c r="E168" s="15">
        <f>IFERROR(D168/'دیتا اولیه'!$AO$2*1000,"")</f>
        <v>4.0857379952267303</v>
      </c>
      <c r="F168" s="15">
        <f t="shared" si="8"/>
        <v>3.0590972545369937</v>
      </c>
      <c r="G168" s="14">
        <f>IFERROR(F168/'دیتا اولیه'!$AP$2*1000000,"")</f>
        <v>60.408713557207612</v>
      </c>
      <c r="H168" s="15">
        <f>IFERROR(VLOOKUP($A168,'دیتا اولیه'!$A:$AM,16,FALSE)/10000000000,"")</f>
        <v>7.3718000000000004</v>
      </c>
      <c r="I168" s="14">
        <f>IFERROR(H168/'دیتا اولیه'!$AQ$2*1000000,"")</f>
        <v>142.53838122123824</v>
      </c>
      <c r="J168" s="15" t="str">
        <f t="shared" si="9"/>
        <v/>
      </c>
      <c r="K168" s="14" t="str">
        <f>IFERROR(J168/'دیتا اولیه'!$AR$2*1000000,"")</f>
        <v/>
      </c>
      <c r="L168" s="14">
        <f>IFERROR(VLOOKUP($A168,'دیتا اولیه'!$A:$AM,15,FALSE)/10000000000,"")</f>
        <v>2.6295999999999999</v>
      </c>
      <c r="M168" s="14">
        <f>IFERROR(L168/'دیتا اولیه'!$AS$2*1000000,"")</f>
        <v>38.898832857502107</v>
      </c>
      <c r="N168" s="51" t="str">
        <f>IFERROR(VLOOKUP($A168,'دیتا اولیه'!$A:$AM,36,FALSE),"")</f>
        <v>-</v>
      </c>
      <c r="O168" s="35" t="str">
        <f t="shared" si="10"/>
        <v/>
      </c>
      <c r="P168" s="51">
        <f>IFERROR(VLOOKUP($A168,'دیتا اولیه'!$A:$AM,37,FALSE),"")</f>
        <v>-0.1404</v>
      </c>
      <c r="Q168" s="34">
        <f t="shared" si="11"/>
        <v>-0.35607248413485004</v>
      </c>
      <c r="R168" s="54">
        <f>IFERROR(VLOOKUP($A168,'دیتا اولیه'!$A:$AM,31,FALSE),"")</f>
        <v>-0.40379999999999999</v>
      </c>
      <c r="S168" s="14">
        <f>IFERROR(VLOOKUP($A168,'دیتا اولیه'!$A:$AM,17,FALSE)/10000000000,"")</f>
        <v>3.4312999999999998</v>
      </c>
      <c r="T168" s="14">
        <f>IFERROR(S168/'دیتا اولیه'!$AR$2*1000000,"")</f>
        <v>57.478600264669915</v>
      </c>
      <c r="U168" s="30">
        <f>IFERROR(VLOOKUP($A168,'دیتا اولیه'!$A:$AM,22,FALSE),"")</f>
        <v>0.1012</v>
      </c>
      <c r="V168" s="19">
        <f>IFERROR(VLOOKUP($A168,'دیتا اولیه'!$A:$AN,20,FALSE)/10000000000/L168,"")</f>
        <v>0.10085184058411925</v>
      </c>
      <c r="W168" s="14">
        <f>IFERROR(VLOOKUP($A168,'دیتا اولیه'!$A:$AN,40,FALSE),"")</f>
        <v>216.53319999999999</v>
      </c>
      <c r="X168" s="18">
        <f>IFERROR(VLOOKUP($A168,'دیتا اولیه'!$A:$AN,23,FALSE),"")</f>
        <v>10.8546</v>
      </c>
      <c r="Y168" s="18">
        <f>IFERROR(VLOOKUP($A168,'دیتا اولیه'!$A:$AN,24,FALSE),"")</f>
        <v>352.5</v>
      </c>
      <c r="Z168" s="18" t="str">
        <f>IFERROR(VLOOKUP($A168,'دیتا اولیه'!$A:$AN,25,FALSE),"")</f>
        <v>-</v>
      </c>
      <c r="AA168" s="30">
        <f>IFERROR(VLOOKUP($A168,'دیتا اولیه'!$A:$AN,38,FALSE),"")</f>
        <v>-2.6599999999999999E-2</v>
      </c>
      <c r="AB168" s="18">
        <f>IFERROR(VLOOKUP($A168,'دیتا اولیه'!$A:$AN,39,FALSE),"")</f>
        <v>-3.44E-2</v>
      </c>
      <c r="AC168" s="22"/>
    </row>
    <row r="169" spans="1:29" ht="20.5" thickBot="1" x14ac:dyDescent="0.4">
      <c r="A169" s="14" t="s">
        <v>1622</v>
      </c>
      <c r="B169" s="13" t="str">
        <f>VLOOKUP($A169,'دیتا اولیه'!$A:$AM,2,FALSE)</f>
        <v>مهندسی فیروزا</v>
      </c>
      <c r="C169" s="13" t="str">
        <f>VLOOKUP($A169,'دیتا اولیه'!$A:$AM,3,FALSE)</f>
        <v>ماشین الات</v>
      </c>
      <c r="D169" s="13">
        <f>VLOOKUP($A169,'دیتا اولیه'!$A:$AM,5,FALSE)/10000000000</f>
        <v>91.74</v>
      </c>
      <c r="E169" s="15">
        <f>IFERROR(D169/'دیتا اولیه'!$AO$2*1000,"")</f>
        <v>1.0947494033412886</v>
      </c>
      <c r="F169" s="15" t="str">
        <f t="shared" si="8"/>
        <v/>
      </c>
      <c r="G169" s="14" t="str">
        <f>IFERROR(F169/'دیتا اولیه'!$AP$2*1000000,"")</f>
        <v/>
      </c>
      <c r="H169" s="15">
        <f>IFERROR(VLOOKUP($A169,'دیتا اولیه'!$A:$AM,16,FALSE)/10000000000,"")</f>
        <v>10.555999999999999</v>
      </c>
      <c r="I169" s="14">
        <f>IFERROR(H169/'دیتا اولیه'!$AQ$2*1000000,"")</f>
        <v>204.10688735063226</v>
      </c>
      <c r="J169" s="15">
        <f t="shared" si="9"/>
        <v>4.8340180268563371</v>
      </c>
      <c r="K169" s="14">
        <f>IFERROR(J169/'دیتا اولیه'!$AR$2*1000000,"")</f>
        <v>80.975895385971441</v>
      </c>
      <c r="L169" s="14">
        <f>IFERROR(VLOOKUP($A169,'دیتا اولیه'!$A:$AM,15,FALSE)/10000000000,"")</f>
        <v>7.8837999999999999</v>
      </c>
      <c r="M169" s="14">
        <f>IFERROR(L169/'دیتا اولیه'!$AS$2*1000000,"")</f>
        <v>116.62253516959808</v>
      </c>
      <c r="N169" s="51">
        <f>IFERROR(VLOOKUP($A169,'دیتا اولیه'!$A:$AM,36,FALSE),"")</f>
        <v>0.63090000000000002</v>
      </c>
      <c r="O169" s="35">
        <f t="shared" si="10"/>
        <v>0.4402129746601382</v>
      </c>
      <c r="P169" s="51" t="str">
        <f>IFERROR(VLOOKUP($A169,'دیتا اولیه'!$A:$AM,37,FALSE),"")</f>
        <v>-</v>
      </c>
      <c r="Q169" s="34" t="str">
        <f t="shared" si="11"/>
        <v/>
      </c>
      <c r="R169" s="54" t="str">
        <f>IFERROR(VLOOKUP($A169,'دیتا اولیه'!$A:$AM,31,FALSE),"")</f>
        <v>-</v>
      </c>
      <c r="S169" s="14">
        <f>IFERROR(VLOOKUP($A169,'دیتا اولیه'!$A:$AM,17,FALSE)/10000000000,"")</f>
        <v>27.270099999999999</v>
      </c>
      <c r="T169" s="14">
        <f>IFERROR(S169/'دیتا اولیه'!$AR$2*1000000,"")</f>
        <v>456.80854984337572</v>
      </c>
      <c r="U169" s="30">
        <f>IFERROR(VLOOKUP($A169,'دیتا اولیه'!$A:$AM,22,FALSE),"")</f>
        <v>0.79579999999999995</v>
      </c>
      <c r="V169" s="19">
        <f>IFERROR(VLOOKUP($A169,'دیتا اولیه'!$A:$AN,20,FALSE)/10000000000/L169,"")</f>
        <v>0.40948527359902587</v>
      </c>
      <c r="W169" s="14">
        <f>IFERROR(VLOOKUP($A169,'دیتا اولیه'!$A:$AN,40,FALSE),"")</f>
        <v>151.38560000000001</v>
      </c>
      <c r="X169" s="18">
        <f>IFERROR(VLOOKUP($A169,'دیتا اولیه'!$A:$AN,23,FALSE),"")</f>
        <v>0.48039999999999999</v>
      </c>
      <c r="Y169" s="18">
        <f>IFERROR(VLOOKUP($A169,'دیتا اولیه'!$A:$AN,24,FALSE),"")</f>
        <v>8.6905000000000001</v>
      </c>
      <c r="Z169" s="18" t="str">
        <f>IFERROR(VLOOKUP($A169,'دیتا اولیه'!$A:$AN,25,FALSE),"")</f>
        <v>-</v>
      </c>
      <c r="AA169" s="30">
        <f>IFERROR(VLOOKUP($A169,'دیتا اولیه'!$A:$AN,38,FALSE),"")</f>
        <v>6.1800000000000001E-2</v>
      </c>
      <c r="AB169" s="18">
        <f>IFERROR(VLOOKUP($A169,'دیتا اولیه'!$A:$AN,39,FALSE),"")</f>
        <v>5.4199999999999998E-2</v>
      </c>
      <c r="AC169" s="22"/>
    </row>
    <row r="170" spans="1:29" ht="20.5" thickBot="1" x14ac:dyDescent="0.4">
      <c r="A170" s="14" t="s">
        <v>1703</v>
      </c>
      <c r="B170" s="13" t="str">
        <f>VLOOKUP($A170,'دیتا اولیه'!$A:$AM,2,FALSE)</f>
        <v>ماشین‌آلات صنعتی تراکتورسازی‌</v>
      </c>
      <c r="C170" s="13" t="str">
        <f>VLOOKUP($A170,'دیتا اولیه'!$A:$AM,3,FALSE)</f>
        <v>ماشین الات</v>
      </c>
      <c r="D170" s="13">
        <f>VLOOKUP($A170,'دیتا اولیه'!$A:$AM,5,FALSE)/10000000000</f>
        <v>9.1952999999999996</v>
      </c>
      <c r="E170" s="15">
        <f>IFERROR(D170/'دیتا اولیه'!$AO$2*1000,"")</f>
        <v>0.1097291169451074</v>
      </c>
      <c r="F170" s="15" t="str">
        <f t="shared" si="8"/>
        <v/>
      </c>
      <c r="G170" s="14" t="str">
        <f>IFERROR(F170/'دیتا اولیه'!$AP$2*1000000,"")</f>
        <v/>
      </c>
      <c r="H170" s="15">
        <f>IFERROR(VLOOKUP($A170,'دیتا اولیه'!$A:$AM,16,FALSE)/10000000000,"")</f>
        <v>-11.551600000000001</v>
      </c>
      <c r="I170" s="14">
        <f>IFERROR(H170/'دیتا اولیه'!$AQ$2*1000000,"")</f>
        <v>-223.35743841602539</v>
      </c>
      <c r="J170" s="15" t="str">
        <f t="shared" si="9"/>
        <v/>
      </c>
      <c r="K170" s="14" t="str">
        <f>IFERROR(J170/'دیتا اولیه'!$AR$2*1000000,"")</f>
        <v/>
      </c>
      <c r="L170" s="14">
        <f>IFERROR(VLOOKUP($A170,'دیتا اولیه'!$A:$AM,15,FALSE)/10000000000,"")</f>
        <v>-1.8472</v>
      </c>
      <c r="M170" s="14">
        <f>IFERROR(L170/'دیتا اولیه'!$AS$2*1000000,"")</f>
        <v>-27.325039570420557</v>
      </c>
      <c r="N170" s="51" t="str">
        <f>IFERROR(VLOOKUP($A170,'دیتا اولیه'!$A:$AM,36,FALSE),"")</f>
        <v>-</v>
      </c>
      <c r="O170" s="35" t="str">
        <f t="shared" si="10"/>
        <v/>
      </c>
      <c r="P170" s="51" t="str">
        <f>IFERROR(VLOOKUP($A170,'دیتا اولیه'!$A:$AM,37,FALSE),"")</f>
        <v>-</v>
      </c>
      <c r="Q170" s="34" t="str">
        <f t="shared" si="11"/>
        <v/>
      </c>
      <c r="R170" s="54" t="str">
        <f>IFERROR(VLOOKUP($A170,'دیتا اولیه'!$A:$AM,31,FALSE),"")</f>
        <v>-</v>
      </c>
      <c r="S170" s="14">
        <f>IFERROR(VLOOKUP($A170,'دیتا اولیه'!$A:$AM,17,FALSE)/10000000000,"")</f>
        <v>-33.750799999999998</v>
      </c>
      <c r="T170" s="14">
        <f>IFERROR(S170/'دیتا اولیه'!$AR$2*1000000,"")</f>
        <v>-565.36844397540904</v>
      </c>
      <c r="U170" s="30" t="str">
        <f>IFERROR(VLOOKUP($A170,'دیتا اولیه'!$A:$AM,22,FALSE),"")</f>
        <v>-</v>
      </c>
      <c r="V170" s="19">
        <f>IFERROR(VLOOKUP($A170,'دیتا اولیه'!$A:$AN,20,FALSE)/10000000000/L170,"")</f>
        <v>-0.49052620181896928</v>
      </c>
      <c r="W170" s="14">
        <f>IFERROR(VLOOKUP($A170,'دیتا اولیه'!$A:$AN,40,FALSE),"")</f>
        <v>112</v>
      </c>
      <c r="X170" s="18">
        <f>IFERROR(VLOOKUP($A170,'دیتا اولیه'!$A:$AN,23,FALSE),"")</f>
        <v>0.59989999999999999</v>
      </c>
      <c r="Y170" s="18" t="str">
        <f>IFERROR(VLOOKUP($A170,'دیتا اولیه'!$A:$AN,24,FALSE),"")</f>
        <v>-</v>
      </c>
      <c r="Z170" s="18" t="str">
        <f>IFERROR(VLOOKUP($A170,'دیتا اولیه'!$A:$AN,25,FALSE),"")</f>
        <v>-</v>
      </c>
      <c r="AA170" s="30" t="str">
        <f>IFERROR(VLOOKUP($A170,'دیتا اولیه'!$A:$AN,38,FALSE),"")</f>
        <v>-</v>
      </c>
      <c r="AB170" s="18">
        <f>IFERROR(VLOOKUP($A170,'دیتا اولیه'!$A:$AN,39,FALSE),"")</f>
        <v>0.97419999999999995</v>
      </c>
      <c r="AC170" s="22"/>
    </row>
    <row r="171" spans="1:29" ht="20.5" thickBot="1" x14ac:dyDescent="0.4">
      <c r="A171" s="55" t="s">
        <v>854</v>
      </c>
      <c r="B171" s="13" t="str">
        <f>VLOOKUP($A171,'دیتا اولیه'!$A:$AM,2,FALSE)</f>
        <v>واسپاری تجارایرانیان</v>
      </c>
      <c r="C171" s="13" t="str">
        <f>VLOOKUP($A171,'دیتا اولیه'!$A:$AM,3,FALSE)</f>
        <v>لیزینگ</v>
      </c>
      <c r="D171" s="13">
        <f>VLOOKUP($A171,'دیتا اولیه'!$A:$AM,5,FALSE)/10000000000</f>
        <v>2513</v>
      </c>
      <c r="E171" s="15">
        <f>IFERROR(D171/'دیتا اولیه'!$AO$2*1000,"")</f>
        <v>29.988066825775658</v>
      </c>
      <c r="F171" s="15">
        <f t="shared" si="8"/>
        <v>39.371835644320058</v>
      </c>
      <c r="G171" s="14">
        <f>IFERROR(F171/'دیتا اولیه'!$AP$2*1000000,"")</f>
        <v>777.48490608846873</v>
      </c>
      <c r="H171" s="15">
        <f>IFERROR(VLOOKUP($A171,'دیتا اولیه'!$A:$AM,16,FALSE)/10000000000,"")</f>
        <v>154.7961</v>
      </c>
      <c r="I171" s="14">
        <f>IFERROR(H171/'دیتا اولیه'!$AQ$2*1000000,"")</f>
        <v>2993.0797788004174</v>
      </c>
      <c r="J171" s="15">
        <f t="shared" si="9"/>
        <v>86.176249477934022</v>
      </c>
      <c r="K171" s="14">
        <f>IFERROR(J171/'دیتا اولیه'!$AR$2*1000000,"")</f>
        <v>1443.5608067060996</v>
      </c>
      <c r="L171" s="14">
        <f>IFERROR(VLOOKUP($A171,'دیتا اولیه'!$A:$AM,15,FALSE)/10000000000,"")</f>
        <v>61.900399999999998</v>
      </c>
      <c r="M171" s="14">
        <f>IFERROR(L171/'دیتا اولیه'!$AS$2*1000000,"")</f>
        <v>915.67284507625618</v>
      </c>
      <c r="N171" s="51">
        <f>IFERROR(VLOOKUP($A171,'دیتا اولیه'!$A:$AM,36,FALSE),"")</f>
        <v>-0.28170000000000001</v>
      </c>
      <c r="O171" s="35">
        <f t="shared" si="10"/>
        <v>-0.36568460377805079</v>
      </c>
      <c r="P171" s="51">
        <f>IFERROR(VLOOKUP($A171,'دیتا اولیه'!$A:$AM,37,FALSE),"")</f>
        <v>0.57220000000000004</v>
      </c>
      <c r="Q171" s="34">
        <f t="shared" si="11"/>
        <v>0.17773713406606406</v>
      </c>
      <c r="R171" s="54">
        <f>IFERROR(VLOOKUP($A171,'دیتا اولیه'!$A:$AM,31,FALSE),"")</f>
        <v>0.59360000000000002</v>
      </c>
      <c r="S171" s="14">
        <f>IFERROR(VLOOKUP($A171,'دیتا اولیه'!$A:$AM,17,FALSE)/10000000000,"")</f>
        <v>202.94839999999999</v>
      </c>
      <c r="T171" s="14">
        <f>IFERROR(S171/'دیتا اولیه'!$AR$2*1000000,"")</f>
        <v>3399.6415230246075</v>
      </c>
      <c r="U171" s="30">
        <f>IFERROR(VLOOKUP($A171,'دیتا اولیه'!$A:$AM,22,FALSE),"")</f>
        <v>0.1009</v>
      </c>
      <c r="V171" s="19" t="str">
        <f>IFERROR(VLOOKUP($A171,'دیتا اولیه'!$A:$AN,20,FALSE)/10000000000/L171,"")</f>
        <v/>
      </c>
      <c r="W171" s="14">
        <f>IFERROR(VLOOKUP($A171,'دیتا اولیه'!$A:$AN,40,FALSE),"")</f>
        <v>954.1671</v>
      </c>
      <c r="X171" s="18">
        <f>IFERROR(VLOOKUP($A171,'دیتا اولیه'!$A:$AN,23,FALSE),"")</f>
        <v>6.0830000000000002</v>
      </c>
      <c r="Y171" s="18">
        <f>IFERROR(VLOOKUP($A171,'دیتا اولیه'!$A:$AN,24,FALSE),"")</f>
        <v>9.8886000000000003</v>
      </c>
      <c r="Z171" s="18" t="str">
        <f>IFERROR(VLOOKUP($A171,'دیتا اولیه'!$A:$AN,25,FALSE),"")</f>
        <v>-</v>
      </c>
      <c r="AA171" s="30">
        <f>IFERROR(VLOOKUP($A171,'دیتا اولیه'!$A:$AN,38,FALSE),"")</f>
        <v>0.28160000000000002</v>
      </c>
      <c r="AB171" s="18">
        <f>IFERROR(VLOOKUP($A171,'دیتا اولیه'!$A:$AN,39,FALSE),"")</f>
        <v>0.54330000000000001</v>
      </c>
      <c r="AC171" s="22"/>
    </row>
    <row r="172" spans="1:29" ht="20.5" thickBot="1" x14ac:dyDescent="0.4">
      <c r="A172" s="14" t="s">
        <v>771</v>
      </c>
      <c r="B172" s="13" t="str">
        <f>VLOOKUP($A172,'دیتا اولیه'!$A:$AM,2,FALSE)</f>
        <v>لیزینگ ایرانیان</v>
      </c>
      <c r="C172" s="13" t="str">
        <f>VLOOKUP($A172,'دیتا اولیه'!$A:$AM,3,FALSE)</f>
        <v>لیزینگ</v>
      </c>
      <c r="D172" s="13">
        <f>VLOOKUP($A172,'دیتا اولیه'!$A:$AM,5,FALSE)/10000000000</f>
        <v>2283.36</v>
      </c>
      <c r="E172" s="15">
        <f>IFERROR(D172/'دیتا اولیه'!$AO$2*1000,"")</f>
        <v>27.247732696897376</v>
      </c>
      <c r="F172" s="15">
        <f t="shared" si="8"/>
        <v>11.309859154929585</v>
      </c>
      <c r="G172" s="14">
        <f>IFERROR(F172/'دیتا اولیه'!$AP$2*1000000,"")</f>
        <v>223.33845092672956</v>
      </c>
      <c r="H172" s="15">
        <f>IFERROR(VLOOKUP($A172,'دیتا اولیه'!$A:$AM,16,FALSE)/10000000000,"")</f>
        <v>35.2438</v>
      </c>
      <c r="I172" s="14">
        <f>IFERROR(H172/'دیتا اولیه'!$AQ$2*1000000,"")</f>
        <v>681.46100003867127</v>
      </c>
      <c r="J172" s="15">
        <f t="shared" si="9"/>
        <v>8.8241758241758266</v>
      </c>
      <c r="K172" s="14">
        <f>IFERROR(J172/'دیتا اولیه'!$AR$2*1000000,"")</f>
        <v>147.8160682140782</v>
      </c>
      <c r="L172" s="14">
        <f>IFERROR(VLOOKUP($A172,'دیتا اولیه'!$A:$AM,15,FALSE)/10000000000,"")</f>
        <v>0.16059999999999999</v>
      </c>
      <c r="M172" s="14">
        <f>IFERROR(L172/'دیتا اولیه'!$AS$2*1000000,"")</f>
        <v>2.375704501412701</v>
      </c>
      <c r="N172" s="51">
        <f>IFERROR(VLOOKUP($A172,'دیتا اولیه'!$A:$AM,36,FALSE),"")</f>
        <v>-0.98180000000000001</v>
      </c>
      <c r="O172" s="35">
        <f t="shared" si="10"/>
        <v>-0.9839279685211757</v>
      </c>
      <c r="P172" s="51">
        <f>IFERROR(VLOOKUP($A172,'دیتا اولیه'!$A:$AM,37,FALSE),"")</f>
        <v>-0.98580000000000001</v>
      </c>
      <c r="Q172" s="34">
        <f t="shared" si="11"/>
        <v>-0.9893627609059038</v>
      </c>
      <c r="R172" s="54">
        <f>IFERROR(VLOOKUP($A172,'دیتا اولیه'!$A:$AM,31,FALSE),"")</f>
        <v>-0.1714</v>
      </c>
      <c r="S172" s="14">
        <f>IFERROR(VLOOKUP($A172,'دیتا اولیه'!$A:$AM,17,FALSE)/10000000000,"")</f>
        <v>41.813400000000001</v>
      </c>
      <c r="T172" s="14">
        <f>IFERROR(S172/'دیتا اولیه'!$AR$2*1000000,"")</f>
        <v>700.42715714357507</v>
      </c>
      <c r="U172" s="30">
        <f>IFERROR(VLOOKUP($A172,'دیتا اولیه'!$A:$AM,22,FALSE),"")</f>
        <v>0.12089999999999999</v>
      </c>
      <c r="V172" s="19" t="str">
        <f>IFERROR(VLOOKUP($A172,'دیتا اولیه'!$A:$AN,20,FALSE)/10000000000/L172,"")</f>
        <v/>
      </c>
      <c r="W172" s="14">
        <f>IFERROR(VLOOKUP($A172,'دیتا اولیه'!$A:$AN,40,FALSE),"")</f>
        <v>724.87019999999995</v>
      </c>
      <c r="X172" s="18">
        <f>IFERROR(VLOOKUP($A172,'دیتا اولیه'!$A:$AN,23,FALSE),"")</f>
        <v>14.492800000000001</v>
      </c>
      <c r="Y172" s="18">
        <f>IFERROR(VLOOKUP($A172,'دیتا اولیه'!$A:$AN,24,FALSE),"")</f>
        <v>126.1176</v>
      </c>
      <c r="Z172" s="18" t="str">
        <f>IFERROR(VLOOKUP($A172,'دیتا اولیه'!$A:$AN,25,FALSE),"")</f>
        <v>-</v>
      </c>
      <c r="AA172" s="30">
        <f>IFERROR(VLOOKUP($A172,'دیتا اولیه'!$A:$AN,38,FALSE),"")</f>
        <v>0.71789999999999998</v>
      </c>
      <c r="AB172" s="18">
        <f>IFERROR(VLOOKUP($A172,'دیتا اولیه'!$A:$AN,39,FALSE),"")</f>
        <v>1.1221000000000001</v>
      </c>
      <c r="AC172" s="22"/>
    </row>
    <row r="173" spans="1:29" ht="20.5" thickBot="1" x14ac:dyDescent="0.4">
      <c r="A173" s="14" t="s">
        <v>957</v>
      </c>
      <c r="B173" s="13" t="str">
        <f>VLOOKUP($A173,'دیتا اولیه'!$A:$AM,2,FALSE)</f>
        <v>لیزینگ‌صنعت‌ومعدن‌</v>
      </c>
      <c r="C173" s="13" t="str">
        <f>VLOOKUP($A173,'دیتا اولیه'!$A:$AM,3,FALSE)</f>
        <v>لیزینگ</v>
      </c>
      <c r="D173" s="13">
        <f>VLOOKUP($A173,'دیتا اولیه'!$A:$AM,5,FALSE)/10000000000</f>
        <v>2057.4</v>
      </c>
      <c r="E173" s="15">
        <f>IFERROR(D173/'دیتا اولیه'!$AO$2*1000,"")</f>
        <v>24.551312649164679</v>
      </c>
      <c r="F173" s="15">
        <f t="shared" si="8"/>
        <v>1.2082987805307779</v>
      </c>
      <c r="G173" s="14">
        <f>IFERROR(F173/'دیتا اولیه'!$AP$2*1000000,"")</f>
        <v>23.860560437021679</v>
      </c>
      <c r="H173" s="15">
        <f>IFERROR(VLOOKUP($A173,'دیتا اولیه'!$A:$AM,16,FALSE)/10000000000,"")</f>
        <v>255.56030000000001</v>
      </c>
      <c r="I173" s="14">
        <f>IFERROR(H173/'دیتا اولیه'!$AQ$2*1000000,"")</f>
        <v>4941.4188483700063</v>
      </c>
      <c r="J173" s="15">
        <f t="shared" si="9"/>
        <v>28.015959474916933</v>
      </c>
      <c r="K173" s="14">
        <f>IFERROR(J173/'دیتا اولیه'!$AR$2*1000000,"")</f>
        <v>469.3026362282348</v>
      </c>
      <c r="L173" s="14">
        <f>IFERROR(VLOOKUP($A173,'دیتا اولیه'!$A:$AM,15,FALSE)/10000000000,"")</f>
        <v>51.4345</v>
      </c>
      <c r="M173" s="14">
        <f>IFERROR(L173/'دیتا اولیه'!$AS$2*1000000,"")</f>
        <v>760.85412937678439</v>
      </c>
      <c r="N173" s="51">
        <f>IFERROR(VLOOKUP($A173,'دیتا اولیه'!$A:$AM,36,FALSE),"")</f>
        <v>0.83589999999999998</v>
      </c>
      <c r="O173" s="35">
        <f t="shared" si="10"/>
        <v>0.62124409846008199</v>
      </c>
      <c r="P173" s="51">
        <f>IFERROR(VLOOKUP($A173,'دیتا اولیه'!$A:$AM,37,FALSE),"")</f>
        <v>41.567700000000002</v>
      </c>
      <c r="Q173" s="34">
        <f t="shared" si="11"/>
        <v>30.887521308856385</v>
      </c>
      <c r="R173" s="54">
        <f>IFERROR(VLOOKUP($A173,'دیتا اولیه'!$A:$AM,31,FALSE),"")</f>
        <v>0.67569999999999997</v>
      </c>
      <c r="S173" s="14">
        <f>IFERROR(VLOOKUP($A173,'دیتا اولیه'!$A:$AM,17,FALSE)/10000000000,"")</f>
        <v>273.36959999999999</v>
      </c>
      <c r="T173" s="14">
        <f>IFERROR(S173/'دیتا اولیه'!$AR$2*1000000,"")</f>
        <v>4579.2853912256896</v>
      </c>
      <c r="U173" s="30">
        <f>IFERROR(VLOOKUP($A173,'دیتا اولیه'!$A:$AM,22,FALSE),"")</f>
        <v>0.61980000000000002</v>
      </c>
      <c r="V173" s="19" t="str">
        <f>IFERROR(VLOOKUP($A173,'دیتا اولیه'!$A:$AN,20,FALSE)/10000000000/L173,"")</f>
        <v/>
      </c>
      <c r="W173" s="14">
        <f>IFERROR(VLOOKUP($A173,'دیتا اولیه'!$A:$AN,40,FALSE),"")</f>
        <v>493.44959999999998</v>
      </c>
      <c r="X173" s="18">
        <f>IFERROR(VLOOKUP($A173,'دیتا اولیه'!$A:$AN,23,FALSE),"")</f>
        <v>7.6669</v>
      </c>
      <c r="Y173" s="18">
        <f>IFERROR(VLOOKUP($A173,'دیتا اولیه'!$A:$AN,24,FALSE),"")</f>
        <v>7.8944000000000001</v>
      </c>
      <c r="Z173" s="18" t="str">
        <f>IFERROR(VLOOKUP($A173,'دیتا اولیه'!$A:$AN,25,FALSE),"")</f>
        <v>-</v>
      </c>
      <c r="AA173" s="30">
        <f>IFERROR(VLOOKUP($A173,'دیتا اولیه'!$A:$AN,38,FALSE),"")</f>
        <v>0.25109999999999999</v>
      </c>
      <c r="AB173" s="18">
        <f>IFERROR(VLOOKUP($A173,'دیتا اولیه'!$A:$AN,39,FALSE),"")</f>
        <v>0.83109999999999995</v>
      </c>
      <c r="AC173" s="22"/>
    </row>
    <row r="174" spans="1:29" ht="20.5" thickBot="1" x14ac:dyDescent="0.4">
      <c r="A174" s="55" t="s">
        <v>236</v>
      </c>
      <c r="B174" s="13" t="str">
        <f>VLOOKUP($A174,'دیتا اولیه'!$A:$AM,2,FALSE)</f>
        <v>شرکت بهمن لیزینگ</v>
      </c>
      <c r="C174" s="13" t="str">
        <f>VLOOKUP($A174,'دیتا اولیه'!$A:$AM,3,FALSE)</f>
        <v>لیزینگ</v>
      </c>
      <c r="D174" s="13">
        <f>VLOOKUP($A174,'دیتا اولیه'!$A:$AM,5,FALSE)/10000000000</f>
        <v>2036.76</v>
      </c>
      <c r="E174" s="15">
        <f>IFERROR(D174/'دیتا اولیه'!$AO$2*1000,"")</f>
        <v>24.305011933174224</v>
      </c>
      <c r="F174" s="15">
        <f t="shared" si="8"/>
        <v>49.521649907654428</v>
      </c>
      <c r="G174" s="14">
        <f>IFERROR(F174/'دیتا اولیه'!$AP$2*1000000,"")</f>
        <v>977.91567748132752</v>
      </c>
      <c r="H174" s="15">
        <f>IFERROR(VLOOKUP($A174,'دیتا اولیه'!$A:$AM,16,FALSE)/10000000000,"")</f>
        <v>241.21</v>
      </c>
      <c r="I174" s="14">
        <f>IFERROR(H174/'دیتا اولیه'!$AQ$2*1000000,"")</f>
        <v>4663.9467883522184</v>
      </c>
      <c r="J174" s="15">
        <f t="shared" si="9"/>
        <v>92.024532858777178</v>
      </c>
      <c r="K174" s="14">
        <f>IFERROR(J174/'دیتا اولیه'!$AR$2*1000000,"")</f>
        <v>1541.5269252856456</v>
      </c>
      <c r="L174" s="14">
        <f>IFERROR(VLOOKUP($A174,'دیتا اولیه'!$A:$AM,15,FALSE)/10000000000,"")</f>
        <v>72.395700000000005</v>
      </c>
      <c r="M174" s="14">
        <f>IFERROR(L174/'دیتا اولیه'!$AS$2*1000000,"")</f>
        <v>1070.9264655848287</v>
      </c>
      <c r="N174" s="51">
        <f>IFERROR(VLOOKUP($A174,'دیتا اولیه'!$A:$AM,36,FALSE),"")</f>
        <v>-0.21329999999999999</v>
      </c>
      <c r="O174" s="35">
        <f t="shared" si="10"/>
        <v>-0.30528202393455717</v>
      </c>
      <c r="P174" s="51">
        <f>IFERROR(VLOOKUP($A174,'دیتا اولیه'!$A:$AM,37,FALSE),"")</f>
        <v>0.46189999999999998</v>
      </c>
      <c r="Q174" s="34">
        <f t="shared" si="11"/>
        <v>9.51112557506546E-2</v>
      </c>
      <c r="R174" s="54">
        <f>IFERROR(VLOOKUP($A174,'دیتا اولیه'!$A:$AM,31,FALSE),"")</f>
        <v>2.9115000000000002</v>
      </c>
      <c r="S174" s="14">
        <f>IFERROR(VLOOKUP($A174,'دیتا اولیه'!$A:$AM,17,FALSE)/10000000000,"")</f>
        <v>376.52109999999999</v>
      </c>
      <c r="T174" s="14">
        <f>IFERROR(S174/'دیتا اولیه'!$AR$2*1000000,"")</f>
        <v>6307.203042028912</v>
      </c>
      <c r="U174" s="30">
        <f>IFERROR(VLOOKUP($A174,'دیتا اولیه'!$A:$AM,22,FALSE),"")</f>
        <v>0.30099999999999999</v>
      </c>
      <c r="V174" s="19" t="str">
        <f>IFERROR(VLOOKUP($A174,'دیتا اولیه'!$A:$AN,20,FALSE)/10000000000/L174,"")</f>
        <v/>
      </c>
      <c r="W174" s="14">
        <f>IFERROR(VLOOKUP($A174,'دیتا اولیه'!$A:$AN,40,FALSE),"")</f>
        <v>74.260900000000007</v>
      </c>
      <c r="X174" s="18">
        <f>IFERROR(VLOOKUP($A174,'دیتا اولیه'!$A:$AN,23,FALSE),"")</f>
        <v>0.7389</v>
      </c>
      <c r="Y174" s="18">
        <f>IFERROR(VLOOKUP($A174,'دیتا اولیه'!$A:$AN,24,FALSE),"")</f>
        <v>5.9882999999999997</v>
      </c>
      <c r="Z174" s="18" t="str">
        <f>IFERROR(VLOOKUP($A174,'دیتا اولیه'!$A:$AN,25,FALSE),"")</f>
        <v>-</v>
      </c>
      <c r="AA174" s="30">
        <f>IFERROR(VLOOKUP($A174,'دیتا اولیه'!$A:$AN,38,FALSE),"")</f>
        <v>0.37530000000000002</v>
      </c>
      <c r="AB174" s="18">
        <f>IFERROR(VLOOKUP($A174,'دیتا اولیه'!$A:$AN,39,FALSE),"")</f>
        <v>0.87080000000000002</v>
      </c>
      <c r="AC174" s="22"/>
    </row>
    <row r="175" spans="1:29" ht="20.5" thickBot="1" x14ac:dyDescent="0.4">
      <c r="A175" s="14" t="s">
        <v>163</v>
      </c>
      <c r="B175" s="13" t="str">
        <f>VLOOKUP($A175,'دیتا اولیه'!$A:$AM,2,FALSE)</f>
        <v>لیزینگ رایان‌ سایپا</v>
      </c>
      <c r="C175" s="13" t="str">
        <f>VLOOKUP($A175,'دیتا اولیه'!$A:$AM,3,FALSE)</f>
        <v>لیزینگ</v>
      </c>
      <c r="D175" s="13">
        <f>VLOOKUP($A175,'دیتا اولیه'!$A:$AM,5,FALSE)/10000000000</f>
        <v>1633.1328000000001</v>
      </c>
      <c r="E175" s="15">
        <f>IFERROR(D175/'دیتا اولیه'!$AO$2*1000,"")</f>
        <v>19.488458233890217</v>
      </c>
      <c r="F175" s="15">
        <f t="shared" si="8"/>
        <v>20.034895432193849</v>
      </c>
      <c r="G175" s="14">
        <f>IFERROR(F175/'دیتا اولیه'!$AP$2*1000000,"")</f>
        <v>395.63379605438087</v>
      </c>
      <c r="H175" s="15">
        <f>IFERROR(VLOOKUP($A175,'دیتا اولیه'!$A:$AM,16,FALSE)/10000000000,"")</f>
        <v>136.12190000000001</v>
      </c>
      <c r="I175" s="14">
        <f>IFERROR(H175/'دیتا اولیه'!$AQ$2*1000000,"")</f>
        <v>2632.0023976178509</v>
      </c>
      <c r="J175" s="15" t="str">
        <f t="shared" si="9"/>
        <v/>
      </c>
      <c r="K175" s="14" t="str">
        <f>IFERROR(J175/'دیتا اولیه'!$AR$2*1000000,"")</f>
        <v/>
      </c>
      <c r="L175" s="14">
        <f>IFERROR(VLOOKUP($A175,'دیتا اولیه'!$A:$AM,15,FALSE)/10000000000,"")</f>
        <v>-33.816899999999997</v>
      </c>
      <c r="M175" s="14">
        <f>IFERROR(L175/'دیتا اولیه'!$AS$2*1000000,"")</f>
        <v>-500.24259996153904</v>
      </c>
      <c r="N175" s="51" t="str">
        <f>IFERROR(VLOOKUP($A175,'دیتا اولیه'!$A:$AM,36,FALSE),"")</f>
        <v>-</v>
      </c>
      <c r="O175" s="35" t="str">
        <f t="shared" si="10"/>
        <v/>
      </c>
      <c r="P175" s="51">
        <f>IFERROR(VLOOKUP($A175,'دیتا اولیه'!$A:$AM,37,FALSE),"")</f>
        <v>-2.6879</v>
      </c>
      <c r="Q175" s="34">
        <f t="shared" si="11"/>
        <v>-2.2644081596426089</v>
      </c>
      <c r="R175" s="54">
        <f>IFERROR(VLOOKUP($A175,'دیتا اولیه'!$A:$AM,31,FALSE),"")</f>
        <v>-3.85E-2</v>
      </c>
      <c r="S175" s="14">
        <f>IFERROR(VLOOKUP($A175,'دیتا اولیه'!$A:$AM,17,FALSE)/10000000000,"")</f>
        <v>52.491700000000002</v>
      </c>
      <c r="T175" s="14">
        <f>IFERROR(S175/'دیتا اولیه'!$AR$2*1000000,"")</f>
        <v>879.30214248622212</v>
      </c>
      <c r="U175" s="30">
        <f>IFERROR(VLOOKUP($A175,'دیتا اولیه'!$A:$AM,22,FALSE),"")</f>
        <v>0.14419999999999999</v>
      </c>
      <c r="V175" s="19" t="str">
        <f>IFERROR(VLOOKUP($A175,'دیتا اولیه'!$A:$AN,20,FALSE)/10000000000/L175,"")</f>
        <v/>
      </c>
      <c r="W175" s="14">
        <f>IFERROR(VLOOKUP($A175,'دیتا اولیه'!$A:$AN,40,FALSE),"")</f>
        <v>1051.5889</v>
      </c>
      <c r="X175" s="18">
        <f>IFERROR(VLOOKUP($A175,'دیتا اولیه'!$A:$AN,23,FALSE),"")</f>
        <v>1.4481999999999999</v>
      </c>
      <c r="Y175" s="18" t="str">
        <f>IFERROR(VLOOKUP($A175,'دیتا اولیه'!$A:$AN,24,FALSE),"")</f>
        <v>-</v>
      </c>
      <c r="Z175" s="18" t="str">
        <f>IFERROR(VLOOKUP($A175,'دیتا اولیه'!$A:$AN,25,FALSE),"")</f>
        <v>-</v>
      </c>
      <c r="AA175" s="30">
        <f>IFERROR(VLOOKUP($A175,'دیتا اولیه'!$A:$AN,38,FALSE),"")</f>
        <v>7.1199999999999999E-2</v>
      </c>
      <c r="AB175" s="18">
        <f>IFERROR(VLOOKUP($A175,'دیتا اولیه'!$A:$AN,39,FALSE),"")</f>
        <v>1.3355999999999999</v>
      </c>
      <c r="AC175" s="22"/>
    </row>
    <row r="176" spans="1:29" ht="20.5" thickBot="1" x14ac:dyDescent="0.4">
      <c r="A176" s="14" t="s">
        <v>652</v>
      </c>
      <c r="B176" s="13" t="str">
        <f>VLOOKUP($A176,'دیتا اولیه'!$A:$AM,2,FALSE)</f>
        <v>لیزینگ پارسیان</v>
      </c>
      <c r="C176" s="13" t="str">
        <f>VLOOKUP($A176,'دیتا اولیه'!$A:$AM,3,FALSE)</f>
        <v>لیزینگ</v>
      </c>
      <c r="D176" s="13">
        <f>VLOOKUP($A176,'دیتا اولیه'!$A:$AM,5,FALSE)/10000000000</f>
        <v>1369.2</v>
      </c>
      <c r="E176" s="15">
        <f>IFERROR(D176/'دیتا اولیه'!$AO$2*1000,"")</f>
        <v>16.338902147971361</v>
      </c>
      <c r="F176" s="15">
        <f t="shared" si="8"/>
        <v>15.276597780329125</v>
      </c>
      <c r="G176" s="14">
        <f>IFERROR(F176/'دیتا اولیه'!$AP$2*1000000,"")</f>
        <v>301.67057228138083</v>
      </c>
      <c r="H176" s="15">
        <f>IFERROR(VLOOKUP($A176,'دیتا اولیه'!$A:$AM,16,FALSE)/10000000000,"")</f>
        <v>72.480900000000005</v>
      </c>
      <c r="I176" s="14">
        <f>IFERROR(H176/'دیتا اولیه'!$AQ$2*1000000,"")</f>
        <v>1401.4637070265671</v>
      </c>
      <c r="J176" s="15">
        <f t="shared" si="9"/>
        <v>8.8036058885151913</v>
      </c>
      <c r="K176" s="14">
        <f>IFERROR(J176/'دیتا اولیه'!$AR$2*1000000,"")</f>
        <v>147.47149586269313</v>
      </c>
      <c r="L176" s="14">
        <f>IFERROR(VLOOKUP($A176,'دیتا اولیه'!$A:$AM,15,FALSE)/10000000000,"")</f>
        <v>15.9671</v>
      </c>
      <c r="M176" s="14">
        <f>IFERROR(L176/'دیتا اولیه'!$AS$2*1000000,"")</f>
        <v>236.19621011523498</v>
      </c>
      <c r="N176" s="51">
        <f>IFERROR(VLOOKUP($A176,'دیتا اولیه'!$A:$AM,36,FALSE),"")</f>
        <v>0.81369999999999998</v>
      </c>
      <c r="O176" s="35">
        <f t="shared" si="10"/>
        <v>0.60163975237052658</v>
      </c>
      <c r="P176" s="51">
        <f>IFERROR(VLOOKUP($A176,'دیتا اولیه'!$A:$AM,37,FALSE),"")</f>
        <v>4.5199999999999997E-2</v>
      </c>
      <c r="Q176" s="34">
        <f t="shared" si="11"/>
        <v>-0.21703927456694438</v>
      </c>
      <c r="R176" s="54">
        <f>IFERROR(VLOOKUP($A176,'دیتا اولیه'!$A:$AM,31,FALSE),"")</f>
        <v>0.19869999999999999</v>
      </c>
      <c r="S176" s="14">
        <f>IFERROR(VLOOKUP($A176,'دیتا اولیه'!$A:$AM,17,FALSE)/10000000000,"")</f>
        <v>128.65430000000001</v>
      </c>
      <c r="T176" s="14">
        <f>IFERROR(S176/'دیتا اولیه'!$AR$2*1000000,"")</f>
        <v>2155.1216979077676</v>
      </c>
      <c r="U176" s="30">
        <f>IFERROR(VLOOKUP($A176,'دیتا اولیه'!$A:$AM,22,FALSE),"")</f>
        <v>0.34489999999999998</v>
      </c>
      <c r="V176" s="19" t="str">
        <f>IFERROR(VLOOKUP($A176,'دیتا اولیه'!$A:$AN,20,FALSE)/10000000000/L176,"")</f>
        <v/>
      </c>
      <c r="W176" s="14">
        <f>IFERROR(VLOOKUP($A176,'دیتا اولیه'!$A:$AN,40,FALSE),"")</f>
        <v>591.34649999999999</v>
      </c>
      <c r="X176" s="18">
        <f>IFERROR(VLOOKUP($A176,'دیتا اولیه'!$A:$AN,23,FALSE),"")</f>
        <v>4.4438000000000004</v>
      </c>
      <c r="Y176" s="18">
        <f>IFERROR(VLOOKUP($A176,'دیتا اولیه'!$A:$AN,24,FALSE),"")</f>
        <v>20.082599999999999</v>
      </c>
      <c r="Z176" s="18" t="str">
        <f>IFERROR(VLOOKUP($A176,'دیتا اولیه'!$A:$AN,25,FALSE),"")</f>
        <v>-</v>
      </c>
      <c r="AA176" s="30">
        <f>IFERROR(VLOOKUP($A176,'دیتا اولیه'!$A:$AN,38,FALSE),"")</f>
        <v>0.22939999999999999</v>
      </c>
      <c r="AB176" s="18">
        <f>IFERROR(VLOOKUP($A176,'دیتا اولیه'!$A:$AN,39,FALSE),"")</f>
        <v>1.3343</v>
      </c>
      <c r="AC176" s="22"/>
    </row>
    <row r="177" spans="1:29" ht="20.5" thickBot="1" x14ac:dyDescent="0.4">
      <c r="A177" s="14" t="s">
        <v>784</v>
      </c>
      <c r="B177" s="13" t="str">
        <f>VLOOKUP($A177,'دیتا اولیه'!$A:$AM,2,FALSE)</f>
        <v>لیزینگ کارآفرین</v>
      </c>
      <c r="C177" s="13" t="str">
        <f>VLOOKUP($A177,'دیتا اولیه'!$A:$AM,3,FALSE)</f>
        <v>لیزینگ</v>
      </c>
      <c r="D177" s="13">
        <f>VLOOKUP($A177,'دیتا اولیه'!$A:$AM,5,FALSE)/10000000000</f>
        <v>926.55</v>
      </c>
      <c r="E177" s="15">
        <f>IFERROR(D177/'دیتا اولیه'!$AO$2*1000,"")</f>
        <v>11.056682577565633</v>
      </c>
      <c r="F177" s="15">
        <f t="shared" si="8"/>
        <v>14.935217447412569</v>
      </c>
      <c r="G177" s="14">
        <f>IFERROR(F177/'دیتا اولیه'!$AP$2*1000000,"")</f>
        <v>294.92925449076955</v>
      </c>
      <c r="H177" s="15">
        <f>IFERROR(VLOOKUP($A177,'دیتا اولیه'!$A:$AM,16,FALSE)/10000000000,"")</f>
        <v>76.345600000000005</v>
      </c>
      <c r="I177" s="14">
        <f>IFERROR(H177/'دیتا اولیه'!$AQ$2*1000000,"")</f>
        <v>1476.1901078928036</v>
      </c>
      <c r="J177" s="15">
        <f t="shared" si="9"/>
        <v>42.895848776871752</v>
      </c>
      <c r="K177" s="14">
        <f>IFERROR(J177/'دیتا اولیه'!$AR$2*1000000,"")</f>
        <v>718.55953861788282</v>
      </c>
      <c r="L177" s="14">
        <f>IFERROR(VLOOKUP($A177,'دیتا اولیه'!$A:$AM,15,FALSE)/10000000000,"")</f>
        <v>11.5733</v>
      </c>
      <c r="M177" s="14">
        <f>IFERROR(L177/'دیتا اولیه'!$AS$2*1000000,"")</f>
        <v>171.20013017558912</v>
      </c>
      <c r="N177" s="51">
        <f>IFERROR(VLOOKUP($A177,'دیتا اولیه'!$A:$AM,36,FALSE),"")</f>
        <v>-0.73019999999999996</v>
      </c>
      <c r="O177" s="35">
        <f t="shared" si="10"/>
        <v>-0.76174537950622034</v>
      </c>
      <c r="P177" s="51">
        <f>IFERROR(VLOOKUP($A177,'دیتا اولیه'!$A:$AM,37,FALSE),"")</f>
        <v>-0.22509999999999999</v>
      </c>
      <c r="Q177" s="34">
        <f t="shared" si="11"/>
        <v>-0.41952136802710016</v>
      </c>
      <c r="R177" s="54">
        <f>IFERROR(VLOOKUP($A177,'دیتا اولیه'!$A:$AM,31,FALSE),"")</f>
        <v>0.74919999999999998</v>
      </c>
      <c r="S177" s="14">
        <f>IFERROR(VLOOKUP($A177,'دیتا اولیه'!$A:$AM,17,FALSE)/10000000000,"")</f>
        <v>114.19750000000001</v>
      </c>
      <c r="T177" s="14">
        <f>IFERROR(S177/'دیتا اولیه'!$AR$2*1000000,"")</f>
        <v>1912.9520746436172</v>
      </c>
      <c r="U177" s="30">
        <f>IFERROR(VLOOKUP($A177,'دیتا اولیه'!$A:$AM,22,FALSE),"")</f>
        <v>0.90380000000000005</v>
      </c>
      <c r="V177" s="19" t="str">
        <f>IFERROR(VLOOKUP($A177,'دیتا اولیه'!$A:$AN,20,FALSE)/10000000000/L177,"")</f>
        <v/>
      </c>
      <c r="W177" s="14">
        <f>IFERROR(VLOOKUP($A177,'دیتا اولیه'!$A:$AN,40,FALSE),"")</f>
        <v>519.72630000000004</v>
      </c>
      <c r="X177" s="18">
        <f>IFERROR(VLOOKUP($A177,'دیتا اولیه'!$A:$AN,23,FALSE),"")</f>
        <v>2.9373</v>
      </c>
      <c r="Y177" s="18">
        <f>IFERROR(VLOOKUP($A177,'دیتا اولیه'!$A:$AN,24,FALSE),"")</f>
        <v>8.4786000000000001</v>
      </c>
      <c r="Z177" s="18" t="str">
        <f>IFERROR(VLOOKUP($A177,'دیتا اولیه'!$A:$AN,25,FALSE),"")</f>
        <v>-</v>
      </c>
      <c r="AA177" s="30">
        <f>IFERROR(VLOOKUP($A177,'دیتا اولیه'!$A:$AN,38,FALSE),"")</f>
        <v>5.1700000000000003E-2</v>
      </c>
      <c r="AB177" s="18">
        <f>IFERROR(VLOOKUP($A177,'دیتا اولیه'!$A:$AN,39,FALSE),"")</f>
        <v>0.4451</v>
      </c>
      <c r="AC177" s="22"/>
    </row>
    <row r="178" spans="1:29" ht="20.5" thickBot="1" x14ac:dyDescent="0.4">
      <c r="A178" s="14" t="s">
        <v>1065</v>
      </c>
      <c r="B178" s="13" t="str">
        <f>VLOOKUP($A178,'دیتا اولیه'!$A:$AM,2,FALSE)</f>
        <v>واسپاری ملت</v>
      </c>
      <c r="C178" s="13" t="str">
        <f>VLOOKUP($A178,'دیتا اولیه'!$A:$AM,3,FALSE)</f>
        <v>لیزینگ</v>
      </c>
      <c r="D178" s="13">
        <f>VLOOKUP($A178,'دیتا اولیه'!$A:$AM,5,FALSE)/10000000000</f>
        <v>834</v>
      </c>
      <c r="E178" s="15">
        <f>IFERROR(D178/'دیتا اولیه'!$AO$2*1000,"")</f>
        <v>9.9522673031026248</v>
      </c>
      <c r="F178" s="15" t="str">
        <f t="shared" si="8"/>
        <v/>
      </c>
      <c r="G178" s="14" t="str">
        <f>IFERROR(F178/'دیتا اولیه'!$AP$2*1000000,"")</f>
        <v/>
      </c>
      <c r="H178" s="15">
        <f>IFERROR(VLOOKUP($A178,'دیتا اولیه'!$A:$AM,16,FALSE)/10000000000,"")</f>
        <v>100.7578</v>
      </c>
      <c r="I178" s="14">
        <f>IFERROR(H178/'دیتا اولیه'!$AQ$2*1000000,"")</f>
        <v>1948.2153215514909</v>
      </c>
      <c r="J178" s="15">
        <f t="shared" si="9"/>
        <v>11.188042642048575</v>
      </c>
      <c r="K178" s="14">
        <f>IFERROR(J178/'دیتا اولیه'!$AR$2*1000000,"")</f>
        <v>187.41381714405372</v>
      </c>
      <c r="L178" s="14">
        <f>IFERROR(VLOOKUP($A178,'دیتا اولیه'!$A:$AM,15,FALSE)/10000000000,"")</f>
        <v>10.18</v>
      </c>
      <c r="M178" s="14">
        <f>IFERROR(L178/'دیتا اولیه'!$AS$2*1000000,"")</f>
        <v>150.58948832117866</v>
      </c>
      <c r="N178" s="51">
        <f>IFERROR(VLOOKUP($A178,'دیتا اولیه'!$A:$AM,36,FALSE),"")</f>
        <v>-9.01E-2</v>
      </c>
      <c r="O178" s="35">
        <f t="shared" si="10"/>
        <v>-0.19648673392405436</v>
      </c>
      <c r="P178" s="51" t="str">
        <f>IFERROR(VLOOKUP($A178,'دیتا اولیه'!$A:$AM,37,FALSE),"")</f>
        <v>-</v>
      </c>
      <c r="Q178" s="34" t="str">
        <f t="shared" si="11"/>
        <v/>
      </c>
      <c r="R178" s="54">
        <f>IFERROR(VLOOKUP($A178,'دیتا اولیه'!$A:$AM,31,FALSE),"")</f>
        <v>3.4205999999999999</v>
      </c>
      <c r="S178" s="14">
        <f>IFERROR(VLOOKUP($A178,'دیتا اولیه'!$A:$AM,17,FALSE)/10000000000,"")</f>
        <v>146.03190000000001</v>
      </c>
      <c r="T178" s="14">
        <f>IFERROR(S178/'دیتا اولیه'!$AR$2*1000000,"")</f>
        <v>2446.2184029348209</v>
      </c>
      <c r="U178" s="30">
        <f>IFERROR(VLOOKUP($A178,'دیتا اولیه'!$A:$AM,22,FALSE),"")</f>
        <v>0.30099999999999999</v>
      </c>
      <c r="V178" s="19" t="str">
        <f>IFERROR(VLOOKUP($A178,'دیتا اولیه'!$A:$AN,20,FALSE)/10000000000/L178,"")</f>
        <v/>
      </c>
      <c r="W178" s="14">
        <f>IFERROR(VLOOKUP($A178,'دیتا اولیه'!$A:$AN,40,FALSE),"")</f>
        <v>1152.1721</v>
      </c>
      <c r="X178" s="18">
        <f>IFERROR(VLOOKUP($A178,'دیتا اولیه'!$A:$AN,23,FALSE),"")</f>
        <v>9.2736000000000001</v>
      </c>
      <c r="Y178" s="18">
        <f>IFERROR(VLOOKUP($A178,'دیتا اولیه'!$A:$AN,24,FALSE),"")</f>
        <v>22.217700000000001</v>
      </c>
      <c r="Z178" s="18" t="str">
        <f>IFERROR(VLOOKUP($A178,'دیتا اولیه'!$A:$AN,25,FALSE),"")</f>
        <v>-</v>
      </c>
      <c r="AA178" s="30">
        <f>IFERROR(VLOOKUP($A178,'دیتا اولیه'!$A:$AN,38,FALSE),"")</f>
        <v>0.26869999999999999</v>
      </c>
      <c r="AB178" s="18">
        <f>IFERROR(VLOOKUP($A178,'دیتا اولیه'!$A:$AN,39,FALSE),"")</f>
        <v>1.6001000000000001</v>
      </c>
      <c r="AC178" s="22"/>
    </row>
    <row r="179" spans="1:29" ht="20.5" thickBot="1" x14ac:dyDescent="0.4">
      <c r="A179" s="55" t="s">
        <v>864</v>
      </c>
      <c r="B179" s="13" t="str">
        <f>VLOOKUP($A179,'دیتا اولیه'!$A:$AM,2,FALSE)</f>
        <v>لیزینگ‌خودروغدیر</v>
      </c>
      <c r="C179" s="13" t="str">
        <f>VLOOKUP($A179,'دیتا اولیه'!$A:$AM,3,FALSE)</f>
        <v>لیزینگ</v>
      </c>
      <c r="D179" s="13">
        <f>VLOOKUP($A179,'دیتا اولیه'!$A:$AM,5,FALSE)/10000000000</f>
        <v>543.6</v>
      </c>
      <c r="E179" s="15">
        <f>IFERROR(D179/'دیتا اولیه'!$AO$2*1000,"")</f>
        <v>6.4868735083532219</v>
      </c>
      <c r="F179" s="15">
        <f t="shared" si="8"/>
        <v>9.3348999655053468</v>
      </c>
      <c r="G179" s="14">
        <f>IFERROR(F179/'دیتا اولیه'!$AP$2*1000000,"")</f>
        <v>184.33846693335994</v>
      </c>
      <c r="H179" s="15">
        <f>IFERROR(VLOOKUP($A179,'دیتا اولیه'!$A:$AM,16,FALSE)/10000000000,"")</f>
        <v>44.837699999999998</v>
      </c>
      <c r="I179" s="14">
        <f>IFERROR(H179/'دیتا اولیه'!$AQ$2*1000000,"")</f>
        <v>866.96507985614289</v>
      </c>
      <c r="J179" s="15">
        <f t="shared" si="9"/>
        <v>7.520582207246326</v>
      </c>
      <c r="K179" s="14">
        <f>IFERROR(J179/'دیتا اولیه'!$AR$2*1000000,"")</f>
        <v>125.97923190857708</v>
      </c>
      <c r="L179" s="14">
        <f>IFERROR(VLOOKUP($A179,'دیتا اولیه'!$A:$AM,15,FALSE)/10000000000,"")</f>
        <v>21.6495</v>
      </c>
      <c r="M179" s="14">
        <f>IFERROR(L179/'دیتا اولیه'!$AS$2*1000000,"")</f>
        <v>320.25413825239275</v>
      </c>
      <c r="N179" s="51">
        <f>IFERROR(VLOOKUP($A179,'دیتا اولیه'!$A:$AM,36,FALSE),"")</f>
        <v>1.8787</v>
      </c>
      <c r="O179" s="35">
        <f t="shared" si="10"/>
        <v>1.5421185174775527</v>
      </c>
      <c r="P179" s="51">
        <f>IFERROR(VLOOKUP($A179,'دیتا اولیه'!$A:$AM,37,FALSE),"")</f>
        <v>1.3191999999999999</v>
      </c>
      <c r="Q179" s="34">
        <f t="shared" si="11"/>
        <v>0.7373158385230989</v>
      </c>
      <c r="R179" s="54">
        <f>IFERROR(VLOOKUP($A179,'دیتا اولیه'!$A:$AM,31,FALSE),"")</f>
        <v>0.13109999999999999</v>
      </c>
      <c r="S179" s="14">
        <f>IFERROR(VLOOKUP($A179,'دیتا اولیه'!$A:$AM,17,FALSE)/10000000000,"")</f>
        <v>137.05009999999999</v>
      </c>
      <c r="T179" s="14">
        <f>IFERROR(S179/'دیتا اولیه'!$AR$2*1000000,"")</f>
        <v>2295.7619310853138</v>
      </c>
      <c r="U179" s="30">
        <f>IFERROR(VLOOKUP($A179,'دیتا اولیه'!$A:$AM,22,FALSE),"")</f>
        <v>0.1004</v>
      </c>
      <c r="V179" s="19">
        <f>IFERROR(VLOOKUP($A179,'دیتا اولیه'!$A:$AN,20,FALSE)/10000000000/L179,"")</f>
        <v>0.24354373080209704</v>
      </c>
      <c r="W179" s="14">
        <f>IFERROR(VLOOKUP($A179,'دیتا اولیه'!$A:$AN,40,FALSE),"")</f>
        <v>383.4332</v>
      </c>
      <c r="X179" s="18">
        <f>IFERROR(VLOOKUP($A179,'دیتا اولیه'!$A:$AN,23,FALSE),"")</f>
        <v>3.7238000000000002</v>
      </c>
      <c r="Y179" s="18">
        <f>IFERROR(VLOOKUP($A179,'دیتا اولیه'!$A:$AN,24,FALSE),"")</f>
        <v>7.7542999999999997</v>
      </c>
      <c r="Z179" s="18" t="str">
        <f>IFERROR(VLOOKUP($A179,'دیتا اولیه'!$A:$AN,25,FALSE),"")</f>
        <v>-</v>
      </c>
      <c r="AA179" s="30">
        <f>IFERROR(VLOOKUP($A179,'دیتا اولیه'!$A:$AN,38,FALSE),"")</f>
        <v>0.23200000000000001</v>
      </c>
      <c r="AB179" s="18">
        <f>IFERROR(VLOOKUP($A179,'دیتا اولیه'!$A:$AN,39,FALSE),"")</f>
        <v>1.4434</v>
      </c>
      <c r="AC179" s="22"/>
    </row>
    <row r="180" spans="1:29" ht="20.5" thickBot="1" x14ac:dyDescent="0.4">
      <c r="A180" s="14" t="s">
        <v>412</v>
      </c>
      <c r="B180" s="13" t="str">
        <f>VLOOKUP($A180,'دیتا اولیه'!$A:$AM,2,FALSE)</f>
        <v>لیزینگ ایران</v>
      </c>
      <c r="C180" s="13" t="str">
        <f>VLOOKUP($A180,'دیتا اولیه'!$A:$AM,3,FALSE)</f>
        <v>لیزینگ</v>
      </c>
      <c r="D180" s="13">
        <f>VLOOKUP($A180,'دیتا اولیه'!$A:$AM,5,FALSE)/10000000000</f>
        <v>518.79999999999995</v>
      </c>
      <c r="E180" s="15">
        <f>IFERROR(D180/'دیتا اولیه'!$AO$2*1000,"")</f>
        <v>6.1909307875894974</v>
      </c>
      <c r="F180" s="15">
        <f t="shared" si="8"/>
        <v>22.013587742121992</v>
      </c>
      <c r="G180" s="14">
        <f>IFERROR(F180/'دیتا اولیه'!$AP$2*1000000,"")</f>
        <v>434.70749885706937</v>
      </c>
      <c r="H180" s="15">
        <f>IFERROR(VLOOKUP($A180,'دیتا اولیه'!$A:$AM,16,FALSE)/10000000000,"")</f>
        <v>98.6006</v>
      </c>
      <c r="I180" s="14">
        <f>IFERROR(H180/'دیتا اولیه'!$AQ$2*1000000,"")</f>
        <v>1906.5045052012838</v>
      </c>
      <c r="J180" s="15">
        <f t="shared" si="9"/>
        <v>13.351744695774153</v>
      </c>
      <c r="K180" s="14">
        <f>IFERROR(J180/'دیتا اولیه'!$AR$2*1000000,"")</f>
        <v>223.6585539604026</v>
      </c>
      <c r="L180" s="14">
        <f>IFERROR(VLOOKUP($A180,'دیتا اولیه'!$A:$AM,15,FALSE)/10000000000,"")</f>
        <v>-7.6144999999999996</v>
      </c>
      <c r="M180" s="14">
        <f>IFERROR(L180/'دیتا اولیه'!$AS$2*1000000,"")</f>
        <v>-112.63886628896022</v>
      </c>
      <c r="N180" s="51">
        <f>IFERROR(VLOOKUP($A180,'دیتا اولیه'!$A:$AM,36,FALSE),"")</f>
        <v>-1.5703</v>
      </c>
      <c r="O180" s="35">
        <f t="shared" si="10"/>
        <v>-1.5036197556249169</v>
      </c>
      <c r="P180" s="51">
        <f>IFERROR(VLOOKUP($A180,'دیتا اولیه'!$A:$AM,37,FALSE),"")</f>
        <v>-1.3459000000000001</v>
      </c>
      <c r="Q180" s="34">
        <f t="shared" si="11"/>
        <v>-1.2591141551160487</v>
      </c>
      <c r="R180" s="54">
        <f>IFERROR(VLOOKUP($A180,'دیتا اولیه'!$A:$AM,31,FALSE),"")</f>
        <v>-0.82709999999999995</v>
      </c>
      <c r="S180" s="14">
        <f>IFERROR(VLOOKUP($A180,'دیتا اولیه'!$A:$AM,17,FALSE)/10000000000,"")</f>
        <v>-61.793300000000002</v>
      </c>
      <c r="T180" s="14">
        <f>IFERROR(S180/'دیتا اولیه'!$AR$2*1000000,"")</f>
        <v>-1035.1156674539759</v>
      </c>
      <c r="U180" s="30" t="str">
        <f>IFERROR(VLOOKUP($A180,'دیتا اولیه'!$A:$AM,22,FALSE),"")</f>
        <v>-</v>
      </c>
      <c r="V180" s="19" t="str">
        <f>IFERROR(VLOOKUP($A180,'دیتا اولیه'!$A:$AN,20,FALSE)/10000000000/L180,"")</f>
        <v/>
      </c>
      <c r="W180" s="14">
        <f>IFERROR(VLOOKUP($A180,'دیتا اولیه'!$A:$AN,40,FALSE),"")</f>
        <v>563.12189999999998</v>
      </c>
      <c r="X180" s="18">
        <f>IFERROR(VLOOKUP($A180,'دیتا اولیه'!$A:$AN,23,FALSE),"")</f>
        <v>2.7755999999999998</v>
      </c>
      <c r="Y180" s="18">
        <f>IFERROR(VLOOKUP($A180,'دیتا اولیه'!$A:$AN,24,FALSE),"")</f>
        <v>6.8586</v>
      </c>
      <c r="Z180" s="18" t="str">
        <f>IFERROR(VLOOKUP($A180,'دیتا اولیه'!$A:$AN,25,FALSE),"")</f>
        <v>-</v>
      </c>
      <c r="AA180" s="30">
        <f>IFERROR(VLOOKUP($A180,'دیتا اولیه'!$A:$AN,38,FALSE),"")</f>
        <v>-0.10639999999999999</v>
      </c>
      <c r="AB180" s="18">
        <f>IFERROR(VLOOKUP($A180,'دیتا اولیه'!$A:$AN,39,FALSE),"")</f>
        <v>0.93840000000000001</v>
      </c>
      <c r="AC180" s="22"/>
    </row>
    <row r="181" spans="1:29" ht="20.5" thickBot="1" x14ac:dyDescent="0.4">
      <c r="A181" s="14" t="s">
        <v>513</v>
      </c>
      <c r="B181" s="13" t="str">
        <f>VLOOKUP($A181,'دیتا اولیه'!$A:$AM,2,FALSE)</f>
        <v>لیزینگ ایران و شرق</v>
      </c>
      <c r="C181" s="13" t="str">
        <f>VLOOKUP($A181,'دیتا اولیه'!$A:$AM,3,FALSE)</f>
        <v>لیزینگ</v>
      </c>
      <c r="D181" s="13">
        <f>VLOOKUP($A181,'دیتا اولیه'!$A:$AM,5,FALSE)/10000000000</f>
        <v>481.74</v>
      </c>
      <c r="E181" s="15">
        <f>IFERROR(D181/'دیتا اولیه'!$AO$2*1000,"")</f>
        <v>5.748687350835322</v>
      </c>
      <c r="F181" s="15">
        <f t="shared" si="8"/>
        <v>5.6284965034965033</v>
      </c>
      <c r="G181" s="14">
        <f>IFERROR(F181/'دیتا اولیه'!$AP$2*1000000,"")</f>
        <v>111.14724532970978</v>
      </c>
      <c r="H181" s="15">
        <f>IFERROR(VLOOKUP($A181,'دیتا اولیه'!$A:$AM,16,FALSE)/10000000000,"")</f>
        <v>26.800899999999999</v>
      </c>
      <c r="I181" s="14">
        <f>IFERROR(H181/'دیتا اولیه'!$AQ$2*1000000,"")</f>
        <v>518.21222785103828</v>
      </c>
      <c r="J181" s="15">
        <f t="shared" si="9"/>
        <v>3.8617449664429531</v>
      </c>
      <c r="K181" s="14">
        <f>IFERROR(J181/'دیتا اولیه'!$AR$2*1000000,"")</f>
        <v>64.689096042396656</v>
      </c>
      <c r="L181" s="14">
        <f>IFERROR(VLOOKUP($A181,'دیتا اولیه'!$A:$AM,15,FALSE)/10000000000,"")</f>
        <v>13.5219</v>
      </c>
      <c r="M181" s="14">
        <f>IFERROR(L181/'دیتا اولیه'!$AS$2*1000000,"")</f>
        <v>200.02514755698883</v>
      </c>
      <c r="N181" s="51">
        <f>IFERROR(VLOOKUP($A181,'دیتا اولیه'!$A:$AM,36,FALSE),"")</f>
        <v>2.5015000000000001</v>
      </c>
      <c r="O181" s="35">
        <f t="shared" si="10"/>
        <v>2.0920999023683082</v>
      </c>
      <c r="P181" s="51">
        <f>IFERROR(VLOOKUP($A181,'دیتا اولیه'!$A:$AM,37,FALSE),"")</f>
        <v>1.4024000000000001</v>
      </c>
      <c r="Q181" s="34">
        <f t="shared" si="11"/>
        <v>0.79964107039836718</v>
      </c>
      <c r="R181" s="54">
        <f>IFERROR(VLOOKUP($A181,'دیتا اولیه'!$A:$AM,31,FALSE),"")</f>
        <v>0.7228</v>
      </c>
      <c r="S181" s="14">
        <f>IFERROR(VLOOKUP($A181,'دیتا اولیه'!$A:$AM,17,FALSE)/10000000000,"")</f>
        <v>52.969299999999997</v>
      </c>
      <c r="T181" s="14">
        <f>IFERROR(S181/'دیتا اولیه'!$AR$2*1000000,"")</f>
        <v>887.30254451647488</v>
      </c>
      <c r="U181" s="30">
        <f>IFERROR(VLOOKUP($A181,'دیتا اولیه'!$A:$AM,22,FALSE),"")</f>
        <v>0.40039999999999998</v>
      </c>
      <c r="V181" s="19" t="str">
        <f>IFERROR(VLOOKUP($A181,'دیتا اولیه'!$A:$AN,20,FALSE)/10000000000/L181,"")</f>
        <v/>
      </c>
      <c r="W181" s="14">
        <f>IFERROR(VLOOKUP($A181,'دیتا اولیه'!$A:$AN,40,FALSE),"")</f>
        <v>816.87540000000001</v>
      </c>
      <c r="X181" s="18">
        <f>IFERROR(VLOOKUP($A181,'دیتا اولیه'!$A:$AN,23,FALSE),"")</f>
        <v>4.0041000000000002</v>
      </c>
      <c r="Y181" s="18">
        <f>IFERROR(VLOOKUP($A181,'دیتا اولیه'!$A:$AN,24,FALSE),"")</f>
        <v>18.272300000000001</v>
      </c>
      <c r="Z181" s="18" t="str">
        <f>IFERROR(VLOOKUP($A181,'دیتا اولیه'!$A:$AN,25,FALSE),"")</f>
        <v>-</v>
      </c>
      <c r="AA181" s="30">
        <f>IFERROR(VLOOKUP($A181,'دیتا اولیه'!$A:$AN,38,FALSE),"")</f>
        <v>0.1845</v>
      </c>
      <c r="AB181" s="18">
        <f>IFERROR(VLOOKUP($A181,'دیتا اولیه'!$A:$AN,39,FALSE),"")</f>
        <v>0.84030000000000005</v>
      </c>
      <c r="AC181" s="22"/>
    </row>
    <row r="182" spans="1:29" ht="20.5" thickBot="1" x14ac:dyDescent="0.4">
      <c r="A182" s="14" t="s">
        <v>426</v>
      </c>
      <c r="B182" s="13" t="str">
        <f>VLOOKUP($A182,'دیتا اولیه'!$A:$AM,2,FALSE)</f>
        <v>لیزینگ رازی</v>
      </c>
      <c r="C182" s="13" t="str">
        <f>VLOOKUP($A182,'دیتا اولیه'!$A:$AM,3,FALSE)</f>
        <v>لیزینگ</v>
      </c>
      <c r="D182" s="13">
        <f>VLOOKUP($A182,'دیتا اولیه'!$A:$AM,5,FALSE)/10000000000</f>
        <v>344.85</v>
      </c>
      <c r="E182" s="15">
        <f>IFERROR(D182/'دیتا اولیه'!$AO$2*1000,"")</f>
        <v>4.1151551312649168</v>
      </c>
      <c r="F182" s="15" t="str">
        <f t="shared" si="8"/>
        <v/>
      </c>
      <c r="G182" s="14" t="str">
        <f>IFERROR(F182/'دیتا اولیه'!$AP$2*1000000,"")</f>
        <v/>
      </c>
      <c r="H182" s="15">
        <f>IFERROR(VLOOKUP($A182,'دیتا اولیه'!$A:$AM,16,FALSE)/10000000000,"")</f>
        <v>15.0212</v>
      </c>
      <c r="I182" s="14">
        <f>IFERROR(H182/'دیتا اولیه'!$AQ$2*1000000,"")</f>
        <v>290.4443327274837</v>
      </c>
      <c r="J182" s="15" t="str">
        <f t="shared" si="9"/>
        <v/>
      </c>
      <c r="K182" s="14" t="str">
        <f>IFERROR(J182/'دیتا اولیه'!$AR$2*1000000,"")</f>
        <v/>
      </c>
      <c r="L182" s="14">
        <f>IFERROR(VLOOKUP($A182,'دیتا اولیه'!$A:$AM,15,FALSE)/10000000000,"")</f>
        <v>1.1933</v>
      </c>
      <c r="M182" s="14">
        <f>IFERROR(L182/'دیتا اولیه'!$AS$2*1000000,"")</f>
        <v>17.652105738080795</v>
      </c>
      <c r="N182" s="51" t="str">
        <f>IFERROR(VLOOKUP($A182,'دیتا اولیه'!$A:$AM,36,FALSE),"")</f>
        <v>-</v>
      </c>
      <c r="O182" s="35" t="str">
        <f t="shared" si="10"/>
        <v/>
      </c>
      <c r="P182" s="51" t="str">
        <f>IFERROR(VLOOKUP($A182,'دیتا اولیه'!$A:$AM,37,FALSE),"")</f>
        <v>-</v>
      </c>
      <c r="Q182" s="34" t="str">
        <f t="shared" si="11"/>
        <v/>
      </c>
      <c r="R182" s="54">
        <f>IFERROR(VLOOKUP($A182,'دیتا اولیه'!$A:$AM,31,FALSE),"")</f>
        <v>12.6351</v>
      </c>
      <c r="S182" s="14">
        <f>IFERROR(VLOOKUP($A182,'دیتا اولیه'!$A:$AM,17,FALSE)/10000000000,"")</f>
        <v>6.2907000000000002</v>
      </c>
      <c r="T182" s="14">
        <f>IFERROR(S182/'دیتا اولیه'!$AR$2*1000000,"")</f>
        <v>105.37715463088598</v>
      </c>
      <c r="U182" s="30">
        <f>IFERROR(VLOOKUP($A182,'دیتا اولیه'!$A:$AM,22,FALSE),"")</f>
        <v>0.10979999999999999</v>
      </c>
      <c r="V182" s="19">
        <f>IFERROR(VLOOKUP($A182,'دیتا اولیه'!$A:$AN,20,FALSE)/10000000000/L182,"")</f>
        <v>4.3157630101399475E-2</v>
      </c>
      <c r="W182" s="14">
        <f>IFERROR(VLOOKUP($A182,'دیتا اولیه'!$A:$AN,40,FALSE),"")</f>
        <v>593.9366</v>
      </c>
      <c r="X182" s="18">
        <f>IFERROR(VLOOKUP($A182,'دیتا اولیه'!$A:$AN,23,FALSE),"")</f>
        <v>47.171199999999999</v>
      </c>
      <c r="Y182" s="18" t="str">
        <f>IFERROR(VLOOKUP($A182,'دیتا اولیه'!$A:$AN,24,FALSE),"")</f>
        <v>-</v>
      </c>
      <c r="Z182" s="18" t="str">
        <f>IFERROR(VLOOKUP($A182,'دیتا اولیه'!$A:$AN,25,FALSE),"")</f>
        <v>-</v>
      </c>
      <c r="AA182" s="30">
        <f>IFERROR(VLOOKUP($A182,'دیتا اولیه'!$A:$AN,38,FALSE),"")</f>
        <v>-0.43619999999999998</v>
      </c>
      <c r="AB182" s="18">
        <f>IFERROR(VLOOKUP($A182,'دیتا اولیه'!$A:$AN,39,FALSE),"")</f>
        <v>0.30909999999999999</v>
      </c>
      <c r="AC182" s="22"/>
    </row>
    <row r="183" spans="1:29" ht="20.5" thickBot="1" x14ac:dyDescent="0.4">
      <c r="A183" s="14" t="s">
        <v>1362</v>
      </c>
      <c r="B183" s="13" t="str">
        <f>VLOOKUP($A183,'دیتا اولیه'!$A:$AM,2,FALSE)</f>
        <v>شرکت لیزینگ آریا دانا</v>
      </c>
      <c r="C183" s="13" t="str">
        <f>VLOOKUP($A183,'دیتا اولیه'!$A:$AM,3,FALSE)</f>
        <v>لیزینگ</v>
      </c>
      <c r="D183" s="13">
        <f>VLOOKUP($A183,'دیتا اولیه'!$A:$AM,5,FALSE)/10000000000</f>
        <v>236.5</v>
      </c>
      <c r="E183" s="15">
        <f>IFERROR(D183/'دیتا اولیه'!$AO$2*1000,"")</f>
        <v>2.8221957040572789</v>
      </c>
      <c r="F183" s="15">
        <f t="shared" si="8"/>
        <v>6.829767441860465</v>
      </c>
      <c r="G183" s="14">
        <f>IFERROR(F183/'دیتا اولیه'!$AP$2*1000000,"")</f>
        <v>134.86902531320035</v>
      </c>
      <c r="H183" s="15">
        <f>IFERROR(VLOOKUP($A183,'دیتا اولیه'!$A:$AM,16,FALSE)/10000000000,"")</f>
        <v>2.742</v>
      </c>
      <c r="I183" s="14">
        <f>IFERROR(H183/'دیتا اولیه'!$AQ$2*1000000,"")</f>
        <v>53.018291503925134</v>
      </c>
      <c r="J183" s="15">
        <f t="shared" si="9"/>
        <v>1.1944037741987961</v>
      </c>
      <c r="K183" s="14">
        <f>IFERROR(J183/'دیتا اولیه'!$AR$2*1000000,"")</f>
        <v>20.007768802432217</v>
      </c>
      <c r="L183" s="14">
        <f>IFERROR(VLOOKUP($A183,'دیتا اولیه'!$A:$AM,15,FALSE)/10000000000,"")</f>
        <v>2.2025999999999999</v>
      </c>
      <c r="M183" s="14">
        <f>IFERROR(L183/'دیتا اولیه'!$AS$2*1000000,"")</f>
        <v>32.582358249138323</v>
      </c>
      <c r="N183" s="51">
        <f>IFERROR(VLOOKUP($A183,'دیتا اولیه'!$A:$AM,36,FALSE),"")</f>
        <v>0.84409999999999996</v>
      </c>
      <c r="O183" s="35">
        <f t="shared" si="10"/>
        <v>0.62848534341207962</v>
      </c>
      <c r="P183" s="51">
        <f>IFERROR(VLOOKUP($A183,'دیتا اولیه'!$A:$AM,37,FALSE),"")</f>
        <v>-0.67749999999999999</v>
      </c>
      <c r="Q183" s="34">
        <f t="shared" si="11"/>
        <v>-0.75841481634887065</v>
      </c>
      <c r="R183" s="54" t="str">
        <f>IFERROR(VLOOKUP($A183,'دیتا اولیه'!$A:$AM,31,FALSE),"")</f>
        <v>-</v>
      </c>
      <c r="S183" s="14">
        <f>IFERROR(VLOOKUP($A183,'دیتا اولیه'!$A:$AM,17,FALSE)/10000000000,"")</f>
        <v>27.586400000000001</v>
      </c>
      <c r="T183" s="14">
        <f>IFERROR(S183/'دیتا اولیه'!$AR$2*1000000,"")</f>
        <v>462.10697354975963</v>
      </c>
      <c r="U183" s="30">
        <f>IFERROR(VLOOKUP($A183,'دیتا اولیه'!$A:$AM,22,FALSE),"")</f>
        <v>0.1004</v>
      </c>
      <c r="V183" s="19" t="str">
        <f>IFERROR(VLOOKUP($A183,'دیتا اولیه'!$A:$AN,20,FALSE)/10000000000/L183,"")</f>
        <v/>
      </c>
      <c r="W183" s="14">
        <f>IFERROR(VLOOKUP($A183,'دیتا اولیه'!$A:$AN,40,FALSE),"")</f>
        <v>550.15729999999996</v>
      </c>
      <c r="X183" s="18">
        <f>IFERROR(VLOOKUP($A183,'دیتا اولیه'!$A:$AN,23,FALSE),"")</f>
        <v>21.8248</v>
      </c>
      <c r="Y183" s="18">
        <f>IFERROR(VLOOKUP($A183,'دیتا اولیه'!$A:$AN,24,FALSE),"")</f>
        <v>87.408799999999999</v>
      </c>
      <c r="Z183" s="18" t="str">
        <f>IFERROR(VLOOKUP($A183,'دیتا اولیه'!$A:$AN,25,FALSE),"")</f>
        <v>-</v>
      </c>
      <c r="AA183" s="30">
        <f>IFERROR(VLOOKUP($A183,'دیتا اولیه'!$A:$AN,38,FALSE),"")</f>
        <v>6.2100000000000002E-2</v>
      </c>
      <c r="AB183" s="18">
        <f>IFERROR(VLOOKUP($A183,'دیتا اولیه'!$A:$AN,39,FALSE),"")</f>
        <v>0.40229999999999999</v>
      </c>
      <c r="AC183" s="22"/>
    </row>
    <row r="184" spans="1:29" ht="20.5" thickBot="1" x14ac:dyDescent="0.4">
      <c r="A184" s="14" t="s">
        <v>941</v>
      </c>
      <c r="B184" s="13" t="str">
        <f>VLOOKUP($A184,'دیتا اولیه'!$A:$AM,2,FALSE)</f>
        <v>گروه‌ صنعتی‌ بارز</v>
      </c>
      <c r="C184" s="13" t="str">
        <f>VLOOKUP($A184,'دیتا اولیه'!$A:$AM,3,FALSE)</f>
        <v>لاستیک و پلاستیک</v>
      </c>
      <c r="D184" s="13">
        <f>VLOOKUP($A184,'دیتا اولیه'!$A:$AM,5,FALSE)/10000000000</f>
        <v>14956.88</v>
      </c>
      <c r="E184" s="15">
        <f>IFERROR(D184/'دیتا اولیه'!$AO$2*1000,"")</f>
        <v>178.48305489260142</v>
      </c>
      <c r="F184" s="15">
        <f t="shared" si="8"/>
        <v>764.96682464454977</v>
      </c>
      <c r="G184" s="14">
        <f>IFERROR(F184/'دیتا اولیه'!$AP$2*1000000,"")</f>
        <v>15105.979949536923</v>
      </c>
      <c r="H184" s="15">
        <f>IFERROR(VLOOKUP($A184,'دیتا اولیه'!$A:$AM,16,FALSE)/10000000000,"")</f>
        <v>2719.0675000000001</v>
      </c>
      <c r="I184" s="14">
        <f>IFERROR(H184/'دیتا اولیه'!$AQ$2*1000000,"")</f>
        <v>52574.8772187633</v>
      </c>
      <c r="J184" s="15">
        <f t="shared" si="9"/>
        <v>438.15076216329089</v>
      </c>
      <c r="K184" s="14">
        <f>IFERROR(J184/'دیتا اولیه'!$AR$2*1000000,"")</f>
        <v>7339.5775694472241</v>
      </c>
      <c r="L184" s="14">
        <f>IFERROR(VLOOKUP($A184,'دیتا اولیه'!$A:$AM,15,FALSE)/10000000000,"")</f>
        <v>419.66079999999999</v>
      </c>
      <c r="M184" s="14">
        <f>IFERROR(L184/'دیتا اولیه'!$AS$2*1000000,"")</f>
        <v>6207.9081670389496</v>
      </c>
      <c r="N184" s="51">
        <f>IFERROR(VLOOKUP($A184,'دیتا اولیه'!$A:$AM,36,FALSE),"")</f>
        <v>-4.2200000000000001E-2</v>
      </c>
      <c r="O184" s="35">
        <f t="shared" si="10"/>
        <v>-0.15418726646055536</v>
      </c>
      <c r="P184" s="51">
        <f>IFERROR(VLOOKUP($A184,'دیتا اولیه'!$A:$AM,37,FALSE),"")</f>
        <v>-0.45140000000000002</v>
      </c>
      <c r="Q184" s="34">
        <f t="shared" si="11"/>
        <v>-0.58904300232245088</v>
      </c>
      <c r="R184" s="54">
        <f>IFERROR(VLOOKUP($A184,'دیتا اولیه'!$A:$AM,31,FALSE),"")</f>
        <v>0.26390000000000002</v>
      </c>
      <c r="S184" s="14">
        <f>IFERROR(VLOOKUP($A184,'دیتا اولیه'!$A:$AM,17,FALSE)/10000000000,"")</f>
        <v>2319.6983</v>
      </c>
      <c r="T184" s="14">
        <f>IFERROR(S184/'دیتا اولیه'!$AR$2*1000000,"")</f>
        <v>38857.870579761133</v>
      </c>
      <c r="U184" s="30">
        <f>IFERROR(VLOOKUP($A184,'دیتا اولیه'!$A:$AM,22,FALSE),"")</f>
        <v>0.66359999999999997</v>
      </c>
      <c r="V184" s="19">
        <f>IFERROR(VLOOKUP($A184,'دیتا اولیه'!$A:$AN,20,FALSE)/10000000000/L184,"")</f>
        <v>0.19272874664490944</v>
      </c>
      <c r="W184" s="14">
        <f>IFERROR(VLOOKUP($A184,'دیتا اولیه'!$A:$AN,40,FALSE),"")</f>
        <v>59.4221</v>
      </c>
      <c r="X184" s="18">
        <f>IFERROR(VLOOKUP($A184,'دیتا اولیه'!$A:$AN,23,FALSE),"")</f>
        <v>1.2552000000000001</v>
      </c>
      <c r="Y184" s="18">
        <f>IFERROR(VLOOKUP($A184,'دیتا اولیه'!$A:$AN,24,FALSE),"")</f>
        <v>5.6086999999999998</v>
      </c>
      <c r="Z184" s="18" t="str">
        <f>IFERROR(VLOOKUP($A184,'دیتا اولیه'!$A:$AN,25,FALSE),"")</f>
        <v>-</v>
      </c>
      <c r="AA184" s="30">
        <f>IFERROR(VLOOKUP($A184,'دیتا اولیه'!$A:$AN,38,FALSE),"")</f>
        <v>0.43840000000000001</v>
      </c>
      <c r="AB184" s="18">
        <f>IFERROR(VLOOKUP($A184,'دیتا اولیه'!$A:$AN,39,FALSE),"")</f>
        <v>0.99319999999999997</v>
      </c>
      <c r="AC184" s="22"/>
    </row>
    <row r="185" spans="1:29" ht="20.5" thickBot="1" x14ac:dyDescent="0.4">
      <c r="A185" s="14" t="s">
        <v>283</v>
      </c>
      <c r="B185" s="13" t="str">
        <f>VLOOKUP($A185,'دیتا اولیه'!$A:$AM,2,FALSE)</f>
        <v>کویر تایر</v>
      </c>
      <c r="C185" s="13" t="str">
        <f>VLOOKUP($A185,'دیتا اولیه'!$A:$AM,3,FALSE)</f>
        <v>لاستیک و پلاستیک</v>
      </c>
      <c r="D185" s="13">
        <f>VLOOKUP($A185,'دیتا اولیه'!$A:$AM,5,FALSE)/10000000000</f>
        <v>7706.3248000000003</v>
      </c>
      <c r="E185" s="15">
        <f>IFERROR(D185/'دیتا اولیه'!$AO$2*1000,"")</f>
        <v>91.960916467780436</v>
      </c>
      <c r="F185" s="15">
        <f t="shared" si="8"/>
        <v>106.388614800759</v>
      </c>
      <c r="G185" s="14">
        <f>IFERROR(F185/'دیتا اولیه'!$AP$2*1000000,"")</f>
        <v>2100.8810189723345</v>
      </c>
      <c r="H185" s="15">
        <f>IFERROR(VLOOKUP($A185,'دیتا اولیه'!$A:$AM,16,FALSE)/10000000000,"")</f>
        <v>818.44060000000002</v>
      </c>
      <c r="I185" s="14">
        <f>IFERROR(H185/'دیتا اولیه'!$AQ$2*1000000,"")</f>
        <v>15825.062840790442</v>
      </c>
      <c r="J185" s="15">
        <f t="shared" si="9"/>
        <v>313.30013659505772</v>
      </c>
      <c r="K185" s="14">
        <f>IFERROR(J185/'دیتا اولیه'!$AR$2*1000000,"")</f>
        <v>5248.1722129262398</v>
      </c>
      <c r="L185" s="14">
        <f>IFERROR(VLOOKUP($A185,'دیتا اولیه'!$A:$AM,15,FALSE)/10000000000,"")</f>
        <v>252.3006</v>
      </c>
      <c r="M185" s="14">
        <f>IFERROR(L185/'دیتا اولیه'!$AS$2*1000000,"")</f>
        <v>3732.2021863581904</v>
      </c>
      <c r="N185" s="51">
        <f>IFERROR(VLOOKUP($A185,'دیتا اولیه'!$A:$AM,36,FALSE),"")</f>
        <v>-0.19470000000000001</v>
      </c>
      <c r="O185" s="35">
        <f t="shared" si="10"/>
        <v>-0.28885676099465973</v>
      </c>
      <c r="P185" s="51">
        <f>IFERROR(VLOOKUP($A185,'دیتا اولیه'!$A:$AM,37,FALSE),"")</f>
        <v>1.3714999999999999</v>
      </c>
      <c r="Q185" s="34">
        <f t="shared" si="11"/>
        <v>0.77649383884853784</v>
      </c>
      <c r="R185" s="54">
        <f>IFERROR(VLOOKUP($A185,'دیتا اولیه'!$A:$AM,31,FALSE),"")</f>
        <v>0.92310000000000003</v>
      </c>
      <c r="S185" s="14">
        <f>IFERROR(VLOOKUP($A185,'دیتا اولیه'!$A:$AM,17,FALSE)/10000000000,"")</f>
        <v>720.12630000000001</v>
      </c>
      <c r="T185" s="14">
        <f>IFERROR(S185/'دیتا اولیه'!$AR$2*1000000,"")</f>
        <v>12063.023267500879</v>
      </c>
      <c r="U185" s="30">
        <f>IFERROR(VLOOKUP($A185,'دیتا اولیه'!$A:$AM,22,FALSE),"")</f>
        <v>0.63929999999999998</v>
      </c>
      <c r="V185" s="19">
        <f>IFERROR(VLOOKUP($A185,'دیتا اولیه'!$A:$AN,20,FALSE)/10000000000/L185,"")</f>
        <v>0.16678636515331316</v>
      </c>
      <c r="W185" s="14">
        <f>IFERROR(VLOOKUP($A185,'دیتا اولیه'!$A:$AN,40,FALSE),"")</f>
        <v>72.6601</v>
      </c>
      <c r="X185" s="18">
        <f>IFERROR(VLOOKUP($A185,'دیتا اولیه'!$A:$AN,23,FALSE),"")</f>
        <v>1.3216000000000001</v>
      </c>
      <c r="Y185" s="18">
        <f>IFERROR(VLOOKUP($A185,'دیتا اولیه'!$A:$AN,24,FALSE),"")</f>
        <v>6.6300999999999997</v>
      </c>
      <c r="Z185" s="18" t="str">
        <f>IFERROR(VLOOKUP($A185,'دیتا اولیه'!$A:$AN,25,FALSE),"")</f>
        <v>-</v>
      </c>
      <c r="AA185" s="30">
        <f>IFERROR(VLOOKUP($A185,'دیتا اولیه'!$A:$AN,38,FALSE),"")</f>
        <v>0.56769999999999998</v>
      </c>
      <c r="AB185" s="18">
        <f>IFERROR(VLOOKUP($A185,'دیتا اولیه'!$A:$AN,39,FALSE),"")</f>
        <v>1.25</v>
      </c>
      <c r="AC185" s="22"/>
    </row>
    <row r="186" spans="1:29" ht="20.5" thickBot="1" x14ac:dyDescent="0.4">
      <c r="A186" s="14" t="s">
        <v>616</v>
      </c>
      <c r="B186" s="13" t="str">
        <f>VLOOKUP($A186,'دیتا اولیه'!$A:$AM,2,FALSE)</f>
        <v>مجتمع صنعتی آرتاویل تایر</v>
      </c>
      <c r="C186" s="13" t="str">
        <f>VLOOKUP($A186,'دیتا اولیه'!$A:$AM,3,FALSE)</f>
        <v>لاستیک و پلاستیک</v>
      </c>
      <c r="D186" s="13">
        <f>VLOOKUP($A186,'دیتا اولیه'!$A:$AM,5,FALSE)/10000000000</f>
        <v>6634</v>
      </c>
      <c r="E186" s="15">
        <f>IFERROR(D186/'دیتا اولیه'!$AO$2*1000,"")</f>
        <v>79.164677804295934</v>
      </c>
      <c r="F186" s="15">
        <f t="shared" si="8"/>
        <v>99.660734413003496</v>
      </c>
      <c r="G186" s="14">
        <f>IFERROR(F186/'دیتا اولیه'!$AP$2*1000000,"")</f>
        <v>1968.0239812994373</v>
      </c>
      <c r="H186" s="15">
        <f>IFERROR(VLOOKUP($A186,'دیتا اولیه'!$A:$AM,16,FALSE)/10000000000,"")</f>
        <v>741.84559999999999</v>
      </c>
      <c r="I186" s="14">
        <f>IFERROR(H186/'دیتا اولیه'!$AQ$2*1000000,"")</f>
        <v>14344.050427317376</v>
      </c>
      <c r="J186" s="15">
        <f t="shared" si="9"/>
        <v>121.19326215553311</v>
      </c>
      <c r="K186" s="14">
        <f>IFERROR(J186/'دیتا اولیه'!$AR$2*1000000,"")</f>
        <v>2030.1399091333417</v>
      </c>
      <c r="L186" s="14">
        <f>IFERROR(VLOOKUP($A186,'دیتا اولیه'!$A:$AM,15,FALSE)/10000000000,"")</f>
        <v>167.99809999999999</v>
      </c>
      <c r="M186" s="14">
        <f>IFERROR(L186/'دیتا اولیه'!$AS$2*1000000,"")</f>
        <v>2485.1422316237922</v>
      </c>
      <c r="N186" s="51">
        <f>IFERROR(VLOOKUP($A186,'دیتا اولیه'!$A:$AM,36,FALSE),"")</f>
        <v>0.38619999999999999</v>
      </c>
      <c r="O186" s="35">
        <f t="shared" si="10"/>
        <v>0.22412362834869293</v>
      </c>
      <c r="P186" s="51">
        <f>IFERROR(VLOOKUP($A186,'دیتا اولیه'!$A:$AM,37,FALSE),"")</f>
        <v>0.68569999999999998</v>
      </c>
      <c r="Q186" s="34">
        <f t="shared" si="11"/>
        <v>0.26276013668436837</v>
      </c>
      <c r="R186" s="54">
        <f>IFERROR(VLOOKUP($A186,'دیتا اولیه'!$A:$AM,31,FALSE),"")</f>
        <v>0.56759999999999999</v>
      </c>
      <c r="S186" s="14">
        <f>IFERROR(VLOOKUP($A186,'دیتا اولیه'!$A:$AM,17,FALSE)/10000000000,"")</f>
        <v>1328.9079999999999</v>
      </c>
      <c r="T186" s="14">
        <f>IFERROR(S186/'دیتا اولیه'!$AR$2*1000000,"")</f>
        <v>22260.884131530896</v>
      </c>
      <c r="U186" s="30">
        <f>IFERROR(VLOOKUP($A186,'دیتا اولیه'!$A:$AM,22,FALSE),"")</f>
        <v>0.1003</v>
      </c>
      <c r="V186" s="19">
        <f>IFERROR(VLOOKUP($A186,'دیتا اولیه'!$A:$AN,20,FALSE)/10000000000/L186,"")</f>
        <v>0.27746742373872085</v>
      </c>
      <c r="W186" s="14">
        <f>IFERROR(VLOOKUP($A186,'دیتا اولیه'!$A:$AN,40,FALSE),"")</f>
        <v>97.676599999999993</v>
      </c>
      <c r="X186" s="18">
        <f>IFERROR(VLOOKUP($A186,'دیتا اولیه'!$A:$AN,23,FALSE),"")</f>
        <v>1.6820999999999999</v>
      </c>
      <c r="Y186" s="18">
        <f>IFERROR(VLOOKUP($A186,'دیتا اولیه'!$A:$AN,24,FALSE),"")</f>
        <v>5.9250999999999996</v>
      </c>
      <c r="Z186" s="18" t="str">
        <f>IFERROR(VLOOKUP($A186,'دیتا اولیه'!$A:$AN,25,FALSE),"")</f>
        <v>-</v>
      </c>
      <c r="AA186" s="30">
        <f>IFERROR(VLOOKUP($A186,'دیتا اولیه'!$A:$AN,38,FALSE),"")</f>
        <v>0.1963</v>
      </c>
      <c r="AB186" s="18">
        <f>IFERROR(VLOOKUP($A186,'دیتا اولیه'!$A:$AN,39,FALSE),"")</f>
        <v>0.76290000000000002</v>
      </c>
      <c r="AC186" s="22"/>
    </row>
    <row r="187" spans="1:29" ht="20.5" thickBot="1" x14ac:dyDescent="0.4">
      <c r="A187" s="14" t="s">
        <v>121</v>
      </c>
      <c r="B187" s="13" t="str">
        <f>VLOOKUP($A187,'دیتا اولیه'!$A:$AM,2,FALSE)</f>
        <v>ایران‌ تایر</v>
      </c>
      <c r="C187" s="13" t="str">
        <f>VLOOKUP($A187,'دیتا اولیه'!$A:$AM,3,FALSE)</f>
        <v>لاستیک و پلاستیک</v>
      </c>
      <c r="D187" s="13">
        <f>VLOOKUP($A187,'دیتا اولیه'!$A:$AM,5,FALSE)/10000000000</f>
        <v>4047.732</v>
      </c>
      <c r="E187" s="15">
        <f>IFERROR(D187/'دیتا اولیه'!$AO$2*1000,"")</f>
        <v>48.302291169451074</v>
      </c>
      <c r="F187" s="15">
        <f t="shared" si="8"/>
        <v>158.25471168497873</v>
      </c>
      <c r="G187" s="14">
        <f>IFERROR(F187/'دیتا اولیه'!$AP$2*1000000,"")</f>
        <v>3125.0930427523444</v>
      </c>
      <c r="H187" s="15">
        <f>IFERROR(VLOOKUP($A187,'دیتا اولیه'!$A:$AM,16,FALSE)/10000000000,"")</f>
        <v>570.81529999999998</v>
      </c>
      <c r="I187" s="14">
        <f>IFERROR(H187/'دیتا اولیه'!$AQ$2*1000000,"")</f>
        <v>11037.072199234308</v>
      </c>
      <c r="J187" s="15">
        <f t="shared" si="9"/>
        <v>266.73127872397947</v>
      </c>
      <c r="K187" s="14">
        <f>IFERROR(J187/'دیتا اولیه'!$AR$2*1000000,"")</f>
        <v>4468.0851420335939</v>
      </c>
      <c r="L187" s="14">
        <f>IFERROR(VLOOKUP($A187,'دیتا اولیه'!$A:$AM,15,FALSE)/10000000000,"")</f>
        <v>197.3278</v>
      </c>
      <c r="M187" s="14">
        <f>IFERROR(L187/'دیتا اولیه'!$AS$2*1000000,"")</f>
        <v>2919.0071152793598</v>
      </c>
      <c r="N187" s="51">
        <f>IFERROR(VLOOKUP($A187,'دیتا اولیه'!$A:$AM,36,FALSE),"")</f>
        <v>-0.26019999999999999</v>
      </c>
      <c r="O187" s="35">
        <f t="shared" si="10"/>
        <v>-0.34669841274537361</v>
      </c>
      <c r="P187" s="51">
        <f>IFERROR(VLOOKUP($A187,'دیتا اولیه'!$A:$AM,37,FALSE),"")</f>
        <v>0.24690000000000001</v>
      </c>
      <c r="Q187" s="34">
        <f t="shared" si="11"/>
        <v>-6.5945533350098229E-2</v>
      </c>
      <c r="R187" s="54">
        <f>IFERROR(VLOOKUP($A187,'دیتا اولیه'!$A:$AM,31,FALSE),"")</f>
        <v>0.45169999999999999</v>
      </c>
      <c r="S187" s="14">
        <f>IFERROR(VLOOKUP($A187,'دیتا اولیه'!$A:$AM,17,FALSE)/10000000000,"")</f>
        <v>1038.5565999999999</v>
      </c>
      <c r="T187" s="14">
        <f>IFERROR(S187/'دیتا اولیه'!$AR$2*1000000,"")</f>
        <v>17397.132184196857</v>
      </c>
      <c r="U187" s="30">
        <f>IFERROR(VLOOKUP($A187,'دیتا اولیه'!$A:$AM,22,FALSE),"")</f>
        <v>0.123</v>
      </c>
      <c r="V187" s="19">
        <f>IFERROR(VLOOKUP($A187,'دیتا اولیه'!$A:$AN,20,FALSE)/10000000000/L187,"")</f>
        <v>0.57977841946243769</v>
      </c>
      <c r="W187" s="14">
        <f>IFERROR(VLOOKUP($A187,'دیتا اولیه'!$A:$AN,40,FALSE),"")</f>
        <v>24.233599999999999</v>
      </c>
      <c r="X187" s="18">
        <f>IFERROR(VLOOKUP($A187,'دیتا اولیه'!$A:$AN,23,FALSE),"")</f>
        <v>0.95860000000000001</v>
      </c>
      <c r="Y187" s="18">
        <f>IFERROR(VLOOKUP($A187,'دیتا اولیه'!$A:$AN,24,FALSE),"")</f>
        <v>5.0629</v>
      </c>
      <c r="Z187" s="18" t="str">
        <f>IFERROR(VLOOKUP($A187,'دیتا اولیه'!$A:$AN,25,FALSE),"")</f>
        <v>-</v>
      </c>
      <c r="AA187" s="30">
        <f>IFERROR(VLOOKUP($A187,'دیتا اولیه'!$A:$AN,38,FALSE),"")</f>
        <v>0.45429999999999998</v>
      </c>
      <c r="AB187" s="18">
        <f>IFERROR(VLOOKUP($A187,'دیتا اولیه'!$A:$AN,39,FALSE),"")</f>
        <v>1.9027000000000001</v>
      </c>
      <c r="AC187" s="22"/>
    </row>
    <row r="188" spans="1:29" ht="20.5" thickBot="1" x14ac:dyDescent="0.4">
      <c r="A188" s="55" t="s">
        <v>778</v>
      </c>
      <c r="B188" s="13" t="str">
        <f>VLOOKUP($A188,'دیتا اولیه'!$A:$AM,2,FALSE)</f>
        <v>ایران‌یاساتایرورابر</v>
      </c>
      <c r="C188" s="13" t="str">
        <f>VLOOKUP($A188,'دیتا اولیه'!$A:$AM,3,FALSE)</f>
        <v>لاستیک و پلاستیک</v>
      </c>
      <c r="D188" s="13">
        <f>VLOOKUP($A188,'دیتا اولیه'!$A:$AM,5,FALSE)/10000000000</f>
        <v>4016.6</v>
      </c>
      <c r="E188" s="15">
        <f>IFERROR(D188/'دیتا اولیه'!$AO$2*1000,"")</f>
        <v>47.930787589498806</v>
      </c>
      <c r="F188" s="15">
        <f t="shared" si="8"/>
        <v>153.32600997907613</v>
      </c>
      <c r="G188" s="14">
        <f>IFERROR(F188/'دیتا اولیه'!$AP$2*1000000,"")</f>
        <v>3027.7648100133515</v>
      </c>
      <c r="H188" s="15">
        <f>IFERROR(VLOOKUP($A188,'دیتا اولیه'!$A:$AM,16,FALSE)/10000000000,"")</f>
        <v>370.23910000000001</v>
      </c>
      <c r="I188" s="14">
        <f>IFERROR(H188/'دیتا اولیه'!$AQ$2*1000000,"")</f>
        <v>7158.8054449127967</v>
      </c>
      <c r="J188" s="15">
        <f t="shared" si="9"/>
        <v>155.59240506329115</v>
      </c>
      <c r="K188" s="14">
        <f>IFERROR(J188/'دیتا اولیه'!$AR$2*1000000,"")</f>
        <v>2606.3689140709107</v>
      </c>
      <c r="L188" s="14">
        <f>IFERROR(VLOOKUP($A188,'دیتا اولیه'!$A:$AM,15,FALSE)/10000000000,"")</f>
        <v>190.52289999999999</v>
      </c>
      <c r="M188" s="14">
        <f>IFERROR(L188/'دیتا اولیه'!$AS$2*1000000,"")</f>
        <v>2818.3444031893018</v>
      </c>
      <c r="N188" s="51">
        <f>IFERROR(VLOOKUP($A188,'دیتا اولیه'!$A:$AM,36,FALSE),"")</f>
        <v>0.22450000000000001</v>
      </c>
      <c r="O188" s="35">
        <f t="shared" si="10"/>
        <v>8.1329810209908038E-2</v>
      </c>
      <c r="P188" s="51">
        <f>IFERROR(VLOOKUP($A188,'دیتا اولیه'!$A:$AM,37,FALSE),"")</f>
        <v>0.24260000000000001</v>
      </c>
      <c r="Q188" s="34">
        <f t="shared" si="11"/>
        <v>-6.9166669132113445E-2</v>
      </c>
      <c r="R188" s="54">
        <f>IFERROR(VLOOKUP($A188,'دیتا اولیه'!$A:$AM,31,FALSE),"")</f>
        <v>0.1701</v>
      </c>
      <c r="S188" s="14">
        <f>IFERROR(VLOOKUP($A188,'دیتا اولیه'!$A:$AM,17,FALSE)/10000000000,"")</f>
        <v>492.0951</v>
      </c>
      <c r="T188" s="14">
        <f>IFERROR(S188/'دیتا اولیه'!$AR$2*1000000,"")</f>
        <v>8243.2132267953166</v>
      </c>
      <c r="U188" s="30">
        <f>IFERROR(VLOOKUP($A188,'دیتا اولیه'!$A:$AM,22,FALSE),"")</f>
        <v>1.4369000000000001</v>
      </c>
      <c r="V188" s="19">
        <f>IFERROR(VLOOKUP($A188,'دیتا اولیه'!$A:$AN,20,FALSE)/10000000000/L188,"")</f>
        <v>7.626064898235331E-2</v>
      </c>
      <c r="W188" s="14">
        <f>IFERROR(VLOOKUP($A188,'دیتا اولیه'!$A:$AN,40,FALSE),"")</f>
        <v>53.820700000000002</v>
      </c>
      <c r="X188" s="18">
        <f>IFERROR(VLOOKUP($A188,'دیتا اولیه'!$A:$AN,23,FALSE),"")</f>
        <v>1.4951000000000001</v>
      </c>
      <c r="Y188" s="18">
        <f>IFERROR(VLOOKUP($A188,'دیتا اولیه'!$A:$AN,24,FALSE),"")</f>
        <v>8.6571999999999996</v>
      </c>
      <c r="Z188" s="18" t="str">
        <f>IFERROR(VLOOKUP($A188,'دیتا اولیه'!$A:$AN,25,FALSE),"")</f>
        <v>-</v>
      </c>
      <c r="AA188" s="30">
        <f>IFERROR(VLOOKUP($A188,'دیتا اولیه'!$A:$AN,38,FALSE),"")</f>
        <v>0.89070000000000005</v>
      </c>
      <c r="AB188" s="18">
        <f>IFERROR(VLOOKUP($A188,'دیتا اولیه'!$A:$AN,39,FALSE),"")</f>
        <v>1.0822000000000001</v>
      </c>
      <c r="AC188" s="22"/>
    </row>
    <row r="189" spans="1:29" ht="20.5" thickBot="1" x14ac:dyDescent="0.4">
      <c r="A189" s="55" t="s">
        <v>1265</v>
      </c>
      <c r="B189" s="13" t="str">
        <f>VLOOKUP($A189,'دیتا اولیه'!$A:$AM,2,FALSE)</f>
        <v>صنایع‌ لاستیکی‌  سهند</v>
      </c>
      <c r="C189" s="13" t="str">
        <f>VLOOKUP($A189,'دیتا اولیه'!$A:$AM,3,FALSE)</f>
        <v>لاستیک و پلاستیک</v>
      </c>
      <c r="D189" s="13">
        <f>VLOOKUP($A189,'دیتا اولیه'!$A:$AM,5,FALSE)/10000000000</f>
        <v>3784</v>
      </c>
      <c r="E189" s="15">
        <f>IFERROR(D189/'دیتا اولیه'!$AO$2*1000,"")</f>
        <v>45.155131264916463</v>
      </c>
      <c r="F189" s="15">
        <f t="shared" si="8"/>
        <v>104.2741633755976</v>
      </c>
      <c r="G189" s="14">
        <f>IFERROR(F189/'دیتا اولیه'!$AP$2*1000000,"")</f>
        <v>2059.1264489651976</v>
      </c>
      <c r="H189" s="15">
        <f>IFERROR(VLOOKUP($A189,'دیتا اولیه'!$A:$AM,16,FALSE)/10000000000,"")</f>
        <v>328.19170000000003</v>
      </c>
      <c r="I189" s="14">
        <f>IFERROR(H189/'دیتا اولیه'!$AQ$2*1000000,"")</f>
        <v>6345.7925673846639</v>
      </c>
      <c r="J189" s="15">
        <f t="shared" si="9"/>
        <v>94.707003964508218</v>
      </c>
      <c r="K189" s="14">
        <f>IFERROR(J189/'دیتا اولیه'!$AR$2*1000000,"")</f>
        <v>1586.4616976482607</v>
      </c>
      <c r="L189" s="14">
        <f>IFERROR(VLOOKUP($A189,'دیتا اولیه'!$A:$AM,15,FALSE)/10000000000,"")</f>
        <v>100.3326</v>
      </c>
      <c r="M189" s="14">
        <f>IFERROR(L189/'دیتا اولیه'!$AS$2*1000000,"")</f>
        <v>1484.1881037262763</v>
      </c>
      <c r="N189" s="51">
        <f>IFERROR(VLOOKUP($A189,'دیتا اولیه'!$A:$AM,36,FALSE),"")</f>
        <v>5.9400000000000001E-2</v>
      </c>
      <c r="O189" s="35">
        <f t="shared" si="10"/>
        <v>-6.4466475347997876E-2</v>
      </c>
      <c r="P189" s="51">
        <f>IFERROR(VLOOKUP($A189,'دیتا اولیه'!$A:$AM,37,FALSE),"")</f>
        <v>-3.78E-2</v>
      </c>
      <c r="Q189" s="34">
        <f t="shared" si="11"/>
        <v>-0.2792146861732816</v>
      </c>
      <c r="R189" s="54">
        <f>IFERROR(VLOOKUP($A189,'دیتا اولیه'!$A:$AM,31,FALSE),"")</f>
        <v>0.16089999999999999</v>
      </c>
      <c r="S189" s="14">
        <f>IFERROR(VLOOKUP($A189,'دیتا اولیه'!$A:$AM,17,FALSE)/10000000000,"")</f>
        <v>450.3372</v>
      </c>
      <c r="T189" s="14">
        <f>IFERROR(S189/'دیتا اولیه'!$AR$2*1000000,"")</f>
        <v>7543.7157646112873</v>
      </c>
      <c r="U189" s="30">
        <f>IFERROR(VLOOKUP($A189,'دیتا اولیه'!$A:$AM,22,FALSE),"")</f>
        <v>0.69320000000000004</v>
      </c>
      <c r="V189" s="19">
        <f>IFERROR(VLOOKUP($A189,'دیتا اولیه'!$A:$AN,20,FALSE)/10000000000/L189,"")</f>
        <v>7.3343060979183236E-2</v>
      </c>
      <c r="W189" s="14">
        <f>IFERROR(VLOOKUP($A189,'دیتا اولیه'!$A:$AN,40,FALSE),"")</f>
        <v>152.18979999999999</v>
      </c>
      <c r="X189" s="18">
        <f>IFERROR(VLOOKUP($A189,'دیتا اولیه'!$A:$AN,23,FALSE),"")</f>
        <v>4.55</v>
      </c>
      <c r="Y189" s="18">
        <f>IFERROR(VLOOKUP($A189,'دیتا اولیه'!$A:$AN,24,FALSE),"")</f>
        <v>10.950799999999999</v>
      </c>
      <c r="Z189" s="18" t="str">
        <f>IFERROR(VLOOKUP($A189,'دیتا اولیه'!$A:$AN,25,FALSE),"")</f>
        <v>-</v>
      </c>
      <c r="AA189" s="30">
        <f>IFERROR(VLOOKUP($A189,'دیتا اولیه'!$A:$AN,38,FALSE),"")</f>
        <v>0.55300000000000005</v>
      </c>
      <c r="AB189" s="18">
        <f>IFERROR(VLOOKUP($A189,'دیتا اولیه'!$A:$AN,39,FALSE),"")</f>
        <v>0.85360000000000003</v>
      </c>
      <c r="AC189" s="22"/>
    </row>
    <row r="190" spans="1:29" ht="20.5" thickBot="1" x14ac:dyDescent="0.4">
      <c r="A190" s="55" t="s">
        <v>991</v>
      </c>
      <c r="B190" s="13" t="str">
        <f>VLOOKUP($A190,'دیتا اولیه'!$A:$AM,2,FALSE)</f>
        <v>مجتمع صنایع لاستیک یزد</v>
      </c>
      <c r="C190" s="13" t="str">
        <f>VLOOKUP($A190,'دیتا اولیه'!$A:$AM,3,FALSE)</f>
        <v>لاستیک و پلاستیک</v>
      </c>
      <c r="D190" s="13">
        <f>VLOOKUP($A190,'دیتا اولیه'!$A:$AM,5,FALSE)/10000000000</f>
        <v>3437.4830000000002</v>
      </c>
      <c r="E190" s="15">
        <f>IFERROR(D190/'دیتا اولیه'!$AO$2*1000,"")</f>
        <v>41.020083532219573</v>
      </c>
      <c r="F190" s="15">
        <f t="shared" si="8"/>
        <v>178.06578637113887</v>
      </c>
      <c r="G190" s="14">
        <f>IFERROR(F190/'دیتا اولیه'!$AP$2*1000000,"")</f>
        <v>3516.3069978502936</v>
      </c>
      <c r="H190" s="15">
        <f>IFERROR(VLOOKUP($A190,'دیتا اولیه'!$A:$AM,16,FALSE)/10000000000,"")</f>
        <v>481.64440000000002</v>
      </c>
      <c r="I190" s="14">
        <f>IFERROR(H190/'دیتا اولیه'!$AQ$2*1000000,"")</f>
        <v>9312.896863761167</v>
      </c>
      <c r="J190" s="15">
        <f t="shared" si="9"/>
        <v>131.54102072809616</v>
      </c>
      <c r="K190" s="14">
        <f>IFERROR(J190/'دیتا اولیه'!$AR$2*1000000,"")</f>
        <v>2203.4779089082563</v>
      </c>
      <c r="L190" s="14">
        <f>IFERROR(VLOOKUP($A190,'دیتا اولیه'!$A:$AM,15,FALSE)/10000000000,"")</f>
        <v>151.03540000000001</v>
      </c>
      <c r="M190" s="14">
        <f>IFERROR(L190/'دیتا اولیه'!$AS$2*1000000,"")</f>
        <v>2234.2184287214691</v>
      </c>
      <c r="N190" s="51">
        <f>IFERROR(VLOOKUP($A190,'دیتا اولیه'!$A:$AM,36,FALSE),"")</f>
        <v>0.1482</v>
      </c>
      <c r="O190" s="35">
        <f t="shared" si="10"/>
        <v>1.3950909010221668E-2</v>
      </c>
      <c r="P190" s="51">
        <f>IFERROR(VLOOKUP($A190,'دیتا اولیه'!$A:$AM,37,FALSE),"")</f>
        <v>-0.15179999999999999</v>
      </c>
      <c r="Q190" s="34">
        <f t="shared" si="11"/>
        <v>-0.36461223946391308</v>
      </c>
      <c r="R190" s="54">
        <f>IFERROR(VLOOKUP($A190,'دیتا اولیه'!$A:$AM,31,FALSE),"")</f>
        <v>0.31909999999999999</v>
      </c>
      <c r="S190" s="14">
        <f>IFERROR(VLOOKUP($A190,'دیتا اولیه'!$A:$AM,17,FALSE)/10000000000,"")</f>
        <v>580.41409999999996</v>
      </c>
      <c r="T190" s="14">
        <f>IFERROR(S190/'دیتا اولیه'!$AR$2*1000000,"")</f>
        <v>9722.6678057523823</v>
      </c>
      <c r="U190" s="30">
        <f>IFERROR(VLOOKUP($A190,'دیتا اولیه'!$A:$AM,22,FALSE),"")</f>
        <v>0.79990000000000006</v>
      </c>
      <c r="V190" s="19">
        <f>IFERROR(VLOOKUP($A190,'دیتا اولیه'!$A:$AN,20,FALSE)/10000000000/L190,"")</f>
        <v>0.37785446325828248</v>
      </c>
      <c r="W190" s="14">
        <f>IFERROR(VLOOKUP($A190,'دیتا اولیه'!$A:$AN,40,FALSE),"")</f>
        <v>44.716099999999997</v>
      </c>
      <c r="X190" s="18">
        <f>IFERROR(VLOOKUP($A190,'دیتا اولیه'!$A:$AN,23,FALSE),"")</f>
        <v>0.80520000000000003</v>
      </c>
      <c r="Y190" s="18">
        <f>IFERROR(VLOOKUP($A190,'دیتا اولیه'!$A:$AN,24,FALSE),"")</f>
        <v>6.8380000000000001</v>
      </c>
      <c r="Z190" s="18" t="str">
        <f>IFERROR(VLOOKUP($A190,'دیتا اولیه'!$A:$AN,25,FALSE),"")</f>
        <v>-</v>
      </c>
      <c r="AA190" s="30">
        <f>IFERROR(VLOOKUP($A190,'دیتا اولیه'!$A:$AN,38,FALSE),"")</f>
        <v>0.35060000000000002</v>
      </c>
      <c r="AB190" s="18">
        <f>IFERROR(VLOOKUP($A190,'دیتا اولیه'!$A:$AN,39,FALSE),"")</f>
        <v>1.3043</v>
      </c>
      <c r="AC190" s="22"/>
    </row>
    <row r="191" spans="1:29" ht="20.5" thickBot="1" x14ac:dyDescent="0.4">
      <c r="A191" s="14" t="s">
        <v>622</v>
      </c>
      <c r="B191" s="13" t="str">
        <f>VLOOKUP($A191,'دیتا اولیه'!$A:$AM,2,FALSE)</f>
        <v>پلاسکوکار</v>
      </c>
      <c r="C191" s="13" t="str">
        <f>VLOOKUP($A191,'دیتا اولیه'!$A:$AM,3,FALSE)</f>
        <v>لاستیک و پلاستیک</v>
      </c>
      <c r="D191" s="13">
        <f>VLOOKUP($A191,'دیتا اولیه'!$A:$AM,5,FALSE)/10000000000</f>
        <v>937.44081348600002</v>
      </c>
      <c r="E191" s="15">
        <f>IFERROR(D191/'دیتا اولیه'!$AO$2*1000,"")</f>
        <v>11.186644552338903</v>
      </c>
      <c r="F191" s="15">
        <f t="shared" si="8"/>
        <v>0.4926136832549311</v>
      </c>
      <c r="G191" s="14">
        <f>IFERROR(F191/'دیتا اولیه'!$AP$2*1000000,"")</f>
        <v>9.7277583581147535</v>
      </c>
      <c r="H191" s="15">
        <f>IFERROR(VLOOKUP($A191,'دیتا اولیه'!$A:$AM,16,FALSE)/10000000000,"")</f>
        <v>16.409500000000001</v>
      </c>
      <c r="I191" s="14">
        <f>IFERROR(H191/'دیتا اولیه'!$AQ$2*1000000,"")</f>
        <v>317.28798484086781</v>
      </c>
      <c r="J191" s="15">
        <f t="shared" si="9"/>
        <v>0.66189842537147925</v>
      </c>
      <c r="K191" s="14">
        <f>IFERROR(J191/'دیتا اولیه'!$AR$2*1000000,"")</f>
        <v>11.087632969353223</v>
      </c>
      <c r="L191" s="14">
        <f>IFERROR(VLOOKUP($A191,'دیتا اولیه'!$A:$AM,15,FALSE)/10000000000,"")</f>
        <v>0.59689999999999999</v>
      </c>
      <c r="M191" s="14">
        <f>IFERROR(L191/'دیتا اولیه'!$AS$2*1000000,"")</f>
        <v>8.8297510391858101</v>
      </c>
      <c r="N191" s="51">
        <f>IFERROR(VLOOKUP($A191,'دیتا اولیه'!$A:$AM,36,FALSE),"")</f>
        <v>-9.8199999999999996E-2</v>
      </c>
      <c r="O191" s="35">
        <f t="shared" si="10"/>
        <v>-0.20363967101078406</v>
      </c>
      <c r="P191" s="51">
        <f>IFERROR(VLOOKUP($A191,'دیتا اولیه'!$A:$AM,37,FALSE),"")</f>
        <v>0.2117</v>
      </c>
      <c r="Q191" s="34">
        <f t="shared" si="11"/>
        <v>-9.2313900681942673E-2</v>
      </c>
      <c r="R191" s="54">
        <f>IFERROR(VLOOKUP($A191,'دیتا اولیه'!$A:$AM,31,FALSE),"")</f>
        <v>0.41020000000000001</v>
      </c>
      <c r="S191" s="14">
        <f>IFERROR(VLOOKUP($A191,'دیتا اولیه'!$A:$AM,17,FALSE)/10000000000,"")</f>
        <v>-4.5400999999999998</v>
      </c>
      <c r="T191" s="14">
        <f>IFERROR(S191/'دیتا اولیه'!$AR$2*1000000,"")</f>
        <v>-76.052397942945206</v>
      </c>
      <c r="U191" s="30" t="str">
        <f>IFERROR(VLOOKUP($A191,'دیتا اولیه'!$A:$AM,22,FALSE),"")</f>
        <v>-</v>
      </c>
      <c r="V191" s="19">
        <f>IFERROR(VLOOKUP($A191,'دیتا اولیه'!$A:$AN,20,FALSE)/10000000000/L191,"")</f>
        <v>2.7766795108058302</v>
      </c>
      <c r="W191" s="14">
        <f>IFERROR(VLOOKUP($A191,'دیتا اولیه'!$A:$AN,40,FALSE),"")</f>
        <v>16.107600000000001</v>
      </c>
      <c r="X191" s="18">
        <f>IFERROR(VLOOKUP($A191,'دیتا اولیه'!$A:$AN,23,FALSE),"")</f>
        <v>0.17499999999999999</v>
      </c>
      <c r="Y191" s="18">
        <f>IFERROR(VLOOKUP($A191,'دیتا اولیه'!$A:$AN,24,FALSE),"")</f>
        <v>65.979399999999998</v>
      </c>
      <c r="Z191" s="18" t="str">
        <f>IFERROR(VLOOKUP($A191,'دیتا اولیه'!$A:$AN,25,FALSE),"")</f>
        <v>-</v>
      </c>
      <c r="AA191" s="30">
        <f>IFERROR(VLOOKUP($A191,'دیتا اولیه'!$A:$AN,38,FALSE),"")</f>
        <v>5.2600000000000001E-2</v>
      </c>
      <c r="AB191" s="18">
        <f>IFERROR(VLOOKUP($A191,'دیتا اولیه'!$A:$AN,39,FALSE),"")</f>
        <v>1.1303000000000001</v>
      </c>
      <c r="AC191" s="22"/>
    </row>
    <row r="192" spans="1:29" ht="20.5" thickBot="1" x14ac:dyDescent="0.4">
      <c r="A192" s="14" t="s">
        <v>379</v>
      </c>
      <c r="B192" s="13" t="str">
        <f>VLOOKUP($A192,'دیتا اولیه'!$A:$AM,2,FALSE)</f>
        <v>کارخانجات تولیدی پلاستیران</v>
      </c>
      <c r="C192" s="13" t="str">
        <f>VLOOKUP($A192,'دیتا اولیه'!$A:$AM,3,FALSE)</f>
        <v>لاستیک و پلاستیک</v>
      </c>
      <c r="D192" s="13">
        <f>VLOOKUP($A192,'دیتا اولیه'!$A:$AM,5,FALSE)/10000000000</f>
        <v>894.60325799999998</v>
      </c>
      <c r="E192" s="15">
        <f>IFERROR(D192/'دیتا اولیه'!$AO$2*1000,"")</f>
        <v>10.675456539379475</v>
      </c>
      <c r="F192" s="15">
        <f t="shared" si="8"/>
        <v>29.837595212187153</v>
      </c>
      <c r="G192" s="14">
        <f>IFERROR(F192/'دیتا اولیه'!$AP$2*1000000,"")</f>
        <v>589.21001603845093</v>
      </c>
      <c r="H192" s="15">
        <f>IFERROR(VLOOKUP($A192,'دیتا اولیه'!$A:$AM,16,FALSE)/10000000000,"")</f>
        <v>146.43719999999999</v>
      </c>
      <c r="I192" s="14">
        <f>IFERROR(H192/'دیتا اولیه'!$AQ$2*1000000,"")</f>
        <v>2831.4551993503228</v>
      </c>
      <c r="J192" s="15">
        <f t="shared" si="9"/>
        <v>24.840448420337445</v>
      </c>
      <c r="K192" s="14">
        <f>IFERROR(J192/'دیتا اولیه'!$AR$2*1000000,"")</f>
        <v>416.10882322960026</v>
      </c>
      <c r="L192" s="14">
        <f>IFERROR(VLOOKUP($A192,'دیتا اولیه'!$A:$AM,15,FALSE)/10000000000,"")</f>
        <v>21.936599999999999</v>
      </c>
      <c r="M192" s="14">
        <f>IFERROR(L192/'دیتا اولیه'!$AS$2*1000000,"")</f>
        <v>324.50111684738391</v>
      </c>
      <c r="N192" s="51">
        <f>IFERROR(VLOOKUP($A192,'دیتا اولیه'!$A:$AM,36,FALSE),"")</f>
        <v>-0.1169</v>
      </c>
      <c r="O192" s="35">
        <f t="shared" si="10"/>
        <v>-0.22015324181594942</v>
      </c>
      <c r="P192" s="51">
        <f>IFERROR(VLOOKUP($A192,'دیتا اولیه'!$A:$AM,37,FALSE),"")</f>
        <v>-0.26479999999999998</v>
      </c>
      <c r="Q192" s="34">
        <f t="shared" si="11"/>
        <v>-0.44926069140989033</v>
      </c>
      <c r="R192" s="54" t="str">
        <f>IFERROR(VLOOKUP($A192,'دیتا اولیه'!$A:$AM,31,FALSE),"")</f>
        <v>-</v>
      </c>
      <c r="S192" s="14">
        <f>IFERROR(VLOOKUP($A192,'دیتا اولیه'!$A:$AM,17,FALSE)/10000000000,"")</f>
        <v>182.8579</v>
      </c>
      <c r="T192" s="14">
        <f>IFERROR(S192/'دیتا اولیه'!$AR$2*1000000,"")</f>
        <v>3063.1003232993285</v>
      </c>
      <c r="U192" s="30">
        <f>IFERROR(VLOOKUP($A192,'دیتا اولیه'!$A:$AM,22,FALSE),"")</f>
        <v>0.20530000000000001</v>
      </c>
      <c r="V192" s="19" t="str">
        <f>IFERROR(VLOOKUP($A192,'دیتا اولیه'!$A:$AN,20,FALSE)/10000000000/L192,"")</f>
        <v/>
      </c>
      <c r="W192" s="14">
        <f>IFERROR(VLOOKUP($A192,'دیتا اولیه'!$A:$AN,40,FALSE),"")</f>
        <v>122.1939</v>
      </c>
      <c r="X192" s="18">
        <f>IFERROR(VLOOKUP($A192,'دیتا اولیه'!$A:$AN,23,FALSE),"")</f>
        <v>1.8211999999999999</v>
      </c>
      <c r="Y192" s="18">
        <f>IFERROR(VLOOKUP($A192,'دیتا اولیه'!$A:$AN,24,FALSE),"")</f>
        <v>7.6481000000000003</v>
      </c>
      <c r="Z192" s="18" t="str">
        <f>IFERROR(VLOOKUP($A192,'دیتا اولیه'!$A:$AN,25,FALSE),"")</f>
        <v>-</v>
      </c>
      <c r="AA192" s="30">
        <f>IFERROR(VLOOKUP($A192,'دیتا اولیه'!$A:$AN,38,FALSE),"")</f>
        <v>0.23749999999999999</v>
      </c>
      <c r="AB192" s="18">
        <f>IFERROR(VLOOKUP($A192,'دیتا اولیه'!$A:$AN,39,FALSE),"")</f>
        <v>0.85429999999999995</v>
      </c>
      <c r="AC192" s="22"/>
    </row>
    <row r="193" spans="1:29" ht="20.5" thickBot="1" x14ac:dyDescent="0.4">
      <c r="A193" s="14" t="s">
        <v>1408</v>
      </c>
      <c r="B193" s="13" t="str">
        <f>VLOOKUP($A193,'دیتا اولیه'!$A:$AM,2,FALSE)</f>
        <v>تولیدی پلاستیک‌ شاهین</v>
      </c>
      <c r="C193" s="13" t="str">
        <f>VLOOKUP($A193,'دیتا اولیه'!$A:$AM,3,FALSE)</f>
        <v>لاستیک و پلاستیک</v>
      </c>
      <c r="D193" s="13">
        <f>VLOOKUP($A193,'دیتا اولیه'!$A:$AM,5,FALSE)/10000000000</f>
        <v>530.87951280000004</v>
      </c>
      <c r="E193" s="15">
        <f>IFERROR(D193/'دیتا اولیه'!$AO$2*1000,"")</f>
        <v>6.3350777183770886</v>
      </c>
      <c r="F193" s="15">
        <f t="shared" si="8"/>
        <v>3.89623180131316</v>
      </c>
      <c r="G193" s="14">
        <f>IFERROR(F193/'دیتا اولیه'!$AP$2*1000000,"")</f>
        <v>76.939806503024485</v>
      </c>
      <c r="H193" s="15">
        <f>IFERROR(VLOOKUP($A193,'دیتا اولیه'!$A:$AM,16,FALSE)/10000000000,"")</f>
        <v>25.760300000000001</v>
      </c>
      <c r="I193" s="14">
        <f>IFERROR(H193/'دیتا اولیه'!$AQ$2*1000000,"")</f>
        <v>498.09157353339265</v>
      </c>
      <c r="J193" s="15">
        <f t="shared" si="9"/>
        <v>7.5909343715239146</v>
      </c>
      <c r="K193" s="14">
        <f>IFERROR(J193/'دیتا اولیه'!$AR$2*1000000,"")</f>
        <v>127.15771934140599</v>
      </c>
      <c r="L193" s="14">
        <f>IFERROR(VLOOKUP($A193,'دیتا اولیه'!$A:$AM,15,FALSE)/10000000000,"")</f>
        <v>2.7296999999999998</v>
      </c>
      <c r="M193" s="14">
        <f>IFERROR(L193/'دیتا اولیه'!$AS$2*1000000,"")</f>
        <v>40.379580183725089</v>
      </c>
      <c r="N193" s="51">
        <f>IFERROR(VLOOKUP($A193,'دیتا اولیه'!$A:$AM,36,FALSE),"")</f>
        <v>-0.64039999999999997</v>
      </c>
      <c r="O193" s="35">
        <f t="shared" si="10"/>
        <v>-0.68244491649531813</v>
      </c>
      <c r="P193" s="51">
        <f>IFERROR(VLOOKUP($A193,'دیتا اولیه'!$A:$AM,37,FALSE),"")</f>
        <v>-0.2994</v>
      </c>
      <c r="Q193" s="34">
        <f t="shared" si="11"/>
        <v>-0.4751795979349418</v>
      </c>
      <c r="R193" s="54" t="str">
        <f>IFERROR(VLOOKUP($A193,'دیتا اولیه'!$A:$AM,31,FALSE),"")</f>
        <v>-</v>
      </c>
      <c r="S193" s="14">
        <f>IFERROR(VLOOKUP($A193,'دیتا اولیه'!$A:$AM,17,FALSE)/10000000000,"")</f>
        <v>31.057300000000001</v>
      </c>
      <c r="T193" s="14">
        <f>IFERROR(S193/'دیتا اولیه'!$AR$2*1000000,"")</f>
        <v>520.24892373151079</v>
      </c>
      <c r="U193" s="30">
        <f>IFERROR(VLOOKUP($A193,'دیتا اولیه'!$A:$AM,22,FALSE),"")</f>
        <v>0.58509999999999995</v>
      </c>
      <c r="V193" s="19" t="str">
        <f>IFERROR(VLOOKUP($A193,'دیتا اولیه'!$A:$AN,20,FALSE)/10000000000/L193,"")</f>
        <v/>
      </c>
      <c r="W193" s="14">
        <f>IFERROR(VLOOKUP($A193,'دیتا اولیه'!$A:$AN,40,FALSE),"")</f>
        <v>140.22139999999999</v>
      </c>
      <c r="X193" s="18">
        <f>IFERROR(VLOOKUP($A193,'دیتا اولیه'!$A:$AN,23,FALSE),"")</f>
        <v>1.9213</v>
      </c>
      <c r="Y193" s="18">
        <f>IFERROR(VLOOKUP($A193,'دیتا اولیه'!$A:$AN,24,FALSE),"")</f>
        <v>17.798400000000001</v>
      </c>
      <c r="Z193" s="18" t="str">
        <f>IFERROR(VLOOKUP($A193,'دیتا اولیه'!$A:$AN,25,FALSE),"")</f>
        <v>-</v>
      </c>
      <c r="AA193" s="30">
        <f>IFERROR(VLOOKUP($A193,'دیتا اولیه'!$A:$AN,38,FALSE),"")</f>
        <v>-0.11360000000000001</v>
      </c>
      <c r="AB193" s="18">
        <f>IFERROR(VLOOKUP($A193,'دیتا اولیه'!$A:$AN,39,FALSE),"")</f>
        <v>0.21529999999999999</v>
      </c>
      <c r="AC193" s="22"/>
    </row>
    <row r="194" spans="1:29" ht="20.5" thickBot="1" x14ac:dyDescent="0.4">
      <c r="A194" s="14" t="s">
        <v>929</v>
      </c>
      <c r="B194" s="13" t="str">
        <f>VLOOKUP($A194,'دیتا اولیه'!$A:$AM,2,FALSE)</f>
        <v>گازلوله‌</v>
      </c>
      <c r="C194" s="13" t="str">
        <f>VLOOKUP($A194,'دیتا اولیه'!$A:$AM,3,FALSE)</f>
        <v>لاستیک و پلاستیک</v>
      </c>
      <c r="D194" s="13">
        <f>VLOOKUP($A194,'دیتا اولیه'!$A:$AM,5,FALSE)/10000000000</f>
        <v>443.07119999999998</v>
      </c>
      <c r="E194" s="15">
        <f>IFERROR(D194/'دیتا اولیه'!$AO$2*1000,"")</f>
        <v>5.2872458233890214</v>
      </c>
      <c r="F194" s="15">
        <f t="shared" si="8"/>
        <v>2.5951901252199638</v>
      </c>
      <c r="G194" s="14">
        <f>IFERROR(F194/'دیتا اولیه'!$AP$2*1000000,"")</f>
        <v>51.247830276855524</v>
      </c>
      <c r="H194" s="15">
        <f>IFERROR(VLOOKUP($A194,'دیتا اولیه'!$A:$AM,16,FALSE)/10000000000,"")</f>
        <v>103.0214</v>
      </c>
      <c r="I194" s="14">
        <f>IFERROR(H194/'دیتا اولیه'!$AQ$2*1000000,"")</f>
        <v>1991.9834487025796</v>
      </c>
      <c r="J194" s="15">
        <f t="shared" si="9"/>
        <v>0.90440068789910821</v>
      </c>
      <c r="K194" s="14">
        <f>IFERROR(J194/'دیتا اولیه'!$AR$2*1000000,"")</f>
        <v>15.149851548639099</v>
      </c>
      <c r="L194" s="14">
        <f>IFERROR(VLOOKUP($A194,'دیتا اولیه'!$A:$AM,15,FALSE)/10000000000,"")</f>
        <v>-20.352</v>
      </c>
      <c r="M194" s="14">
        <f>IFERROR(L194/'دیتا اولیه'!$AS$2*1000000,"")</f>
        <v>-301.06063519770419</v>
      </c>
      <c r="N194" s="51">
        <f>IFERROR(VLOOKUP($A194,'دیتا اولیه'!$A:$AM,36,FALSE),"")</f>
        <v>-23.503299999999999</v>
      </c>
      <c r="O194" s="35">
        <f t="shared" si="10"/>
        <v>-20.872183844913536</v>
      </c>
      <c r="P194" s="51">
        <f>IFERROR(VLOOKUP($A194,'دیتا اولیه'!$A:$AM,37,FALSE),"")</f>
        <v>-8.8422000000000001</v>
      </c>
      <c r="Q194" s="34">
        <f t="shared" si="11"/>
        <v>-6.8746025650508136</v>
      </c>
      <c r="R194" s="54">
        <f>IFERROR(VLOOKUP($A194,'دیتا اولیه'!$A:$AM,31,FALSE),"")</f>
        <v>-0.39879999999999999</v>
      </c>
      <c r="S194" s="14">
        <f>IFERROR(VLOOKUP($A194,'دیتا اولیه'!$A:$AM,17,FALSE)/10000000000,"")</f>
        <v>23.249500000000001</v>
      </c>
      <c r="T194" s="14">
        <f>IFERROR(S194/'دیتا اولیه'!$AR$2*1000000,"")</f>
        <v>389.45843174698899</v>
      </c>
      <c r="U194" s="30">
        <f>IFERROR(VLOOKUP($A194,'دیتا اولیه'!$A:$AM,22,FALSE),"")</f>
        <v>0.6663</v>
      </c>
      <c r="V194" s="19" t="str">
        <f>IFERROR(VLOOKUP($A194,'دیتا اولیه'!$A:$AN,20,FALSE)/10000000000/L194,"")</f>
        <v/>
      </c>
      <c r="W194" s="14">
        <f>IFERROR(VLOOKUP($A194,'دیتا اولیه'!$A:$AN,40,FALSE),"")</f>
        <v>331.83359999999999</v>
      </c>
      <c r="X194" s="18">
        <f>IFERROR(VLOOKUP($A194,'دیتا اولیه'!$A:$AN,23,FALSE),"")</f>
        <v>2.2627000000000002</v>
      </c>
      <c r="Y194" s="18">
        <f>IFERROR(VLOOKUP($A194,'دیتا اولیه'!$A:$AN,24,FALSE),"")</f>
        <v>9.4655000000000005</v>
      </c>
      <c r="Z194" s="18" t="str">
        <f>IFERROR(VLOOKUP($A194,'دیتا اولیه'!$A:$AN,25,FALSE),"")</f>
        <v>-</v>
      </c>
      <c r="AA194" s="30">
        <f>IFERROR(VLOOKUP($A194,'دیتا اولیه'!$A:$AN,38,FALSE),"")</f>
        <v>-6.2E-2</v>
      </c>
      <c r="AB194" s="18">
        <f>IFERROR(VLOOKUP($A194,'دیتا اولیه'!$A:$AN,39,FALSE),"")</f>
        <v>0.43</v>
      </c>
      <c r="AC194" s="22"/>
    </row>
    <row r="195" spans="1:29" ht="20.5" thickBot="1" x14ac:dyDescent="0.4">
      <c r="A195" s="14" t="s">
        <v>1089</v>
      </c>
      <c r="B195" s="13" t="str">
        <f>VLOOKUP($A195,'دیتا اولیه'!$A:$AM,2,FALSE)</f>
        <v>درخشان‌ تهران‌</v>
      </c>
      <c r="C195" s="13" t="str">
        <f>VLOOKUP($A195,'دیتا اولیه'!$A:$AM,3,FALSE)</f>
        <v>لاستیک و پلاستیک</v>
      </c>
      <c r="D195" s="13">
        <f>VLOOKUP($A195,'دیتا اولیه'!$A:$AM,5,FALSE)/10000000000</f>
        <v>380.8</v>
      </c>
      <c r="E195" s="15">
        <f>IFERROR(D195/'دیتا اولیه'!$AO$2*1000,"")</f>
        <v>4.5441527446300718</v>
      </c>
      <c r="F195" s="15">
        <f t="shared" ref="F195:F258" si="12">IFERROR(L195/(1+P195),"")</f>
        <v>4.03539419717454</v>
      </c>
      <c r="G195" s="14">
        <f>IFERROR(F195/'دیتا اولیه'!$AP$2*1000000,"")</f>
        <v>79.687879091124415</v>
      </c>
      <c r="H195" s="15">
        <f>IFERROR(VLOOKUP($A195,'دیتا اولیه'!$A:$AM,16,FALSE)/10000000000,"")</f>
        <v>34.333500000000001</v>
      </c>
      <c r="I195" s="14">
        <f>IFERROR(H195/'دیتا اولیه'!$AQ$2*1000000,"")</f>
        <v>663.85977802699256</v>
      </c>
      <c r="J195" s="15">
        <f t="shared" ref="J195:J258" si="13">IFERROR(L195/(1+N195),"")</f>
        <v>6.5254237288135588</v>
      </c>
      <c r="K195" s="14">
        <f>IFERROR(J195/'دیتا اولیه'!$AR$2*1000000,"")</f>
        <v>109.30907296536775</v>
      </c>
      <c r="L195" s="14">
        <f>IFERROR(VLOOKUP($A195,'دیتا اولیه'!$A:$AM,15,FALSE)/10000000000,"")</f>
        <v>2.6564999999999999</v>
      </c>
      <c r="M195" s="14">
        <f>IFERROR(L195/'دیتا اولیه'!$AS$2*1000000,"")</f>
        <v>39.296755965148442</v>
      </c>
      <c r="N195" s="51">
        <f>IFERROR(VLOOKUP($A195,'دیتا اولیه'!$A:$AM,36,FALSE),"")</f>
        <v>-0.59289999999999998</v>
      </c>
      <c r="O195" s="35">
        <f t="shared" ref="O195:O258" si="14">IFERROR((M195/K195)-1,"")</f>
        <v>-0.64049868049289205</v>
      </c>
      <c r="P195" s="51">
        <f>IFERROR(VLOOKUP($A195,'دیتا اولیه'!$A:$AM,37,FALSE),"")</f>
        <v>-0.3417</v>
      </c>
      <c r="Q195" s="34">
        <f t="shared" ref="Q195:Q258" si="15">IFERROR((M195/G195)-1,"")</f>
        <v>-0.50686658481383406</v>
      </c>
      <c r="R195" s="54">
        <f>IFERROR(VLOOKUP($A195,'دیتا اولیه'!$A:$AM,31,FALSE),"")</f>
        <v>1.43E-2</v>
      </c>
      <c r="S195" s="14">
        <f>IFERROR(VLOOKUP($A195,'دیتا اولیه'!$A:$AM,17,FALSE)/10000000000,"")</f>
        <v>36.770800000000001</v>
      </c>
      <c r="T195" s="14">
        <f>IFERROR(S195/'دیتا اولیه'!$AR$2*1000000,"")</f>
        <v>615.95725078312148</v>
      </c>
      <c r="U195" s="30">
        <f>IFERROR(VLOOKUP($A195,'دیتا اولیه'!$A:$AM,22,FALSE),"")</f>
        <v>0.30580000000000002</v>
      </c>
      <c r="V195" s="19">
        <f>IFERROR(VLOOKUP($A195,'دیتا اولیه'!$A:$AN,20,FALSE)/10000000000/L195,"")</f>
        <v>9.4033502729154908E-2</v>
      </c>
      <c r="W195" s="14">
        <f>IFERROR(VLOOKUP($A195,'دیتا اولیه'!$A:$AN,40,FALSE),"")</f>
        <v>85.8994</v>
      </c>
      <c r="X195" s="18">
        <f>IFERROR(VLOOKUP($A195,'دیتا اولیه'!$A:$AN,23,FALSE),"")</f>
        <v>2.8862000000000001</v>
      </c>
      <c r="Y195" s="18">
        <f>IFERROR(VLOOKUP($A195,'دیتا اولیه'!$A:$AN,24,FALSE),"")</f>
        <v>15.428599999999999</v>
      </c>
      <c r="Z195" s="18" t="str">
        <f>IFERROR(VLOOKUP($A195,'دیتا اولیه'!$A:$AN,25,FALSE),"")</f>
        <v>-</v>
      </c>
      <c r="AA195" s="30">
        <f>IFERROR(VLOOKUP($A195,'دیتا اولیه'!$A:$AN,38,FALSE),"")</f>
        <v>9.5299999999999996E-2</v>
      </c>
      <c r="AB195" s="18">
        <f>IFERROR(VLOOKUP($A195,'دیتا اولیه'!$A:$AN,39,FALSE),"")</f>
        <v>1.1395</v>
      </c>
      <c r="AC195" s="22"/>
    </row>
    <row r="196" spans="1:29" ht="20.5" thickBot="1" x14ac:dyDescent="0.4">
      <c r="A196" s="14" t="s">
        <v>269</v>
      </c>
      <c r="B196" s="13" t="str">
        <f>VLOOKUP($A196,'دیتا اولیه'!$A:$AM,2,FALSE)</f>
        <v>معدنی و صنعتی گل گهر</v>
      </c>
      <c r="C196" s="13" t="str">
        <f>VLOOKUP($A196,'دیتا اولیه'!$A:$AM,3,FALSE)</f>
        <v>کانی های فلزی</v>
      </c>
      <c r="D196" s="13">
        <f>VLOOKUP($A196,'دیتا اولیه'!$A:$AM,5,FALSE)/10000000000</f>
        <v>137084</v>
      </c>
      <c r="E196" s="15">
        <f>IFERROR(D196/'دیتا اولیه'!$AO$2*1000,"")</f>
        <v>1635.8472553699285</v>
      </c>
      <c r="F196" s="15">
        <f t="shared" si="12"/>
        <v>4883.611040828062</v>
      </c>
      <c r="G196" s="14">
        <f>IFERROR(F196/'دیتا اولیه'!$AP$2*1000000,"")</f>
        <v>96437.81676200754</v>
      </c>
      <c r="H196" s="15">
        <f>IFERROR(VLOOKUP($A196,'دیتا اولیه'!$A:$AM,16,FALSE)/10000000000,"")</f>
        <v>18090.747100000001</v>
      </c>
      <c r="I196" s="14">
        <f>IFERROR(H196/'دیتا اولیه'!$AQ$2*1000000,"")</f>
        <v>349795.95305309561</v>
      </c>
      <c r="J196" s="15">
        <f t="shared" si="13"/>
        <v>2652.776785156494</v>
      </c>
      <c r="K196" s="14">
        <f>IFERROR(J196/'دیتا اولیه'!$AR$2*1000000,"")</f>
        <v>44437.355062339717</v>
      </c>
      <c r="L196" s="14">
        <f>IFERROR(VLOOKUP($A196,'دیتا اولیه'!$A:$AM,15,FALSE)/10000000000,"")</f>
        <v>4246.2997999999998</v>
      </c>
      <c r="M196" s="14">
        <f>IFERROR(L196/'دیتا اولیه'!$AS$2*1000000,"")</f>
        <v>62814.156595316643</v>
      </c>
      <c r="N196" s="51">
        <f>IFERROR(VLOOKUP($A196,'دیتا اولیه'!$A:$AM,36,FALSE),"")</f>
        <v>0.60070000000000001</v>
      </c>
      <c r="O196" s="35">
        <f t="shared" si="14"/>
        <v>0.41354399934912212</v>
      </c>
      <c r="P196" s="51">
        <f>IFERROR(VLOOKUP($A196,'دیتا اولیه'!$A:$AM,37,FALSE),"")</f>
        <v>-0.1305</v>
      </c>
      <c r="Q196" s="34">
        <f t="shared" si="15"/>
        <v>-0.34865638082276884</v>
      </c>
      <c r="R196" s="54">
        <f>IFERROR(VLOOKUP($A196,'دیتا اولیه'!$A:$AM,31,FALSE),"")</f>
        <v>0.1074</v>
      </c>
      <c r="S196" s="14">
        <f>IFERROR(VLOOKUP($A196,'دیتا اولیه'!$A:$AM,17,FALSE)/10000000000,"")</f>
        <v>11995.716200000001</v>
      </c>
      <c r="T196" s="14">
        <f>IFERROR(S196/'دیتا اولیه'!$AR$2*1000000,"")</f>
        <v>200943.36733839221</v>
      </c>
      <c r="U196" s="30">
        <f>IFERROR(VLOOKUP($A196,'دیتا اولیه'!$A:$AM,22,FALSE),"")</f>
        <v>0.79820000000000002</v>
      </c>
      <c r="V196" s="19">
        <f>IFERROR(VLOOKUP($A196,'دیتا اولیه'!$A:$AN,20,FALSE)/10000000000/L196,"")</f>
        <v>0.17465766312590555</v>
      </c>
      <c r="W196" s="14">
        <f>IFERROR(VLOOKUP($A196,'دیتا اولیه'!$A:$AN,40,FALSE),"")</f>
        <v>183.68090000000001</v>
      </c>
      <c r="X196" s="18">
        <f>IFERROR(VLOOKUP($A196,'دیتا اولیه'!$A:$AN,23,FALSE),"")</f>
        <v>1.7989999999999999</v>
      </c>
      <c r="Y196" s="18">
        <f>IFERROR(VLOOKUP($A196,'دیتا اولیه'!$A:$AN,24,FALSE),"")</f>
        <v>7.4493999999999998</v>
      </c>
      <c r="Z196" s="18" t="str">
        <f>IFERROR(VLOOKUP($A196,'دیتا اولیه'!$A:$AN,25,FALSE),"")</f>
        <v>-</v>
      </c>
      <c r="AA196" s="30">
        <f>IFERROR(VLOOKUP($A196,'دیتا اولیه'!$A:$AN,38,FALSE),"")</f>
        <v>0.115</v>
      </c>
      <c r="AB196" s="18">
        <f>IFERROR(VLOOKUP($A196,'دیتا اولیه'!$A:$AN,39,FALSE),"")</f>
        <v>1.0041</v>
      </c>
      <c r="AC196" s="22"/>
    </row>
    <row r="197" spans="1:29" ht="20.5" thickBot="1" x14ac:dyDescent="0.4">
      <c r="A197" s="14" t="s">
        <v>200</v>
      </c>
      <c r="B197" s="13" t="str">
        <f>VLOOKUP($A197,'دیتا اولیه'!$A:$AM,2,FALSE)</f>
        <v>معدنی‌وصنعتی‌چادرملو</v>
      </c>
      <c r="C197" s="13" t="str">
        <f>VLOOKUP($A197,'دیتا اولیه'!$A:$AM,3,FALSE)</f>
        <v>کانی های فلزی</v>
      </c>
      <c r="D197" s="13">
        <f>VLOOKUP($A197,'دیتا اولیه'!$A:$AM,5,FALSE)/10000000000</f>
        <v>131065.2</v>
      </c>
      <c r="E197" s="15">
        <f>IFERROR(D197/'دیتا اولیه'!$AO$2*1000,"")</f>
        <v>1564.0238663484488</v>
      </c>
      <c r="F197" s="15">
        <f t="shared" si="12"/>
        <v>5329.2783505154639</v>
      </c>
      <c r="G197" s="14">
        <f>IFERROR(F197/'دیتا اولیه'!$AP$2*1000000,"")</f>
        <v>105238.51403071612</v>
      </c>
      <c r="H197" s="15">
        <f>IFERROR(VLOOKUP($A197,'دیتا اولیه'!$A:$AM,16,FALSE)/10000000000,"")</f>
        <v>25417.458999999999</v>
      </c>
      <c r="I197" s="14">
        <f>IFERROR(H197/'دیتا اولیه'!$AQ$2*1000000,"")</f>
        <v>491462.52755326964</v>
      </c>
      <c r="J197" s="15">
        <f t="shared" si="13"/>
        <v>3158.2979511231792</v>
      </c>
      <c r="K197" s="14">
        <f>IFERROR(J197/'دیتا اولیه'!$AR$2*1000000,"")</f>
        <v>52905.471818067563</v>
      </c>
      <c r="L197" s="14">
        <f>IFERROR(VLOOKUP($A197,'دیتا اولیه'!$A:$AM,15,FALSE)/10000000000,"")</f>
        <v>5117.7060000000001</v>
      </c>
      <c r="M197" s="14">
        <f>IFERROR(L197/'دیتا اولیه'!$AS$2*1000000,"")</f>
        <v>75704.590168784489</v>
      </c>
      <c r="N197" s="51">
        <f>IFERROR(VLOOKUP($A197,'دیتا اولیه'!$A:$AM,36,FALSE),"")</f>
        <v>0.62039999999999995</v>
      </c>
      <c r="O197" s="35">
        <f t="shared" si="14"/>
        <v>0.43094064880697047</v>
      </c>
      <c r="P197" s="51">
        <f>IFERROR(VLOOKUP($A197,'دیتا اولیه'!$A:$AM,37,FALSE),"")</f>
        <v>-3.9699999999999999E-2</v>
      </c>
      <c r="Q197" s="34">
        <f t="shared" si="15"/>
        <v>-0.28063797872812535</v>
      </c>
      <c r="R197" s="54">
        <f>IFERROR(VLOOKUP($A197,'دیتا اولیه'!$A:$AM,31,FALSE),"")</f>
        <v>-4.2200000000000001E-2</v>
      </c>
      <c r="S197" s="14">
        <f>IFERROR(VLOOKUP($A197,'دیتا اولیه'!$A:$AM,17,FALSE)/10000000000,"")</f>
        <v>17791.1649</v>
      </c>
      <c r="T197" s="14">
        <f>IFERROR(S197/'دیتا اولیه'!$AR$2*1000000,"")</f>
        <v>298024.4384139906</v>
      </c>
      <c r="U197" s="30">
        <f>IFERROR(VLOOKUP($A197,'دیتا اولیه'!$A:$AM,22,FALSE),"")</f>
        <v>0.7903</v>
      </c>
      <c r="V197" s="19">
        <f>IFERROR(VLOOKUP($A197,'دیتا اولیه'!$A:$AN,20,FALSE)/10000000000/L197,"")</f>
        <v>1.3484752738824777E-3</v>
      </c>
      <c r="W197" s="14">
        <f>IFERROR(VLOOKUP($A197,'دیتا اولیه'!$A:$AN,40,FALSE),"")</f>
        <v>134.3108</v>
      </c>
      <c r="X197" s="18">
        <f>IFERROR(VLOOKUP($A197,'دیتا اولیه'!$A:$AN,23,FALSE),"")</f>
        <v>2.3136000000000001</v>
      </c>
      <c r="Y197" s="18">
        <f>IFERROR(VLOOKUP($A197,'دیتا اولیه'!$A:$AN,24,FALSE),"")</f>
        <v>5.6196000000000002</v>
      </c>
      <c r="Z197" s="18" t="str">
        <f>IFERROR(VLOOKUP($A197,'دیتا اولیه'!$A:$AN,25,FALSE),"")</f>
        <v>-</v>
      </c>
      <c r="AA197" s="30">
        <f>IFERROR(VLOOKUP($A197,'دیتا اولیه'!$A:$AN,38,FALSE),"")</f>
        <v>0.18679999999999999</v>
      </c>
      <c r="AB197" s="18">
        <f>IFERROR(VLOOKUP($A197,'دیتا اولیه'!$A:$AN,39,FALSE),"")</f>
        <v>0.96279999999999999</v>
      </c>
      <c r="AC197" s="22"/>
    </row>
    <row r="198" spans="1:29" ht="20.5" thickBot="1" x14ac:dyDescent="0.4">
      <c r="A198" s="14" t="s">
        <v>1164</v>
      </c>
      <c r="B198" s="13" t="str">
        <f>VLOOKUP($A198,'دیتا اولیه'!$A:$AM,2,FALSE)</f>
        <v>سنگ آهن گهرزمین</v>
      </c>
      <c r="C198" s="13" t="str">
        <f>VLOOKUP($A198,'دیتا اولیه'!$A:$AM,3,FALSE)</f>
        <v>کانی های فلزی</v>
      </c>
      <c r="D198" s="13">
        <f>VLOOKUP($A198,'دیتا اولیه'!$A:$AM,5,FALSE)/10000000000</f>
        <v>121350</v>
      </c>
      <c r="E198" s="15">
        <f>IFERROR(D198/'دیتا اولیه'!$AO$2*1000,"")</f>
        <v>1448.0906921241051</v>
      </c>
      <c r="F198" s="15">
        <f t="shared" si="12"/>
        <v>3572.1418408181412</v>
      </c>
      <c r="G198" s="14">
        <f>IFERROR(F198/'دیتا اولیه'!$AP$2*1000000,"")</f>
        <v>70539.925766550965</v>
      </c>
      <c r="H198" s="15">
        <f>IFERROR(VLOOKUP($A198,'دیتا اولیه'!$A:$AM,16,FALSE)/10000000000,"")</f>
        <v>12574.8493</v>
      </c>
      <c r="I198" s="14">
        <f>IFERROR(H198/'دیتا اولیه'!$AQ$2*1000000,"")</f>
        <v>243142.60605591864</v>
      </c>
      <c r="J198" s="15">
        <f t="shared" si="13"/>
        <v>2178.938703553024</v>
      </c>
      <c r="K198" s="14">
        <f>IFERROR(J198/'دیتا اولیه'!$AR$2*1000000,"")</f>
        <v>36499.969907248669</v>
      </c>
      <c r="L198" s="14">
        <f>IFERROR(VLOOKUP($A198,'دیتا اولیه'!$A:$AM,15,FALSE)/10000000000,"")</f>
        <v>3213.4987999999998</v>
      </c>
      <c r="M198" s="14">
        <f>IFERROR(L198/'دیتا اولیه'!$AS$2*1000000,"")</f>
        <v>47536.26129790979</v>
      </c>
      <c r="N198" s="51">
        <f>IFERROR(VLOOKUP($A198,'دیتا اولیه'!$A:$AM,36,FALSE),"")</f>
        <v>0.4748</v>
      </c>
      <c r="O198" s="35">
        <f t="shared" si="14"/>
        <v>0.30236439697637607</v>
      </c>
      <c r="P198" s="51">
        <f>IFERROR(VLOOKUP($A198,'دیتا اولیه'!$A:$AM,37,FALSE),"")</f>
        <v>-0.1004</v>
      </c>
      <c r="Q198" s="34">
        <f t="shared" si="15"/>
        <v>-0.32610843034866344</v>
      </c>
      <c r="R198" s="54">
        <f>IFERROR(VLOOKUP($A198,'دیتا اولیه'!$A:$AM,31,FALSE),"")</f>
        <v>4.6899999999999997E-2</v>
      </c>
      <c r="S198" s="14">
        <f>IFERROR(VLOOKUP($A198,'دیتا اولیه'!$A:$AM,17,FALSE)/10000000000,"")</f>
        <v>14375.495699999999</v>
      </c>
      <c r="T198" s="14">
        <f>IFERROR(S198/'دیتا اولیه'!$AR$2*1000000,"")</f>
        <v>240807.67375244986</v>
      </c>
      <c r="U198" s="30">
        <f>IFERROR(VLOOKUP($A198,'دیتا اولیه'!$A:$AM,22,FALSE),"")</f>
        <v>0.63619999999999999</v>
      </c>
      <c r="V198" s="19">
        <f>IFERROR(VLOOKUP($A198,'دیتا اولیه'!$A:$AN,20,FALSE)/10000000000/L198,"")</f>
        <v>0.11541638042621954</v>
      </c>
      <c r="W198" s="14">
        <f>IFERROR(VLOOKUP($A198,'دیتا اولیه'!$A:$AN,40,FALSE),"")</f>
        <v>137.9331</v>
      </c>
      <c r="X198" s="18">
        <f>IFERROR(VLOOKUP($A198,'دیتا اولیه'!$A:$AN,23,FALSE),"")</f>
        <v>2.7481</v>
      </c>
      <c r="Y198" s="18">
        <f>IFERROR(VLOOKUP($A198,'دیتا اولیه'!$A:$AN,24,FALSE),"")</f>
        <v>9.7926000000000002</v>
      </c>
      <c r="Z198" s="18" t="str">
        <f>IFERROR(VLOOKUP($A198,'دیتا اولیه'!$A:$AN,25,FALSE),"")</f>
        <v>-</v>
      </c>
      <c r="AA198" s="30">
        <f>IFERROR(VLOOKUP($A198,'دیتا اولیه'!$A:$AN,38,FALSE),"")</f>
        <v>0.17760000000000001</v>
      </c>
      <c r="AB198" s="18">
        <f>IFERROR(VLOOKUP($A198,'دیتا اولیه'!$A:$AN,39,FALSE),"")</f>
        <v>0.70550000000000002</v>
      </c>
      <c r="AC198" s="22"/>
    </row>
    <row r="199" spans="1:29" ht="20.5" thickBot="1" x14ac:dyDescent="0.4">
      <c r="A199" s="14" t="s">
        <v>1215</v>
      </c>
      <c r="B199" s="13" t="str">
        <f>VLOOKUP($A199,'دیتا اولیه'!$A:$AM,2,FALSE)</f>
        <v>فرآوری معدنی اپال کانی پارس</v>
      </c>
      <c r="C199" s="13" t="str">
        <f>VLOOKUP($A199,'دیتا اولیه'!$A:$AM,3,FALSE)</f>
        <v>کانی های فلزی</v>
      </c>
      <c r="D199" s="13">
        <f>VLOOKUP($A199,'دیتا اولیه'!$A:$AM,5,FALSE)/10000000000</f>
        <v>27340</v>
      </c>
      <c r="E199" s="15">
        <f>IFERROR(D199/'دیتا اولیه'!$AO$2*1000,"")</f>
        <v>326.25298329355604</v>
      </c>
      <c r="F199" s="15">
        <f t="shared" si="12"/>
        <v>33.126870613163817</v>
      </c>
      <c r="G199" s="14">
        <f>IFERROR(F199/'دیتا اولیه'!$AP$2*1000000,"")</f>
        <v>654.16411163435657</v>
      </c>
      <c r="H199" s="15">
        <f>IFERROR(VLOOKUP($A199,'دیتا اولیه'!$A:$AM,16,FALSE)/10000000000,"")</f>
        <v>3541.7321999999999</v>
      </c>
      <c r="I199" s="14">
        <f>IFERROR(H199/'دیتا اولیه'!$AQ$2*1000000,"")</f>
        <v>68481.61568506129</v>
      </c>
      <c r="J199" s="15" t="str">
        <f t="shared" si="13"/>
        <v/>
      </c>
      <c r="K199" s="14" t="str">
        <f>IFERROR(J199/'دیتا اولیه'!$AR$2*1000000,"")</f>
        <v/>
      </c>
      <c r="L199" s="14">
        <f>IFERROR(VLOOKUP($A199,'دیتا اولیه'!$A:$AM,15,FALSE)/10000000000,"")</f>
        <v>-25.014099999999999</v>
      </c>
      <c r="M199" s="14">
        <f>IFERROR(L199/'دیتا اولیه'!$AS$2*1000000,"")</f>
        <v>-370.02559133740624</v>
      </c>
      <c r="N199" s="51" t="str">
        <f>IFERROR(VLOOKUP($A199,'دیتا اولیه'!$A:$AM,36,FALSE),"")</f>
        <v>-</v>
      </c>
      <c r="O199" s="35" t="str">
        <f t="shared" si="14"/>
        <v/>
      </c>
      <c r="P199" s="51">
        <f>IFERROR(VLOOKUP($A199,'دیتا اولیه'!$A:$AM,37,FALSE),"")</f>
        <v>-1.7551000000000001</v>
      </c>
      <c r="Q199" s="34">
        <f t="shared" si="15"/>
        <v>-1.5656464253487374</v>
      </c>
      <c r="R199" s="54">
        <f>IFERROR(VLOOKUP($A199,'دیتا اولیه'!$A:$AM,31,FALSE),"")</f>
        <v>1.3714</v>
      </c>
      <c r="S199" s="14">
        <f>IFERROR(VLOOKUP($A199,'دیتا اولیه'!$A:$AM,17,FALSE)/10000000000,"")</f>
        <v>420.58249999999998</v>
      </c>
      <c r="T199" s="14">
        <f>IFERROR(S199/'دیتا اولیه'!$AR$2*1000000,"")</f>
        <v>7045.2870328492218</v>
      </c>
      <c r="U199" s="30">
        <f>IFERROR(VLOOKUP($A199,'دیتا اولیه'!$A:$AM,22,FALSE),"")</f>
        <v>0.90349999999999997</v>
      </c>
      <c r="V199" s="19">
        <f>IFERROR(VLOOKUP($A199,'دیتا اولیه'!$A:$AN,20,FALSE)/10000000000/L199,"")</f>
        <v>-0.60692569390863549</v>
      </c>
      <c r="W199" s="14">
        <f>IFERROR(VLOOKUP($A199,'دیتا اولیه'!$A:$AN,40,FALSE),"")</f>
        <v>322.76429999999999</v>
      </c>
      <c r="X199" s="18">
        <f>IFERROR(VLOOKUP($A199,'دیتا اولیه'!$A:$AN,23,FALSE),"")</f>
        <v>6.6976000000000004</v>
      </c>
      <c r="Y199" s="18">
        <f>IFERROR(VLOOKUP($A199,'دیتا اولیه'!$A:$AN,24,FALSE),"")</f>
        <v>7.9904000000000002</v>
      </c>
      <c r="Z199" s="18">
        <f>IFERROR(VLOOKUP($A199,'دیتا اولیه'!$A:$AN,25,FALSE),"")</f>
        <v>1.3592</v>
      </c>
      <c r="AA199" s="30">
        <f>IFERROR(VLOOKUP($A199,'دیتا اولیه'!$A:$AN,38,FALSE),"")</f>
        <v>1.14E-2</v>
      </c>
      <c r="AB199" s="18">
        <f>IFERROR(VLOOKUP($A199,'دیتا اولیه'!$A:$AN,39,FALSE),"")</f>
        <v>0.57509999999999994</v>
      </c>
      <c r="AC199" s="22"/>
    </row>
    <row r="200" spans="1:29" ht="20.5" thickBot="1" x14ac:dyDescent="0.4">
      <c r="A200" s="14" t="s">
        <v>1428</v>
      </c>
      <c r="B200" s="13" t="str">
        <f>VLOOKUP($A200,'دیتا اولیه'!$A:$AM,2,FALSE)</f>
        <v>توسعه معدنی و صنعتی صبانور</v>
      </c>
      <c r="C200" s="13" t="str">
        <f>VLOOKUP($A200,'دیتا اولیه'!$A:$AM,3,FALSE)</f>
        <v>کانی های فلزی</v>
      </c>
      <c r="D200" s="13">
        <f>VLOOKUP($A200,'دیتا اولیه'!$A:$AM,5,FALSE)/10000000000</f>
        <v>24837.599999999999</v>
      </c>
      <c r="E200" s="15">
        <f>IFERROR(D200/'دیتا اولیه'!$AO$2*1000,"")</f>
        <v>296.39140811455843</v>
      </c>
      <c r="F200" s="15">
        <f t="shared" si="12"/>
        <v>866.32742155525239</v>
      </c>
      <c r="G200" s="14">
        <f>IFERROR(F200/'دیتا اولیه'!$AP$2*1000000,"")</f>
        <v>17107.571515704036</v>
      </c>
      <c r="H200" s="15">
        <f>IFERROR(VLOOKUP($A200,'دیتا اولیه'!$A:$AM,16,FALSE)/10000000000,"")</f>
        <v>3481.2197999999999</v>
      </c>
      <c r="I200" s="14">
        <f>IFERROR(H200/'دیتا اولیه'!$AQ$2*1000000,"")</f>
        <v>67311.570439692179</v>
      </c>
      <c r="J200" s="15">
        <f t="shared" si="13"/>
        <v>600.56082279229224</v>
      </c>
      <c r="K200" s="14">
        <f>IFERROR(J200/'دیتا اولیه'!$AR$2*1000000,"")</f>
        <v>10060.150808119206</v>
      </c>
      <c r="L200" s="14">
        <f>IFERROR(VLOOKUP($A200,'دیتا اولیه'!$A:$AM,15,FALSE)/10000000000,"")</f>
        <v>1016.0288</v>
      </c>
      <c r="M200" s="14">
        <f>IFERROR(L200/'دیتا اولیه'!$AS$2*1000000,"")</f>
        <v>15029.789500155324</v>
      </c>
      <c r="N200" s="51">
        <f>IFERROR(VLOOKUP($A200,'دیتا اولیه'!$A:$AM,36,FALSE),"")</f>
        <v>0.69179999999999997</v>
      </c>
      <c r="O200" s="35">
        <f t="shared" si="14"/>
        <v>0.49399246460851187</v>
      </c>
      <c r="P200" s="51">
        <f>IFERROR(VLOOKUP($A200,'دیتا اولیه'!$A:$AM,37,FALSE),"")</f>
        <v>0.17280000000000001</v>
      </c>
      <c r="Q200" s="34">
        <f t="shared" si="15"/>
        <v>-0.12145394298900891</v>
      </c>
      <c r="R200" s="54">
        <f>IFERROR(VLOOKUP($A200,'دیتا اولیه'!$A:$AM,31,FALSE),"")</f>
        <v>0.12790000000000001</v>
      </c>
      <c r="S200" s="14">
        <f>IFERROR(VLOOKUP($A200,'دیتا اولیه'!$A:$AM,17,FALSE)/10000000000,"")</f>
        <v>3398.0823999999998</v>
      </c>
      <c r="T200" s="14">
        <f>IFERROR(S200/'دیتا اولیه'!$AR$2*1000000,"")</f>
        <v>56922.163592810357</v>
      </c>
      <c r="U200" s="30">
        <f>IFERROR(VLOOKUP($A200,'دیتا اولیه'!$A:$AM,22,FALSE),"")</f>
        <v>0.79249999999999998</v>
      </c>
      <c r="V200" s="19">
        <f>IFERROR(VLOOKUP($A200,'دیتا اولیه'!$A:$AN,20,FALSE)/10000000000/L200,"")</f>
        <v>7.1768634904837338E-3</v>
      </c>
      <c r="W200" s="14">
        <f>IFERROR(VLOOKUP($A200,'دیتا اولیه'!$A:$AN,40,FALSE),"")</f>
        <v>102.7312</v>
      </c>
      <c r="X200" s="18">
        <f>IFERROR(VLOOKUP($A200,'دیتا اولیه'!$A:$AN,23,FALSE),"")</f>
        <v>3.9239999999999999</v>
      </c>
      <c r="Y200" s="18">
        <f>IFERROR(VLOOKUP($A200,'دیتا اولیه'!$A:$AN,24,FALSE),"")</f>
        <v>7.3659999999999997</v>
      </c>
      <c r="Z200" s="18" t="str">
        <f>IFERROR(VLOOKUP($A200,'دیتا اولیه'!$A:$AN,25,FALSE),"")</f>
        <v>-</v>
      </c>
      <c r="AA200" s="30">
        <f>IFERROR(VLOOKUP($A200,'دیتا اولیه'!$A:$AN,38,FALSE),"")</f>
        <v>3.78E-2</v>
      </c>
      <c r="AB200" s="18">
        <f>IFERROR(VLOOKUP($A200,'دیتا اولیه'!$A:$AN,39,FALSE),"")</f>
        <v>0.69740000000000002</v>
      </c>
      <c r="AC200" s="22"/>
    </row>
    <row r="201" spans="1:29" ht="20.5" thickBot="1" x14ac:dyDescent="0.4">
      <c r="A201" s="55" t="s">
        <v>408</v>
      </c>
      <c r="B201" s="13" t="str">
        <f>VLOOKUP($A201,'دیتا اولیه'!$A:$AM,2,FALSE)</f>
        <v>پویا زرکان آق دره</v>
      </c>
      <c r="C201" s="13" t="str">
        <f>VLOOKUP($A201,'دیتا اولیه'!$A:$AM,3,FALSE)</f>
        <v>کانی های فلزی</v>
      </c>
      <c r="D201" s="13">
        <f>VLOOKUP($A201,'دیتا اولیه'!$A:$AM,5,FALSE)/10000000000</f>
        <v>22842</v>
      </c>
      <c r="E201" s="15">
        <f>IFERROR(D201/'دیتا اولیه'!$AO$2*1000,"")</f>
        <v>272.57756563245823</v>
      </c>
      <c r="F201" s="15">
        <f t="shared" si="12"/>
        <v>144.60221065484222</v>
      </c>
      <c r="G201" s="14">
        <f>IFERROR(F201/'دیتا اولیه'!$AP$2*1000000,"")</f>
        <v>2855.4938912883536</v>
      </c>
      <c r="H201" s="15">
        <f>IFERROR(VLOOKUP($A201,'دیتا اولیه'!$A:$AM,16,FALSE)/10000000000,"")</f>
        <v>2406.3265999999999</v>
      </c>
      <c r="I201" s="14">
        <f>IFERROR(H201/'دیتا اولیه'!$AQ$2*1000000,"")</f>
        <v>46527.835569820949</v>
      </c>
      <c r="J201" s="15">
        <f t="shared" si="13"/>
        <v>65.335511033681769</v>
      </c>
      <c r="K201" s="14">
        <f>IFERROR(J201/'دیتا اولیه'!$AR$2*1000000,"")</f>
        <v>1094.4521673397619</v>
      </c>
      <c r="L201" s="14">
        <f>IFERROR(VLOOKUP($A201,'دیتا اولیه'!$A:$AM,15,FALSE)/10000000000,"")</f>
        <v>225.0155</v>
      </c>
      <c r="M201" s="14">
        <f>IFERROR(L201/'دیتا اولیه'!$AS$2*1000000,"")</f>
        <v>3328.582417419861</v>
      </c>
      <c r="N201" s="51">
        <f>IFERROR(VLOOKUP($A201,'دیتا اولیه'!$A:$AM,36,FALSE),"")</f>
        <v>2.444</v>
      </c>
      <c r="O201" s="35">
        <f t="shared" si="14"/>
        <v>2.0413228798390559</v>
      </c>
      <c r="P201" s="51">
        <f>IFERROR(VLOOKUP($A201,'دیتا اولیه'!$A:$AM,37,FALSE),"")</f>
        <v>0.55610000000000004</v>
      </c>
      <c r="Q201" s="34">
        <f t="shared" si="15"/>
        <v>0.16567660241712412</v>
      </c>
      <c r="R201" s="54">
        <f>IFERROR(VLOOKUP($A201,'دیتا اولیه'!$A:$AM,31,FALSE),"")</f>
        <v>1.1353</v>
      </c>
      <c r="S201" s="14">
        <f>IFERROR(VLOOKUP($A201,'دیتا اولیه'!$A:$AM,17,FALSE)/10000000000,"")</f>
        <v>536.72630000000004</v>
      </c>
      <c r="T201" s="14">
        <f>IFERROR(S201/'دیتا اولیه'!$AR$2*1000000,"")</f>
        <v>8990.8420858669615</v>
      </c>
      <c r="U201" s="30">
        <f>IFERROR(VLOOKUP($A201,'دیتا اولیه'!$A:$AM,22,FALSE),"")</f>
        <v>0.90010000000000001</v>
      </c>
      <c r="V201" s="19">
        <f>IFERROR(VLOOKUP($A201,'دیتا اولیه'!$A:$AN,20,FALSE)/10000000000/L201,"")</f>
        <v>1.7504127493439339E-2</v>
      </c>
      <c r="W201" s="14">
        <f>IFERROR(VLOOKUP($A201,'دیتا اولیه'!$A:$AN,40,FALSE),"")</f>
        <v>466.3811</v>
      </c>
      <c r="X201" s="18">
        <f>IFERROR(VLOOKUP($A201,'دیتا اولیه'!$A:$AN,23,FALSE),"")</f>
        <v>22.4802</v>
      </c>
      <c r="Y201" s="18">
        <f>IFERROR(VLOOKUP($A201,'دیتا اولیه'!$A:$AN,24,FALSE),"")</f>
        <v>9.1075999999999997</v>
      </c>
      <c r="Z201" s="18" t="str">
        <f>IFERROR(VLOOKUP($A201,'دیتا اولیه'!$A:$AN,25,FALSE),"")</f>
        <v>-</v>
      </c>
      <c r="AA201" s="30">
        <f>IFERROR(VLOOKUP($A201,'دیتا اولیه'!$A:$AN,38,FALSE),"")</f>
        <v>0.253</v>
      </c>
      <c r="AB201" s="18" t="str">
        <f>IFERROR(VLOOKUP($A201,'دیتا اولیه'!$A:$AN,39,FALSE),"")</f>
        <v>-</v>
      </c>
      <c r="AC201" s="22"/>
    </row>
    <row r="202" spans="1:29" ht="20.5" thickBot="1" x14ac:dyDescent="0.4">
      <c r="A202" s="14" t="s">
        <v>398</v>
      </c>
      <c r="B202" s="13" t="str">
        <f>VLOOKUP($A202,'دیتا اولیه'!$A:$AM,2,FALSE)</f>
        <v>تجلی توسعه معادن و فلزات</v>
      </c>
      <c r="C202" s="13" t="str">
        <f>VLOOKUP($A202,'دیتا اولیه'!$A:$AM,3,FALSE)</f>
        <v>کانی های فلزی</v>
      </c>
      <c r="D202" s="13">
        <f>VLOOKUP($A202,'دیتا اولیه'!$A:$AM,5,FALSE)/10000000000</f>
        <v>16899</v>
      </c>
      <c r="E202" s="15">
        <f>IFERROR(D202/'دیتا اولیه'!$AO$2*1000,"")</f>
        <v>201.65871121718376</v>
      </c>
      <c r="F202" s="15">
        <f t="shared" si="12"/>
        <v>27.503314312064095</v>
      </c>
      <c r="G202" s="14">
        <f>IFERROR(F202/'دیتا اولیه'!$AP$2*1000000,"")</f>
        <v>543.11442164423568</v>
      </c>
      <c r="H202" s="15">
        <f>IFERROR(VLOOKUP($A202,'دیتا اولیه'!$A:$AM,16,FALSE)/10000000000,"")</f>
        <v>578.51800000000003</v>
      </c>
      <c r="I202" s="14">
        <f>IFERROR(H202/'دیتا اولیه'!$AQ$2*1000000,"")</f>
        <v>11186.008739703779</v>
      </c>
      <c r="J202" s="15" t="str">
        <f t="shared" si="13"/>
        <v/>
      </c>
      <c r="K202" s="14" t="str">
        <f>IFERROR(J202/'دیتا اولیه'!$AR$2*1000000,"")</f>
        <v/>
      </c>
      <c r="L202" s="14">
        <f>IFERROR(VLOOKUP($A202,'دیتا اولیه'!$A:$AM,15,FALSE)/10000000000,"")</f>
        <v>47.715499999999999</v>
      </c>
      <c r="M202" s="14">
        <f>IFERROR(L202/'دیتا اولیه'!$AS$2*1000000,"")</f>
        <v>705.84015029363468</v>
      </c>
      <c r="N202" s="51" t="str">
        <f>IFERROR(VLOOKUP($A202,'دیتا اولیه'!$A:$AM,36,FALSE),"")</f>
        <v>-</v>
      </c>
      <c r="O202" s="35" t="str">
        <f t="shared" si="14"/>
        <v/>
      </c>
      <c r="P202" s="51">
        <f>IFERROR(VLOOKUP($A202,'دیتا اولیه'!$A:$AM,37,FALSE),"")</f>
        <v>0.7349</v>
      </c>
      <c r="Q202" s="34">
        <f t="shared" si="15"/>
        <v>0.29961592284137817</v>
      </c>
      <c r="R202" s="54" t="str">
        <f>IFERROR(VLOOKUP($A202,'دیتا اولیه'!$A:$AM,31,FALSE),"")</f>
        <v>-</v>
      </c>
      <c r="S202" s="14">
        <f>IFERROR(VLOOKUP($A202,'دیتا اولیه'!$A:$AM,17,FALSE)/10000000000,"")</f>
        <v>-13.358000000000001</v>
      </c>
      <c r="T202" s="14">
        <f>IFERROR(S202/'دیتا اولیه'!$AR$2*1000000,"")</f>
        <v>-223.7633381911989</v>
      </c>
      <c r="U202" s="30">
        <f>IFERROR(VLOOKUP($A202,'دیتا اولیه'!$A:$AM,22,FALSE),"")</f>
        <v>0.73919999999999997</v>
      </c>
      <c r="V202" s="19" t="str">
        <f>IFERROR(VLOOKUP($A202,'دیتا اولیه'!$A:$AN,20,FALSE)/10000000000/L202,"")</f>
        <v/>
      </c>
      <c r="W202" s="14">
        <f>IFERROR(VLOOKUP($A202,'دیتا اولیه'!$A:$AN,40,FALSE),"")</f>
        <v>1027.7385999999999</v>
      </c>
      <c r="X202" s="18">
        <f>IFERROR(VLOOKUP($A202,'دیتا اولیه'!$A:$AN,23,FALSE),"")</f>
        <v>55.621299999999998</v>
      </c>
      <c r="Y202" s="18">
        <f>IFERROR(VLOOKUP($A202,'دیتا اولیه'!$A:$AN,24,FALSE),"")</f>
        <v>77.12</v>
      </c>
      <c r="Z202" s="18">
        <f>IFERROR(VLOOKUP($A202,'دیتا اولیه'!$A:$AN,25,FALSE),"")</f>
        <v>1.8516999999999999</v>
      </c>
      <c r="AA202" s="30">
        <f>IFERROR(VLOOKUP($A202,'دیتا اولیه'!$A:$AN,38,FALSE),"")</f>
        <v>-4.5999999999999999E-2</v>
      </c>
      <c r="AB202" s="18" t="str">
        <f>IFERROR(VLOOKUP($A202,'دیتا اولیه'!$A:$AN,39,FALSE),"")</f>
        <v>-</v>
      </c>
      <c r="AC202" s="22"/>
    </row>
    <row r="203" spans="1:29" ht="20.5" thickBot="1" x14ac:dyDescent="0.4">
      <c r="A203" s="14" t="s">
        <v>144</v>
      </c>
      <c r="B203" s="13" t="str">
        <f>VLOOKUP($A203,'دیتا اولیه'!$A:$AM,2,FALSE)</f>
        <v>باما</v>
      </c>
      <c r="C203" s="13" t="str">
        <f>VLOOKUP($A203,'دیتا اولیه'!$A:$AM,3,FALSE)</f>
        <v>کانی های فلزی</v>
      </c>
      <c r="D203" s="13">
        <f>VLOOKUP($A203,'دیتا اولیه'!$A:$AM,5,FALSE)/10000000000</f>
        <v>8931</v>
      </c>
      <c r="E203" s="15">
        <f>IFERROR(D203/'دیتا اولیه'!$AO$2*1000,"")</f>
        <v>106.57517899761336</v>
      </c>
      <c r="F203" s="15">
        <f t="shared" si="12"/>
        <v>38.219641108358772</v>
      </c>
      <c r="G203" s="14">
        <f>IFERROR(F203/'دیتا اولیه'!$AP$2*1000000,"")</f>
        <v>754.73224937517318</v>
      </c>
      <c r="H203" s="15">
        <f>IFERROR(VLOOKUP($A203,'دیتا اولیه'!$A:$AM,16,FALSE)/10000000000,"")</f>
        <v>577.23479999999995</v>
      </c>
      <c r="I203" s="14">
        <f>IFERROR(H203/'دیتا اولیه'!$AQ$2*1000000,"")</f>
        <v>11161.197262075098</v>
      </c>
      <c r="J203" s="15">
        <f t="shared" si="13"/>
        <v>119.7409646708478</v>
      </c>
      <c r="K203" s="14">
        <f>IFERROR(J203/'دیتا اولیه'!$AR$2*1000000,"")</f>
        <v>2005.8120955968941</v>
      </c>
      <c r="L203" s="14">
        <f>IFERROR(VLOOKUP($A203,'دیتا اولیه'!$A:$AM,15,FALSE)/10000000000,"")</f>
        <v>265.38189999999997</v>
      </c>
      <c r="M203" s="14">
        <f>IFERROR(L203/'دیتا اولیه'!$AS$2*1000000,"")</f>
        <v>3925.7096788509039</v>
      </c>
      <c r="N203" s="51">
        <f>IFERROR(VLOOKUP($A203,'دیتا اولیه'!$A:$AM,36,FALSE),"")</f>
        <v>1.2162999999999999</v>
      </c>
      <c r="O203" s="35">
        <f t="shared" si="14"/>
        <v>0.95716721794056303</v>
      </c>
      <c r="P203" s="51">
        <f>IFERROR(VLOOKUP($A203,'دیتا اولیه'!$A:$AM,37,FALSE),"")</f>
        <v>5.9436</v>
      </c>
      <c r="Q203" s="34">
        <f t="shared" si="15"/>
        <v>4.2014600967441309</v>
      </c>
      <c r="R203" s="54">
        <f>IFERROR(VLOOKUP($A203,'دیتا اولیه'!$A:$AM,31,FALSE),"")</f>
        <v>0.17019999999999999</v>
      </c>
      <c r="S203" s="14">
        <f>IFERROR(VLOOKUP($A203,'دیتا اولیه'!$A:$AM,17,FALSE)/10000000000,"")</f>
        <v>1117.0404000000001</v>
      </c>
      <c r="T203" s="14">
        <f>IFERROR(S203/'دیتا اولیه'!$AR$2*1000000,"")</f>
        <v>18711.834765566109</v>
      </c>
      <c r="U203" s="30">
        <f>IFERROR(VLOOKUP($A203,'دیتا اولیه'!$A:$AM,22,FALSE),"")</f>
        <v>0.1</v>
      </c>
      <c r="V203" s="19">
        <f>IFERROR(VLOOKUP($A203,'دیتا اولیه'!$A:$AN,20,FALSE)/10000000000/L203,"")</f>
        <v>0.15160039173734155</v>
      </c>
      <c r="W203" s="14">
        <f>IFERROR(VLOOKUP($A203,'دیتا اولیه'!$A:$AN,40,FALSE),"")</f>
        <v>607.57619999999997</v>
      </c>
      <c r="X203" s="18">
        <f>IFERROR(VLOOKUP($A203,'دیتا اولیه'!$A:$AN,23,FALSE),"")</f>
        <v>9.4212000000000007</v>
      </c>
      <c r="Y203" s="18">
        <f>IFERROR(VLOOKUP($A203,'دیتا اولیه'!$A:$AN,24,FALSE),"")</f>
        <v>13</v>
      </c>
      <c r="Z203" s="18" t="str">
        <f>IFERROR(VLOOKUP($A203,'دیتا اولیه'!$A:$AN,25,FALSE),"")</f>
        <v>-</v>
      </c>
      <c r="AA203" s="30">
        <f>IFERROR(VLOOKUP($A203,'دیتا اولیه'!$A:$AN,38,FALSE),"")</f>
        <v>0.2475</v>
      </c>
      <c r="AB203" s="18">
        <f>IFERROR(VLOOKUP($A203,'دیتا اولیه'!$A:$AN,39,FALSE),"")</f>
        <v>1.8426</v>
      </c>
      <c r="AC203" s="22"/>
    </row>
    <row r="204" spans="1:29" ht="20.5" thickBot="1" x14ac:dyDescent="0.4">
      <c r="A204" s="14" t="s">
        <v>1269</v>
      </c>
      <c r="B204" s="13" t="str">
        <f>VLOOKUP($A204,'دیتا اولیه'!$A:$AM,2,FALSE)</f>
        <v>معادن‌ بافق‌</v>
      </c>
      <c r="C204" s="13" t="str">
        <f>VLOOKUP($A204,'دیتا اولیه'!$A:$AM,3,FALSE)</f>
        <v>کانی های فلزی</v>
      </c>
      <c r="D204" s="13">
        <f>VLOOKUP($A204,'دیتا اولیه'!$A:$AM,5,FALSE)/10000000000</f>
        <v>2970.6750000000002</v>
      </c>
      <c r="E204" s="15">
        <f>IFERROR(D204/'دیتا اولیه'!$AO$2*1000,"")</f>
        <v>35.449582338902147</v>
      </c>
      <c r="F204" s="15">
        <f t="shared" si="12"/>
        <v>266.45563709139418</v>
      </c>
      <c r="G204" s="14">
        <f>IFERROR(F204/'دیتا اولیه'!$AP$2*1000000,"")</f>
        <v>5261.7621858490165</v>
      </c>
      <c r="H204" s="15">
        <f>IFERROR(VLOOKUP($A204,'دیتا اولیه'!$A:$AM,16,FALSE)/10000000000,"")</f>
        <v>449.1737</v>
      </c>
      <c r="I204" s="14">
        <f>IFERROR(H204/'دیتا اولیه'!$AQ$2*1000000,"")</f>
        <v>8685.0554932518644</v>
      </c>
      <c r="J204" s="15">
        <f t="shared" si="13"/>
        <v>1.839999970517029E-2</v>
      </c>
      <c r="K204" s="14">
        <f>IFERROR(J204/'دیتا اولیه'!$AR$2*1000000,"")</f>
        <v>0.3082231888565638</v>
      </c>
      <c r="L204" s="14">
        <f>IFERROR(VLOOKUP($A204,'دیتا اولیه'!$A:$AM,15,FALSE)/10000000000,"")</f>
        <v>39.941699999999997</v>
      </c>
      <c r="M204" s="14">
        <f>IFERROR(L204/'دیتا اولیه'!$AS$2*1000000,"")</f>
        <v>590.84480998801791</v>
      </c>
      <c r="N204" s="51">
        <f>IFERROR(VLOOKUP($A204,'دیتا اولیه'!$A:$AM,36,FALSE),"")</f>
        <v>2169.7446</v>
      </c>
      <c r="O204" s="35">
        <f t="shared" si="14"/>
        <v>1915.9382166861437</v>
      </c>
      <c r="P204" s="51">
        <f>IFERROR(VLOOKUP($A204,'دیتا اولیه'!$A:$AM,37,FALSE),"")</f>
        <v>-0.85009999999999997</v>
      </c>
      <c r="Q204" s="34">
        <f t="shared" si="15"/>
        <v>-0.88770970843626573</v>
      </c>
      <c r="R204" s="54">
        <f>IFERROR(VLOOKUP($A204,'دیتا اولیه'!$A:$AM,31,FALSE),"")</f>
        <v>-0.21390000000000001</v>
      </c>
      <c r="S204" s="14">
        <f>IFERROR(VLOOKUP($A204,'دیتا اولیه'!$A:$AM,17,FALSE)/10000000000,"")</f>
        <v>168.77809999999999</v>
      </c>
      <c r="T204" s="14">
        <f>IFERROR(S204/'دیتا اولیه'!$AR$2*1000000,"")</f>
        <v>2827.2459252558751</v>
      </c>
      <c r="U204" s="30">
        <f>IFERROR(VLOOKUP($A204,'دیتا اولیه'!$A:$AM,22,FALSE),"")</f>
        <v>0.66810000000000003</v>
      </c>
      <c r="V204" s="19" t="str">
        <f>IFERROR(VLOOKUP($A204,'دیتا اولیه'!$A:$AN,20,FALSE)/10000000000/L204,"")</f>
        <v/>
      </c>
      <c r="W204" s="14">
        <f>IFERROR(VLOOKUP($A204,'دیتا اولیه'!$A:$AN,40,FALSE),"")</f>
        <v>259.00689999999997</v>
      </c>
      <c r="X204" s="18">
        <f>IFERROR(VLOOKUP($A204,'دیتا اولیه'!$A:$AN,23,FALSE),"")</f>
        <v>2.9466999999999999</v>
      </c>
      <c r="Y204" s="18">
        <f>IFERROR(VLOOKUP($A204,'دیتا اولیه'!$A:$AN,24,FALSE),"")</f>
        <v>13.704800000000001</v>
      </c>
      <c r="Z204" s="18" t="str">
        <f>IFERROR(VLOOKUP($A204,'دیتا اولیه'!$A:$AN,25,FALSE),"")</f>
        <v>-</v>
      </c>
      <c r="AA204" s="30">
        <f>IFERROR(VLOOKUP($A204,'دیتا اولیه'!$A:$AN,38,FALSE),"")</f>
        <v>6.1199999999999997E-2</v>
      </c>
      <c r="AB204" s="18">
        <f>IFERROR(VLOOKUP($A204,'دیتا اولیه'!$A:$AN,39,FALSE),"")</f>
        <v>1.3472999999999999</v>
      </c>
      <c r="AC204" s="22"/>
    </row>
    <row r="205" spans="1:29" ht="20.5" thickBot="1" x14ac:dyDescent="0.4">
      <c r="A205" s="14" t="s">
        <v>297</v>
      </c>
      <c r="B205" s="13" t="str">
        <f>VLOOKUP($A205,'دیتا اولیه'!$A:$AM,2,FALSE)</f>
        <v>توسعه معادن کرومیت کاوندگان</v>
      </c>
      <c r="C205" s="13" t="str">
        <f>VLOOKUP($A205,'دیتا اولیه'!$A:$AM,3,FALSE)</f>
        <v>کانی های فلزی</v>
      </c>
      <c r="D205" s="13">
        <f>VLOOKUP($A205,'دیتا اولیه'!$A:$AM,5,FALSE)/10000000000</f>
        <v>2377.6999999999998</v>
      </c>
      <c r="E205" s="15">
        <f>IFERROR(D205/'دیتا اولیه'!$AO$2*1000,"")</f>
        <v>28.373508353221954</v>
      </c>
      <c r="F205" s="15">
        <f t="shared" si="12"/>
        <v>5.4968750409454801</v>
      </c>
      <c r="G205" s="14">
        <f>IFERROR(F205/'دیتا اولیه'!$AP$2*1000000,"")</f>
        <v>108.54808532672749</v>
      </c>
      <c r="H205" s="15">
        <f>IFERROR(VLOOKUP($A205,'دیتا اولیه'!$A:$AM,16,FALSE)/10000000000,"")</f>
        <v>106.61409999999999</v>
      </c>
      <c r="I205" s="14">
        <f>IFERROR(H205/'دیتا اولیه'!$AQ$2*1000000,"")</f>
        <v>2061.4505587996441</v>
      </c>
      <c r="J205" s="15">
        <f t="shared" si="13"/>
        <v>25.906323329628258</v>
      </c>
      <c r="K205" s="14">
        <f>IFERROR(J205/'دیتا اولیه'!$AR$2*1000000,"")</f>
        <v>433.963571530031</v>
      </c>
      <c r="L205" s="14">
        <f>IFERROR(VLOOKUP($A205,'دیتا اولیه'!$A:$AM,15,FALSE)/10000000000,"")</f>
        <v>41.9527</v>
      </c>
      <c r="M205" s="14">
        <f>IFERROR(L205/'دیتا اولیه'!$AS$2*1000000,"")</f>
        <v>620.59289063771246</v>
      </c>
      <c r="N205" s="51">
        <f>IFERROR(VLOOKUP($A205,'دیتا اولیه'!$A:$AM,36,FALSE),"")</f>
        <v>0.61939999999999995</v>
      </c>
      <c r="O205" s="35">
        <f t="shared" si="14"/>
        <v>0.43005757015428747</v>
      </c>
      <c r="P205" s="51">
        <f>IFERROR(VLOOKUP($A205,'دیتا اولیه'!$A:$AM,37,FALSE),"")</f>
        <v>6.6321000000000003</v>
      </c>
      <c r="Q205" s="34">
        <f t="shared" si="15"/>
        <v>4.7172163725388678</v>
      </c>
      <c r="R205" s="54">
        <f>IFERROR(VLOOKUP($A205,'دیتا اولیه'!$A:$AM,31,FALSE),"")</f>
        <v>0.54479999999999995</v>
      </c>
      <c r="S205" s="14">
        <f>IFERROR(VLOOKUP($A205,'دیتا اولیه'!$A:$AM,17,FALSE)/10000000000,"")</f>
        <v>80.694999999999993</v>
      </c>
      <c r="T205" s="14">
        <f>IFERROR(S205/'دیتا اولیه'!$AR$2*1000000,"")</f>
        <v>1351.7429686583914</v>
      </c>
      <c r="U205" s="30">
        <f>IFERROR(VLOOKUP($A205,'دیتا اولیه'!$A:$AM,22,FALSE),"")</f>
        <v>0.1003</v>
      </c>
      <c r="V205" s="19" t="str">
        <f>IFERROR(VLOOKUP($A205,'دیتا اولیه'!$A:$AN,20,FALSE)/10000000000/L205,"")</f>
        <v/>
      </c>
      <c r="W205" s="14">
        <f>IFERROR(VLOOKUP($A205,'دیتا اولیه'!$A:$AN,40,FALSE),"")</f>
        <v>186.58629999999999</v>
      </c>
      <c r="X205" s="18">
        <f>IFERROR(VLOOKUP($A205,'دیتا اولیه'!$A:$AN,23,FALSE),"")</f>
        <v>13.353300000000001</v>
      </c>
      <c r="Y205" s="18">
        <f>IFERROR(VLOOKUP($A205,'دیتا اولیه'!$A:$AN,24,FALSE),"")</f>
        <v>17.593800000000002</v>
      </c>
      <c r="Z205" s="18" t="str">
        <f>IFERROR(VLOOKUP($A205,'دیتا اولیه'!$A:$AN,25,FALSE),"")</f>
        <v>-</v>
      </c>
      <c r="AA205" s="30">
        <f>IFERROR(VLOOKUP($A205,'دیتا اولیه'!$A:$AN,38,FALSE),"")</f>
        <v>-0.2586</v>
      </c>
      <c r="AB205" s="18" t="str">
        <f>IFERROR(VLOOKUP($A205,'دیتا اولیه'!$A:$AN,39,FALSE),"")</f>
        <v>-</v>
      </c>
      <c r="AC205" s="22"/>
    </row>
    <row r="206" spans="1:29" ht="20.5" thickBot="1" x14ac:dyDescent="0.4">
      <c r="A206" s="18" t="s">
        <v>1087</v>
      </c>
      <c r="B206" s="13" t="str">
        <f>VLOOKUP($A206,'دیتا اولیه'!$A:$AM,2,FALSE)</f>
        <v>معادن‌منگنزایران‌</v>
      </c>
      <c r="C206" s="13" t="str">
        <f>VLOOKUP($A206,'دیتا اولیه'!$A:$AM,3,FALSE)</f>
        <v>کانی های فلزی</v>
      </c>
      <c r="D206" s="13">
        <f>VLOOKUP($A206,'دیتا اولیه'!$A:$AM,5,FALSE)/10000000000</f>
        <v>1989</v>
      </c>
      <c r="E206" s="15">
        <f>IFERROR(D206/'دیتا اولیه'!$AO$2*1000,"")</f>
        <v>23.735083532219573</v>
      </c>
      <c r="F206" s="15">
        <f t="shared" si="12"/>
        <v>59.147534411332359</v>
      </c>
      <c r="G206" s="14">
        <f>IFERROR(F206/'دیتا اولیه'!$AP$2*1000000,"")</f>
        <v>1168.0002845839722</v>
      </c>
      <c r="H206" s="15">
        <f>IFERROR(VLOOKUP($A206,'دیتا اولیه'!$A:$AM,16,FALSE)/10000000000,"")</f>
        <v>213.9992</v>
      </c>
      <c r="I206" s="14">
        <f>IFERROR(H206/'دیتا اولیه'!$AQ$2*1000000,"")</f>
        <v>4137.8088866545495</v>
      </c>
      <c r="J206" s="15">
        <f t="shared" si="13"/>
        <v>31.428033799616557</v>
      </c>
      <c r="K206" s="14">
        <f>IFERROR(J206/'دیتا اولیه'!$AR$2*1000000,"")</f>
        <v>526.45918219703765</v>
      </c>
      <c r="L206" s="14">
        <f>IFERROR(VLOOKUP($A206,'دیتا اولیه'!$A:$AM,15,FALSE)/10000000000,"")</f>
        <v>44.260100000000001</v>
      </c>
      <c r="M206" s="14">
        <f>IFERROR(L206/'دیتا اولیه'!$AS$2*1000000,"")</f>
        <v>654.72552181180754</v>
      </c>
      <c r="N206" s="51">
        <f>IFERROR(VLOOKUP($A206,'دیتا اولیه'!$A:$AM,36,FALSE),"")</f>
        <v>0.4083</v>
      </c>
      <c r="O206" s="35">
        <f t="shared" si="14"/>
        <v>0.24363966657297986</v>
      </c>
      <c r="P206" s="51">
        <f>IFERROR(VLOOKUP($A206,'دیتا اولیه'!$A:$AM,37,FALSE),"")</f>
        <v>-0.25169999999999998</v>
      </c>
      <c r="Q206" s="34">
        <f t="shared" si="15"/>
        <v>-0.43944746379491428</v>
      </c>
      <c r="R206" s="54">
        <f>IFERROR(VLOOKUP($A206,'دیتا اولیه'!$A:$AM,31,FALSE),"")</f>
        <v>4.1099999999999998E-2</v>
      </c>
      <c r="S206" s="14">
        <f>IFERROR(VLOOKUP($A206,'دیتا اولیه'!$A:$AM,17,FALSE)/10000000000,"")</f>
        <v>217.65389999999999</v>
      </c>
      <c r="T206" s="14">
        <f>IFERROR(S206/'دیتا اولیه'!$AR$2*1000000,"")</f>
        <v>3645.9771847831548</v>
      </c>
      <c r="U206" s="30">
        <f>IFERROR(VLOOKUP($A206,'دیتا اولیه'!$A:$AM,22,FALSE),"")</f>
        <v>0.65890000000000004</v>
      </c>
      <c r="V206" s="19">
        <f>IFERROR(VLOOKUP($A206,'دیتا اولیه'!$A:$AN,20,FALSE)/10000000000/L206,"")</f>
        <v>0.13022112466984936</v>
      </c>
      <c r="W206" s="14">
        <f>IFERROR(VLOOKUP($A206,'دیتا اولیه'!$A:$AN,40,FALSE),"")</f>
        <v>137.46279999999999</v>
      </c>
      <c r="X206" s="18">
        <f>IFERROR(VLOOKUP($A206,'دیتا اولیه'!$A:$AN,23,FALSE),"")</f>
        <v>4.1432000000000002</v>
      </c>
      <c r="Y206" s="18">
        <f>IFERROR(VLOOKUP($A206,'دیتا اولیه'!$A:$AN,24,FALSE),"")</f>
        <v>10.8696</v>
      </c>
      <c r="Z206" s="18" t="str">
        <f>IFERROR(VLOOKUP($A206,'دیتا اولیه'!$A:$AN,25,FALSE),"")</f>
        <v>-</v>
      </c>
      <c r="AA206" s="30">
        <f>IFERROR(VLOOKUP($A206,'دیتا اولیه'!$A:$AN,38,FALSE),"")</f>
        <v>0.1019</v>
      </c>
      <c r="AB206" s="18">
        <f>IFERROR(VLOOKUP($A206,'دیتا اولیه'!$A:$AN,39,FALSE),"")</f>
        <v>1.5394000000000001</v>
      </c>
      <c r="AC206" s="22"/>
    </row>
    <row r="207" spans="1:29" ht="20.5" thickBot="1" x14ac:dyDescent="0.4">
      <c r="A207" s="14" t="s">
        <v>1170</v>
      </c>
      <c r="B207" s="13" t="str">
        <f>VLOOKUP($A207,'دیتا اولیه'!$A:$AM,2,FALSE)</f>
        <v>معدنی‌ دماوند</v>
      </c>
      <c r="C207" s="13" t="str">
        <f>VLOOKUP($A207,'دیتا اولیه'!$A:$AM,3,FALSE)</f>
        <v>کانی های فلزی</v>
      </c>
      <c r="D207" s="13">
        <f>VLOOKUP($A207,'دیتا اولیه'!$A:$AM,5,FALSE)/10000000000</f>
        <v>1372.25</v>
      </c>
      <c r="E207" s="15">
        <f>IFERROR(D207/'دیتا اولیه'!$AO$2*1000,"")</f>
        <v>16.375298329355608</v>
      </c>
      <c r="F207" s="15">
        <f t="shared" si="12"/>
        <v>6.5475770467987973</v>
      </c>
      <c r="G207" s="14">
        <f>IFERROR(F207/'دیتا اولیه'!$AP$2*1000000,"")</f>
        <v>129.29654515795414</v>
      </c>
      <c r="H207" s="15">
        <f>IFERROR(VLOOKUP($A207,'دیتا اولیه'!$A:$AM,16,FALSE)/10000000000,"")</f>
        <v>60.4649</v>
      </c>
      <c r="I207" s="14">
        <f>IFERROR(H207/'دیتا اولیه'!$AQ$2*1000000,"")</f>
        <v>1169.126803047295</v>
      </c>
      <c r="J207" s="15">
        <f t="shared" si="13"/>
        <v>1.7333937695731003</v>
      </c>
      <c r="K207" s="14">
        <f>IFERROR(J207/'دیتا اولیه'!$AR$2*1000000,"")</f>
        <v>29.036530639280034</v>
      </c>
      <c r="L207" s="14">
        <f>IFERROR(VLOOKUP($A207,'دیتا اولیه'!$A:$AM,15,FALSE)/10000000000,"")</f>
        <v>18.9297</v>
      </c>
      <c r="M207" s="14">
        <f>IFERROR(L207/'دیتا اولیه'!$AS$2*1000000,"")</f>
        <v>280.02100560642594</v>
      </c>
      <c r="N207" s="51">
        <f>IFERROR(VLOOKUP($A207,'دیتا اولیه'!$A:$AM,36,FALSE),"")</f>
        <v>9.9206000000000003</v>
      </c>
      <c r="O207" s="35">
        <f t="shared" si="14"/>
        <v>8.6437487344861772</v>
      </c>
      <c r="P207" s="51">
        <f>IFERROR(VLOOKUP($A207,'دیتا اولیه'!$A:$AM,37,FALSE),"")</f>
        <v>1.8911</v>
      </c>
      <c r="Q207" s="34">
        <f t="shared" si="15"/>
        <v>1.1657268975311013</v>
      </c>
      <c r="R207" s="54">
        <f>IFERROR(VLOOKUP($A207,'دیتا اولیه'!$A:$AM,31,FALSE),"")</f>
        <v>0.64690000000000003</v>
      </c>
      <c r="S207" s="14">
        <f>IFERROR(VLOOKUP($A207,'دیتا اولیه'!$A:$AM,17,FALSE)/10000000000,"")</f>
        <v>69.776300000000006</v>
      </c>
      <c r="T207" s="14">
        <f>IFERROR(S207/'دیتا اولیه'!$AR$2*1000000,"")</f>
        <v>1168.8409802837664</v>
      </c>
      <c r="U207" s="30">
        <f>IFERROR(VLOOKUP($A207,'دیتا اولیه'!$A:$AM,22,FALSE),"")</f>
        <v>0.22739999999999999</v>
      </c>
      <c r="V207" s="19">
        <f>IFERROR(VLOOKUP($A207,'دیتا اولیه'!$A:$AN,20,FALSE)/10000000000/L207,"")</f>
        <v>0.11112167651890943</v>
      </c>
      <c r="W207" s="14">
        <f>IFERROR(VLOOKUP($A207,'دیتا اولیه'!$A:$AN,40,FALSE),"")</f>
        <v>47.341700000000003</v>
      </c>
      <c r="X207" s="18">
        <f>IFERROR(VLOOKUP($A207,'دیتا اولیه'!$A:$AN,23,FALSE),"")</f>
        <v>11.2653</v>
      </c>
      <c r="Y207" s="18">
        <f>IFERROR(VLOOKUP($A207,'دیتا اولیه'!$A:$AN,24,FALSE),"")</f>
        <v>18.337800000000001</v>
      </c>
      <c r="Z207" s="18" t="str">
        <f>IFERROR(VLOOKUP($A207,'دیتا اولیه'!$A:$AN,25,FALSE),"")</f>
        <v>-</v>
      </c>
      <c r="AA207" s="30">
        <f>IFERROR(VLOOKUP($A207,'دیتا اولیه'!$A:$AN,38,FALSE),"")</f>
        <v>0.14560000000000001</v>
      </c>
      <c r="AB207" s="18">
        <f>IFERROR(VLOOKUP($A207,'دیتا اولیه'!$A:$AN,39,FALSE),"")</f>
        <v>1.8242</v>
      </c>
      <c r="AC207" s="22"/>
    </row>
    <row r="208" spans="1:29" ht="20.5" thickBot="1" x14ac:dyDescent="0.4">
      <c r="A208" s="14" t="s">
        <v>1404</v>
      </c>
      <c r="B208" s="13" t="str">
        <f>VLOOKUP($A208,'دیتا اولیه'!$A:$AM,2,FALSE)</f>
        <v>مجتمع معادن مس تکنار</v>
      </c>
      <c r="C208" s="13" t="str">
        <f>VLOOKUP($A208,'دیتا اولیه'!$A:$AM,3,FALSE)</f>
        <v>کانی های فلزی</v>
      </c>
      <c r="D208" s="13">
        <f>VLOOKUP($A208,'دیتا اولیه'!$A:$AM,5,FALSE)/10000000000</f>
        <v>398.4</v>
      </c>
      <c r="E208" s="15">
        <f>IFERROR(D208/'دیتا اولیه'!$AO$2*1000,"")</f>
        <v>4.7541766109785204</v>
      </c>
      <c r="F208" s="15" t="str">
        <f t="shared" si="12"/>
        <v/>
      </c>
      <c r="G208" s="14" t="str">
        <f>IFERROR(F208/'دیتا اولیه'!$AP$2*1000000,"")</f>
        <v/>
      </c>
      <c r="H208" s="15">
        <f>IFERROR(VLOOKUP($A208,'دیتا اولیه'!$A:$AM,16,FALSE)/10000000000,"")</f>
        <v>6.2080000000000002</v>
      </c>
      <c r="I208" s="14">
        <f>IFERROR(H208/'دیتا اولیه'!$AQ$2*1000000,"")</f>
        <v>120.03557755520322</v>
      </c>
      <c r="J208" s="15" t="str">
        <f t="shared" si="13"/>
        <v/>
      </c>
      <c r="K208" s="14" t="str">
        <f>IFERROR(J208/'دیتا اولیه'!$AR$2*1000000,"")</f>
        <v/>
      </c>
      <c r="L208" s="14">
        <f>IFERROR(VLOOKUP($A208,'دیتا اولیه'!$A:$AM,15,FALSE)/10000000000,"")</f>
        <v>-3.5078999999999998</v>
      </c>
      <c r="M208" s="14">
        <f>IFERROR(L208/'دیتا اولیه'!$AS$2*1000000,"")</f>
        <v>-51.891244212363716</v>
      </c>
      <c r="N208" s="51" t="str">
        <f>IFERROR(VLOOKUP($A208,'دیتا اولیه'!$A:$AM,36,FALSE),"")</f>
        <v>-</v>
      </c>
      <c r="O208" s="35" t="str">
        <f t="shared" si="14"/>
        <v/>
      </c>
      <c r="P208" s="51" t="str">
        <f>IFERROR(VLOOKUP($A208,'دیتا اولیه'!$A:$AM,37,FALSE),"")</f>
        <v>-</v>
      </c>
      <c r="Q208" s="34" t="str">
        <f t="shared" si="15"/>
        <v/>
      </c>
      <c r="R208" s="54" t="str">
        <f>IFERROR(VLOOKUP($A208,'دیتا اولیه'!$A:$AM,31,FALSE),"")</f>
        <v>-</v>
      </c>
      <c r="S208" s="14">
        <f>IFERROR(VLOOKUP($A208,'دیتا اولیه'!$A:$AM,17,FALSE)/10000000000,"")</f>
        <v>-7.5270999999999999</v>
      </c>
      <c r="T208" s="14">
        <f>IFERROR(S208/'دیتا اولیه'!$AR$2*1000000,"")</f>
        <v>-126.08841315308976</v>
      </c>
      <c r="U208" s="30">
        <f>IFERROR(VLOOKUP($A208,'دیتا اولیه'!$A:$AM,22,FALSE),"")</f>
        <v>0.86980000000000002</v>
      </c>
      <c r="V208" s="19" t="str">
        <f>IFERROR(VLOOKUP($A208,'دیتا اولیه'!$A:$AN,20,FALSE)/10000000000/L208,"")</f>
        <v/>
      </c>
      <c r="W208" s="14">
        <f>IFERROR(VLOOKUP($A208,'دیتا اولیه'!$A:$AN,40,FALSE),"")</f>
        <v>40.1404</v>
      </c>
      <c r="X208" s="18">
        <f>IFERROR(VLOOKUP($A208,'دیتا اولیه'!$A:$AN,23,FALSE),"")</f>
        <v>10.045299999999999</v>
      </c>
      <c r="Y208" s="18" t="str">
        <f>IFERROR(VLOOKUP($A208,'دیتا اولیه'!$A:$AN,24,FALSE),"")</f>
        <v>-</v>
      </c>
      <c r="Z208" s="18" t="str">
        <f>IFERROR(VLOOKUP($A208,'دیتا اولیه'!$A:$AN,25,FALSE),"")</f>
        <v>-</v>
      </c>
      <c r="AA208" s="30">
        <f>IFERROR(VLOOKUP($A208,'دیتا اولیه'!$A:$AN,38,FALSE),"")</f>
        <v>0.3921</v>
      </c>
      <c r="AB208" s="18">
        <f>IFERROR(VLOOKUP($A208,'دیتا اولیه'!$A:$AN,39,FALSE),"")</f>
        <v>0.18590000000000001</v>
      </c>
      <c r="AC208" s="22"/>
    </row>
    <row r="209" spans="1:29" ht="20.5" thickBot="1" x14ac:dyDescent="0.4">
      <c r="A209" s="55" t="s">
        <v>229</v>
      </c>
      <c r="B209" s="13" t="str">
        <f>VLOOKUP($A209,'دیتا اولیه'!$A:$AM,2,FALSE)</f>
        <v>کاشی‌ وسرامیک‌ حافظ‌</v>
      </c>
      <c r="C209" s="13" t="str">
        <f>VLOOKUP($A209,'دیتا اولیه'!$A:$AM,3,FALSE)</f>
        <v>کاشی و سرامیک</v>
      </c>
      <c r="D209" s="13">
        <f>VLOOKUP($A209,'دیتا اولیه'!$A:$AM,5,FALSE)/10000000000</f>
        <v>4241.8153007999999</v>
      </c>
      <c r="E209" s="15">
        <f>IFERROR(D209/'دیتا اولیه'!$AO$2*1000,"")</f>
        <v>50.618321011933169</v>
      </c>
      <c r="F209" s="15">
        <f t="shared" si="12"/>
        <v>124.87817369510734</v>
      </c>
      <c r="G209" s="14">
        <f>IFERROR(F209/'دیتا اولیه'!$AP$2*1000000,"")</f>
        <v>2465.9986906616773</v>
      </c>
      <c r="H209" s="15">
        <f>IFERROR(VLOOKUP($A209,'دیتا اولیه'!$A:$AM,16,FALSE)/10000000000,"")</f>
        <v>557.05920000000003</v>
      </c>
      <c r="I209" s="14">
        <f>IFERROR(H209/'دیتا اولیه'!$AQ$2*1000000,"")</f>
        <v>10771.08936927182</v>
      </c>
      <c r="J209" s="15">
        <f t="shared" si="13"/>
        <v>115.5481952006453</v>
      </c>
      <c r="K209" s="14">
        <f>IFERROR(J209/'دیتا اولیه'!$AR$2*1000000,"")</f>
        <v>1935.5779218494279</v>
      </c>
      <c r="L209" s="14">
        <f>IFERROR(VLOOKUP($A209,'دیتا اولیه'!$A:$AM,15,FALSE)/10000000000,"")</f>
        <v>229.20140000000001</v>
      </c>
      <c r="M209" s="14">
        <f>IFERROR(L209/'دیتا اولیه'!$AS$2*1000000,"")</f>
        <v>3390.5030990665819</v>
      </c>
      <c r="N209" s="51">
        <f>IFERROR(VLOOKUP($A209,'دیتا اولیه'!$A:$AM,36,FALSE),"")</f>
        <v>0.98360000000000003</v>
      </c>
      <c r="O209" s="35">
        <f t="shared" si="14"/>
        <v>0.75167481546130976</v>
      </c>
      <c r="P209" s="51">
        <f>IFERROR(VLOOKUP($A209,'دیتا اولیه'!$A:$AM,37,FALSE),"")</f>
        <v>0.83540000000000003</v>
      </c>
      <c r="Q209" s="34">
        <f t="shared" si="15"/>
        <v>0.37490060797917191</v>
      </c>
      <c r="R209" s="54">
        <f>IFERROR(VLOOKUP($A209,'دیتا اولیه'!$A:$AM,31,FALSE),"")</f>
        <v>0.1535</v>
      </c>
      <c r="S209" s="14">
        <f>IFERROR(VLOOKUP($A209,'دیتا اولیه'!$A:$AM,17,FALSE)/10000000000,"")</f>
        <v>738.05460000000005</v>
      </c>
      <c r="T209" s="14">
        <f>IFERROR(S209/'دیتا اولیه'!$AR$2*1000000,"")</f>
        <v>12363.344891703102</v>
      </c>
      <c r="U209" s="30">
        <f>IFERROR(VLOOKUP($A209,'دیتا اولیه'!$A:$AM,22,FALSE),"")</f>
        <v>0.4909</v>
      </c>
      <c r="V209" s="19">
        <f>IFERROR(VLOOKUP($A209,'دیتا اولیه'!$A:$AN,20,FALSE)/10000000000/L209,"")</f>
        <v>7.0750440442335874E-2</v>
      </c>
      <c r="W209" s="14">
        <f>IFERROR(VLOOKUP($A209,'دیتا اولیه'!$A:$AN,40,FALSE),"")</f>
        <v>171.2294</v>
      </c>
      <c r="X209" s="18">
        <f>IFERROR(VLOOKUP($A209,'دیتا اولیه'!$A:$AN,23,FALSE),"")</f>
        <v>2.2896000000000001</v>
      </c>
      <c r="Y209" s="18">
        <f>IFERROR(VLOOKUP($A209,'دیتا اولیه'!$A:$AN,24,FALSE),"")</f>
        <v>7.0015999999999998</v>
      </c>
      <c r="Z209" s="18" t="str">
        <f>IFERROR(VLOOKUP($A209,'دیتا اولیه'!$A:$AN,25,FALSE),"")</f>
        <v>-</v>
      </c>
      <c r="AA209" s="30">
        <f>IFERROR(VLOOKUP($A209,'دیتا اولیه'!$A:$AN,38,FALSE),"")</f>
        <v>0.58940000000000003</v>
      </c>
      <c r="AB209" s="18">
        <f>IFERROR(VLOOKUP($A209,'دیتا اولیه'!$A:$AN,39,FALSE),"")</f>
        <v>1.1195999999999999</v>
      </c>
      <c r="AC209" s="22"/>
    </row>
    <row r="210" spans="1:29" ht="20.5" thickBot="1" x14ac:dyDescent="0.4">
      <c r="A210" s="14" t="s">
        <v>1138</v>
      </c>
      <c r="B210" s="13" t="str">
        <f>VLOOKUP($A210,'دیتا اولیه'!$A:$AM,2,FALSE)</f>
        <v>صنایع‌ کاشی‌ و سرامیک‌ سینا</v>
      </c>
      <c r="C210" s="13" t="str">
        <f>VLOOKUP($A210,'دیتا اولیه'!$A:$AM,3,FALSE)</f>
        <v>کاشی و سرامیک</v>
      </c>
      <c r="D210" s="13">
        <f>VLOOKUP($A210,'دیتا اولیه'!$A:$AM,5,FALSE)/10000000000</f>
        <v>3441.4875000000002</v>
      </c>
      <c r="E210" s="15">
        <f>IFERROR(D210/'دیتا اولیه'!$AO$2*1000,"")</f>
        <v>41.06786992840096</v>
      </c>
      <c r="F210" s="15">
        <f t="shared" si="12"/>
        <v>103.96370075254538</v>
      </c>
      <c r="G210" s="14">
        <f>IFERROR(F210/'دیتا اولیه'!$AP$2*1000000,"")</f>
        <v>2052.9956704689052</v>
      </c>
      <c r="H210" s="15">
        <f>IFERROR(VLOOKUP($A210,'دیتا اولیه'!$A:$AM,16,FALSE)/10000000000,"")</f>
        <v>415.12259999999998</v>
      </c>
      <c r="I210" s="14">
        <f>IFERROR(H210/'دیتا اولیه'!$AQ$2*1000000,"")</f>
        <v>8026.6560965234539</v>
      </c>
      <c r="J210" s="15">
        <f t="shared" si="13"/>
        <v>22.043739440585693</v>
      </c>
      <c r="K210" s="14">
        <f>IFERROR(J210/'دیتا اولیه'!$AR$2*1000000,"")</f>
        <v>369.26042247660172</v>
      </c>
      <c r="L210" s="14">
        <f>IFERROR(VLOOKUP($A210,'دیتا اولیه'!$A:$AM,15,FALSE)/10000000000,"")</f>
        <v>140.91239999999999</v>
      </c>
      <c r="M210" s="14">
        <f>IFERROR(L210/'دیتا اولیه'!$AS$2*1000000,"")</f>
        <v>2084.4721231934436</v>
      </c>
      <c r="N210" s="51">
        <f>IFERROR(VLOOKUP($A210,'دیتا اولیه'!$A:$AM,36,FALSE),"")</f>
        <v>5.3924000000000003</v>
      </c>
      <c r="O210" s="35">
        <f t="shared" si="14"/>
        <v>4.644991979408589</v>
      </c>
      <c r="P210" s="51">
        <f>IFERROR(VLOOKUP($A210,'دیتا اولیه'!$A:$AM,37,FALSE),"")</f>
        <v>0.35539999999999999</v>
      </c>
      <c r="Q210" s="34">
        <f t="shared" si="15"/>
        <v>1.5331962544932853E-2</v>
      </c>
      <c r="R210" s="54">
        <f>IFERROR(VLOOKUP($A210,'دیتا اولیه'!$A:$AM,31,FALSE),"")</f>
        <v>0.27160000000000001</v>
      </c>
      <c r="S210" s="14">
        <f>IFERROR(VLOOKUP($A210,'دیتا اولیه'!$A:$AM,17,FALSE)/10000000000,"")</f>
        <v>533.82740000000001</v>
      </c>
      <c r="T210" s="14">
        <f>IFERROR(S210/'دیتا اولیه'!$AR$2*1000000,"")</f>
        <v>8942.2818567097165</v>
      </c>
      <c r="U210" s="30">
        <f>IFERROR(VLOOKUP($A210,'دیتا اولیه'!$A:$AM,22,FALSE),"")</f>
        <v>0.79220000000000002</v>
      </c>
      <c r="V210" s="19">
        <f>IFERROR(VLOOKUP($A210,'دیتا اولیه'!$A:$AN,20,FALSE)/10000000000/L210,"")</f>
        <v>4.1325674674478612E-2</v>
      </c>
      <c r="W210" s="14">
        <f>IFERROR(VLOOKUP($A210,'دیتا اولیه'!$A:$AN,40,FALSE),"")</f>
        <v>88.948899999999995</v>
      </c>
      <c r="X210" s="18">
        <f>IFERROR(VLOOKUP($A210,'دیتا اولیه'!$A:$AN,23,FALSE),"")</f>
        <v>1.8078000000000001</v>
      </c>
      <c r="Y210" s="18">
        <f>IFERROR(VLOOKUP($A210,'دیتا اولیه'!$A:$AN,24,FALSE),"")</f>
        <v>8.0808999999999997</v>
      </c>
      <c r="Z210" s="18" t="str">
        <f>IFERROR(VLOOKUP($A210,'دیتا اولیه'!$A:$AN,25,FALSE),"")</f>
        <v>-</v>
      </c>
      <c r="AA210" s="30">
        <f>IFERROR(VLOOKUP($A210,'دیتا اولیه'!$A:$AN,38,FALSE),"")</f>
        <v>0.45500000000000002</v>
      </c>
      <c r="AB210" s="18">
        <f>IFERROR(VLOOKUP($A210,'دیتا اولیه'!$A:$AN,39,FALSE),"")</f>
        <v>1.0712999999999999</v>
      </c>
      <c r="AC210" s="22"/>
    </row>
    <row r="211" spans="1:29" ht="20.5" thickBot="1" x14ac:dyDescent="0.4">
      <c r="A211" s="55" t="s">
        <v>886</v>
      </c>
      <c r="B211" s="13" t="str">
        <f>VLOOKUP($A211,'دیتا اولیه'!$A:$AM,2,FALSE)</f>
        <v>کاشی‌ الوند</v>
      </c>
      <c r="C211" s="13" t="str">
        <f>VLOOKUP($A211,'دیتا اولیه'!$A:$AM,3,FALSE)</f>
        <v>کاشی و سرامیک</v>
      </c>
      <c r="D211" s="13">
        <f>VLOOKUP($A211,'دیتا اولیه'!$A:$AM,5,FALSE)/10000000000</f>
        <v>2474.4504700000002</v>
      </c>
      <c r="E211" s="15">
        <f>IFERROR(D211/'دیتا اولیه'!$AO$2*1000,"")</f>
        <v>29.528048568019095</v>
      </c>
      <c r="F211" s="15">
        <f t="shared" si="12"/>
        <v>91.8152737387786</v>
      </c>
      <c r="G211" s="14">
        <f>IFERROR(F211/'دیتا اولیه'!$AP$2*1000000,"")</f>
        <v>1813.0978226457071</v>
      </c>
      <c r="H211" s="15">
        <f>IFERROR(VLOOKUP($A211,'دیتا اولیه'!$A:$AM,16,FALSE)/10000000000,"")</f>
        <v>284.12040000000002</v>
      </c>
      <c r="I211" s="14">
        <f>IFERROR(H211/'دیتا اولیه'!$AQ$2*1000000,"")</f>
        <v>5493.6463126957733</v>
      </c>
      <c r="J211" s="15">
        <f t="shared" si="13"/>
        <v>54.716271710055373</v>
      </c>
      <c r="K211" s="14">
        <f>IFERROR(J211/'دیتا اولیه'!$AR$2*1000000,"")</f>
        <v>916.56652277426633</v>
      </c>
      <c r="L211" s="14">
        <f>IFERROR(VLOOKUP($A211,'دیتا اولیه'!$A:$AM,15,FALSE)/10000000000,"")</f>
        <v>145.23339999999999</v>
      </c>
      <c r="M211" s="14">
        <f>IFERROR(L211/'دیتا اولیه'!$AS$2*1000000,"")</f>
        <v>2148.3912959867453</v>
      </c>
      <c r="N211" s="51">
        <f>IFERROR(VLOOKUP($A211,'دیتا اولیه'!$A:$AM,36,FALSE),"")</f>
        <v>1.6543000000000001</v>
      </c>
      <c r="O211" s="35">
        <f t="shared" si="14"/>
        <v>1.3439556678155644</v>
      </c>
      <c r="P211" s="51">
        <f>IFERROR(VLOOKUP($A211,'دیتا اولیه'!$A:$AM,37,FALSE),"")</f>
        <v>0.58179999999999998</v>
      </c>
      <c r="Q211" s="34">
        <f t="shared" si="15"/>
        <v>0.18492850697474861</v>
      </c>
      <c r="R211" s="54">
        <f>IFERROR(VLOOKUP($A211,'دیتا اولیه'!$A:$AM,31,FALSE),"")</f>
        <v>0.25440000000000002</v>
      </c>
      <c r="S211" s="14">
        <f>IFERROR(VLOOKUP($A211,'دیتا اولیه'!$A:$AM,17,FALSE)/10000000000,"")</f>
        <v>303.77710000000002</v>
      </c>
      <c r="T211" s="14">
        <f>IFERROR(S211/'دیتا اولیه'!$AR$2*1000000,"")</f>
        <v>5088.6493458632758</v>
      </c>
      <c r="U211" s="30">
        <f>IFERROR(VLOOKUP($A211,'دیتا اولیه'!$A:$AM,22,FALSE),"")</f>
        <v>0.92420000000000002</v>
      </c>
      <c r="V211" s="19">
        <f>IFERROR(VLOOKUP($A211,'دیتا اولیه'!$A:$AN,20,FALSE)/10000000000/L211,"")</f>
        <v>0.12557855149022196</v>
      </c>
      <c r="W211" s="14">
        <f>IFERROR(VLOOKUP($A211,'دیتا اولیه'!$A:$AN,40,FALSE),"")</f>
        <v>143.9563</v>
      </c>
      <c r="X211" s="18">
        <f>IFERROR(VLOOKUP($A211,'دیتا اولیه'!$A:$AN,23,FALSE),"")</f>
        <v>1.6002000000000001</v>
      </c>
      <c r="Y211" s="18">
        <f>IFERROR(VLOOKUP($A211,'دیتا اولیه'!$A:$AN,24,FALSE),"")</f>
        <v>7.2758000000000003</v>
      </c>
      <c r="Z211" s="18" t="str">
        <f>IFERROR(VLOOKUP($A211,'دیتا اولیه'!$A:$AN,25,FALSE),"")</f>
        <v>-</v>
      </c>
      <c r="AA211" s="30">
        <f>IFERROR(VLOOKUP($A211,'دیتا اولیه'!$A:$AN,38,FALSE),"")</f>
        <v>0.4672</v>
      </c>
      <c r="AB211" s="18">
        <f>IFERROR(VLOOKUP($A211,'دیتا اولیه'!$A:$AN,39,FALSE),"")</f>
        <v>0.80920000000000003</v>
      </c>
      <c r="AC211" s="22"/>
    </row>
    <row r="212" spans="1:29" ht="20.5" thickBot="1" x14ac:dyDescent="0.4">
      <c r="A212" s="14" t="s">
        <v>1195</v>
      </c>
      <c r="B212" s="13" t="str">
        <f>VLOOKUP($A212,'دیتا اولیه'!$A:$AM,2,FALSE)</f>
        <v>کاشی‌ پارس‌</v>
      </c>
      <c r="C212" s="13" t="str">
        <f>VLOOKUP($A212,'دیتا اولیه'!$A:$AM,3,FALSE)</f>
        <v>کاشی و سرامیک</v>
      </c>
      <c r="D212" s="13">
        <f>VLOOKUP($A212,'دیتا اولیه'!$A:$AM,5,FALSE)/10000000000</f>
        <v>1522.623501</v>
      </c>
      <c r="E212" s="15">
        <f>IFERROR(D212/'دیتا اولیه'!$AO$2*1000,"")</f>
        <v>18.169731515513128</v>
      </c>
      <c r="F212" s="15">
        <f t="shared" si="12"/>
        <v>80.81557981705518</v>
      </c>
      <c r="G212" s="14">
        <f>IFERROR(F212/'دیتا اولیه'!$AP$2*1000000,"")</f>
        <v>1595.8842775879775</v>
      </c>
      <c r="H212" s="15">
        <f>IFERROR(VLOOKUP($A212,'دیتا اولیه'!$A:$AM,16,FALSE)/10000000000,"")</f>
        <v>257.00729999999999</v>
      </c>
      <c r="I212" s="14">
        <f>IFERROR(H212/'دیتا اولیه'!$AQ$2*1000000,"")</f>
        <v>4969.3975018368837</v>
      </c>
      <c r="J212" s="15">
        <f t="shared" si="13"/>
        <v>44.10015296674986</v>
      </c>
      <c r="K212" s="14">
        <f>IFERROR(J212/'دیتا اولیه'!$AR$2*1000000,"")</f>
        <v>738.73315186273783</v>
      </c>
      <c r="L212" s="14">
        <f>IFERROR(VLOOKUP($A212,'دیتا اولیه'!$A:$AM,15,FALSE)/10000000000,"")</f>
        <v>54.776800000000001</v>
      </c>
      <c r="M212" s="14">
        <f>IFERROR(L212/'دیتا اولیه'!$AS$2*1000000,"")</f>
        <v>810.29570568482711</v>
      </c>
      <c r="N212" s="51">
        <f>IFERROR(VLOOKUP($A212,'دیتا اولیه'!$A:$AM,36,FALSE),"")</f>
        <v>0.24210000000000001</v>
      </c>
      <c r="O212" s="35">
        <f t="shared" si="14"/>
        <v>9.6871994497122804E-2</v>
      </c>
      <c r="P212" s="51">
        <f>IFERROR(VLOOKUP($A212,'دیتا اولیه'!$A:$AM,37,FALSE),"")</f>
        <v>-0.32219999999999999</v>
      </c>
      <c r="Q212" s="34">
        <f t="shared" si="15"/>
        <v>-0.49225910859306821</v>
      </c>
      <c r="R212" s="54">
        <f>IFERROR(VLOOKUP($A212,'دیتا اولیه'!$A:$AM,31,FALSE),"")</f>
        <v>0.14949999999999999</v>
      </c>
      <c r="S212" s="14">
        <f>IFERROR(VLOOKUP($A212,'دیتا اولیه'!$A:$AM,17,FALSE)/10000000000,"")</f>
        <v>347.70569999999998</v>
      </c>
      <c r="T212" s="14">
        <f>IFERROR(S212/'دیتا اولیه'!$AR$2*1000000,"")</f>
        <v>5824.5087692848883</v>
      </c>
      <c r="U212" s="30">
        <f>IFERROR(VLOOKUP($A212,'دیتا اولیه'!$A:$AM,22,FALSE),"")</f>
        <v>0.70640000000000003</v>
      </c>
      <c r="V212" s="19">
        <f>IFERROR(VLOOKUP($A212,'دیتا اولیه'!$A:$AN,20,FALSE)/10000000000/L212,"")</f>
        <v>6.8202231601699984E-2</v>
      </c>
      <c r="W212" s="14">
        <f>IFERROR(VLOOKUP($A212,'دیتا اولیه'!$A:$AN,40,FALSE),"")</f>
        <v>97.936700000000002</v>
      </c>
      <c r="X212" s="18">
        <f>IFERROR(VLOOKUP($A212,'دیتا اولیه'!$A:$AN,23,FALSE),"")</f>
        <v>1.393</v>
      </c>
      <c r="Y212" s="18">
        <f>IFERROR(VLOOKUP($A212,'دیتا اولیه'!$A:$AN,24,FALSE),"")</f>
        <v>8.2124000000000006</v>
      </c>
      <c r="Z212" s="18" t="str">
        <f>IFERROR(VLOOKUP($A212,'دیتا اولیه'!$A:$AN,25,FALSE),"")</f>
        <v>-</v>
      </c>
      <c r="AA212" s="30">
        <f>IFERROR(VLOOKUP($A212,'دیتا اولیه'!$A:$AN,38,FALSE),"")</f>
        <v>0.29249999999999998</v>
      </c>
      <c r="AB212" s="18">
        <f>IFERROR(VLOOKUP($A212,'دیتا اولیه'!$A:$AN,39,FALSE),"")</f>
        <v>0.94730000000000003</v>
      </c>
      <c r="AC212" s="22"/>
    </row>
    <row r="213" spans="1:29" ht="20.5" thickBot="1" x14ac:dyDescent="0.4">
      <c r="A213" s="14" t="s">
        <v>1477</v>
      </c>
      <c r="B213" s="13" t="str">
        <f>VLOOKUP($A213,'دیتا اولیه'!$A:$AM,2,FALSE)</f>
        <v>کاشی صدف سرام استقلال آباده</v>
      </c>
      <c r="C213" s="13" t="str">
        <f>VLOOKUP($A213,'دیتا اولیه'!$A:$AM,3,FALSE)</f>
        <v>کاشی و سرامیک</v>
      </c>
      <c r="D213" s="13">
        <f>VLOOKUP($A213,'دیتا اولیه'!$A:$AM,5,FALSE)/10000000000</f>
        <v>957.6</v>
      </c>
      <c r="E213" s="15">
        <f>IFERROR(D213/'دیتا اولیه'!$AO$2*1000,"")</f>
        <v>11.427207637231504</v>
      </c>
      <c r="F213" s="15">
        <f t="shared" si="12"/>
        <v>20.360323205117417</v>
      </c>
      <c r="G213" s="14">
        <f>IFERROR(F213/'دیتا اولیه'!$AP$2*1000000,"")</f>
        <v>402.06009488778466</v>
      </c>
      <c r="H213" s="15">
        <f>IFERROR(VLOOKUP($A213,'دیتا اولیه'!$A:$AM,16,FALSE)/10000000000,"")</f>
        <v>73.940200000000004</v>
      </c>
      <c r="I213" s="14">
        <f>IFERROR(H213/'دیتا اولیه'!$AQ$2*1000000,"")</f>
        <v>1429.6801887157278</v>
      </c>
      <c r="J213" s="15">
        <f t="shared" si="13"/>
        <v>28.213319337532077</v>
      </c>
      <c r="K213" s="14">
        <f>IFERROR(J213/'دیتا اولیه'!$AR$2*1000000,"")</f>
        <v>472.60866270553089</v>
      </c>
      <c r="L213" s="14">
        <f>IFERROR(VLOOKUP($A213,'دیتا اولیه'!$A:$AM,15,FALSE)/10000000000,"")</f>
        <v>24.190100000000001</v>
      </c>
      <c r="M213" s="14">
        <f>IFERROR(L213/'دیتا اولیه'!$AS$2*1000000,"")</f>
        <v>357.83642253812815</v>
      </c>
      <c r="N213" s="51">
        <f>IFERROR(VLOOKUP($A213,'دیتا اولیه'!$A:$AM,36,FALSE),"")</f>
        <v>-0.1426</v>
      </c>
      <c r="O213" s="35">
        <f t="shared" si="14"/>
        <v>-0.24284836318989367</v>
      </c>
      <c r="P213" s="51">
        <f>IFERROR(VLOOKUP($A213,'دیتا اولیه'!$A:$AM,37,FALSE),"")</f>
        <v>0.18809999999999999</v>
      </c>
      <c r="Q213" s="34">
        <f t="shared" si="15"/>
        <v>-0.10999269241579268</v>
      </c>
      <c r="R213" s="54" t="str">
        <f>IFERROR(VLOOKUP($A213,'دیتا اولیه'!$A:$AM,31,FALSE),"")</f>
        <v>-</v>
      </c>
      <c r="S213" s="14">
        <f>IFERROR(VLOOKUP($A213,'دیتا اولیه'!$A:$AM,17,FALSE)/10000000000,"")</f>
        <v>186.8135</v>
      </c>
      <c r="T213" s="14">
        <f>IFERROR(S213/'دیتا اولیه'!$AR$2*1000000,"")</f>
        <v>3129.361609461112</v>
      </c>
      <c r="U213" s="30">
        <f>IFERROR(VLOOKUP($A213,'دیتا اولیه'!$A:$AM,22,FALSE),"")</f>
        <v>0.1003</v>
      </c>
      <c r="V213" s="19">
        <f>IFERROR(VLOOKUP($A213,'دیتا اولیه'!$A:$AN,20,FALSE)/10000000000/L213,"")</f>
        <v>8.0789248494218702E-2</v>
      </c>
      <c r="W213" s="14">
        <f>IFERROR(VLOOKUP($A213,'دیتا اولیه'!$A:$AN,40,FALSE),"")</f>
        <v>124.52849999999999</v>
      </c>
      <c r="X213" s="18">
        <f>IFERROR(VLOOKUP($A213,'دیتا اولیه'!$A:$AN,23,FALSE),"")</f>
        <v>4.0781000000000001</v>
      </c>
      <c r="Y213" s="18">
        <f>IFERROR(VLOOKUP($A213,'دیتا اولیه'!$A:$AN,24,FALSE),"")</f>
        <v>39.642299999999999</v>
      </c>
      <c r="Z213" s="18" t="str">
        <f>IFERROR(VLOOKUP($A213,'دیتا اولیه'!$A:$AN,25,FALSE),"")</f>
        <v>-</v>
      </c>
      <c r="AA213" s="30">
        <f>IFERROR(VLOOKUP($A213,'دیتا اولیه'!$A:$AN,38,FALSE),"")</f>
        <v>0.24879999999999999</v>
      </c>
      <c r="AB213" s="18">
        <f>IFERROR(VLOOKUP($A213,'دیتا اولیه'!$A:$AN,39,FALSE),"")</f>
        <v>0.3967</v>
      </c>
      <c r="AC213" s="22"/>
    </row>
    <row r="214" spans="1:29" ht="20.5" thickBot="1" x14ac:dyDescent="0.4">
      <c r="A214" s="14" t="s">
        <v>375</v>
      </c>
      <c r="B214" s="13" t="str">
        <f>VLOOKUP($A214,'دیتا اولیه'!$A:$AM,2,FALSE)</f>
        <v>تولیدی‌ کاشی‌ تکسرام‌</v>
      </c>
      <c r="C214" s="13" t="str">
        <f>VLOOKUP($A214,'دیتا اولیه'!$A:$AM,3,FALSE)</f>
        <v>کاشی و سرامیک</v>
      </c>
      <c r="D214" s="13">
        <f>VLOOKUP($A214,'دیتا اولیه'!$A:$AM,5,FALSE)/10000000000</f>
        <v>897.39930300000003</v>
      </c>
      <c r="E214" s="15">
        <f>IFERROR(D214/'دیتا اولیه'!$AO$2*1000,"")</f>
        <v>10.70882223150358</v>
      </c>
      <c r="F214" s="15">
        <f t="shared" si="12"/>
        <v>20.459090909090889</v>
      </c>
      <c r="G214" s="14">
        <f>IFERROR(F214/'دیتا اولیه'!$AP$2*1000000,"")</f>
        <v>404.01048398678688</v>
      </c>
      <c r="H214" s="15">
        <f>IFERROR(VLOOKUP($A214,'دیتا اولیه'!$A:$AM,16,FALSE)/10000000000,"")</f>
        <v>73.482900000000001</v>
      </c>
      <c r="I214" s="14">
        <f>IFERROR(H214/'دیتا اولیه'!$AQ$2*1000000,"")</f>
        <v>1420.8380061100584</v>
      </c>
      <c r="J214" s="15" t="str">
        <f t="shared" si="13"/>
        <v/>
      </c>
      <c r="K214" s="14" t="str">
        <f>IFERROR(J214/'دیتا اولیه'!$AR$2*1000000,"")</f>
        <v/>
      </c>
      <c r="L214" s="14">
        <f>IFERROR(VLOOKUP($A214,'دیتا اولیه'!$A:$AM,15,FALSE)/10000000000,"")</f>
        <v>0.4501</v>
      </c>
      <c r="M214" s="14">
        <f>IFERROR(L214/'دیتا اولیه'!$AS$2*1000000,"")</f>
        <v>6.6581855297998551</v>
      </c>
      <c r="N214" s="51" t="str">
        <f>IFERROR(VLOOKUP($A214,'دیتا اولیه'!$A:$AM,36,FALSE),"")</f>
        <v>-</v>
      </c>
      <c r="O214" s="35" t="str">
        <f t="shared" si="14"/>
        <v/>
      </c>
      <c r="P214" s="51">
        <f>IFERROR(VLOOKUP($A214,'دیتا اولیه'!$A:$AM,37,FALSE),"")</f>
        <v>-0.97799999999999998</v>
      </c>
      <c r="Q214" s="34">
        <f t="shared" si="15"/>
        <v>-0.98351977041759731</v>
      </c>
      <c r="R214" s="54">
        <f>IFERROR(VLOOKUP($A214,'دیتا اولیه'!$A:$AM,31,FALSE),"")</f>
        <v>-7.22E-2</v>
      </c>
      <c r="S214" s="14">
        <f>IFERROR(VLOOKUP($A214,'دیتا اولیه'!$A:$AM,17,FALSE)/10000000000,"")</f>
        <v>112.9499</v>
      </c>
      <c r="T214" s="14">
        <f>IFERROR(S214/'دیتا اولیه'!$AR$2*1000000,"")</f>
        <v>1892.0532020034507</v>
      </c>
      <c r="U214" s="30">
        <f>IFERROR(VLOOKUP($A214,'دیتا اولیه'!$A:$AM,22,FALSE),"")</f>
        <v>0.1</v>
      </c>
      <c r="V214" s="19">
        <f>IFERROR(VLOOKUP($A214,'دیتا اولیه'!$A:$AN,20,FALSE)/10000000000/L214,"")</f>
        <v>22.447456120862032</v>
      </c>
      <c r="W214" s="14">
        <f>IFERROR(VLOOKUP($A214,'دیتا اولیه'!$A:$AN,40,FALSE),"")</f>
        <v>115.4288</v>
      </c>
      <c r="X214" s="18">
        <f>IFERROR(VLOOKUP($A214,'دیتا اولیه'!$A:$AN,23,FALSE),"")</f>
        <v>2.7372999999999998</v>
      </c>
      <c r="Y214" s="18">
        <f>IFERROR(VLOOKUP($A214,'دیتا اولیه'!$A:$AN,24,FALSE),"")</f>
        <v>64.634100000000004</v>
      </c>
      <c r="Z214" s="18" t="str">
        <f>IFERROR(VLOOKUP($A214,'دیتا اولیه'!$A:$AN,25,FALSE),"")</f>
        <v>-</v>
      </c>
      <c r="AA214" s="30">
        <f>IFERROR(VLOOKUP($A214,'دیتا اولیه'!$A:$AN,38,FALSE),"")</f>
        <v>-3.2800000000000003E-2</v>
      </c>
      <c r="AB214" s="18">
        <f>IFERROR(VLOOKUP($A214,'دیتا اولیه'!$A:$AN,39,FALSE),"")</f>
        <v>0.67579999999999996</v>
      </c>
      <c r="AC214" s="22"/>
    </row>
    <row r="215" spans="1:29" ht="20.5" thickBot="1" x14ac:dyDescent="0.4">
      <c r="A215" s="14" t="s">
        <v>1146</v>
      </c>
      <c r="B215" s="13" t="str">
        <f>VLOOKUP($A215,'دیتا اولیه'!$A:$AM,2,FALSE)</f>
        <v>کاشی‌ سعدی‌</v>
      </c>
      <c r="C215" s="13" t="str">
        <f>VLOOKUP($A215,'دیتا اولیه'!$A:$AM,3,FALSE)</f>
        <v>کاشی و سرامیک</v>
      </c>
      <c r="D215" s="13">
        <f>VLOOKUP($A215,'دیتا اولیه'!$A:$AM,5,FALSE)/10000000000</f>
        <v>866</v>
      </c>
      <c r="E215" s="15">
        <f>IFERROR(D215/'دیتا اولیه'!$AO$2*1000,"")</f>
        <v>10.334128878281623</v>
      </c>
      <c r="F215" s="15">
        <f t="shared" si="12"/>
        <v>14.008144862191839</v>
      </c>
      <c r="G215" s="14">
        <f>IFERROR(F215/'دیتا اولیه'!$AP$2*1000000,"")</f>
        <v>276.62213392953873</v>
      </c>
      <c r="H215" s="15">
        <f>IFERROR(VLOOKUP($A215,'دیتا اولیه'!$A:$AM,16,FALSE)/10000000000,"")</f>
        <v>83.403499999999994</v>
      </c>
      <c r="I215" s="14">
        <f>IFERROR(H215/'دیتا اولیه'!$AQ$2*1000000,"")</f>
        <v>1612.6590355388839</v>
      </c>
      <c r="J215" s="15">
        <f t="shared" si="13"/>
        <v>8.1567614490482931</v>
      </c>
      <c r="K215" s="14">
        <f>IFERROR(J215/'دیتا اولیه'!$AR$2*1000000,"")</f>
        <v>136.63603613327794</v>
      </c>
      <c r="L215" s="14">
        <f>IFERROR(VLOOKUP($A215,'دیتا اولیه'!$A:$AM,15,FALSE)/10000000000,"")</f>
        <v>38.525199999999998</v>
      </c>
      <c r="M215" s="14">
        <f>IFERROR(L215/'دیتا اولیه'!$AS$2*1000000,"")</f>
        <v>569.89097794411327</v>
      </c>
      <c r="N215" s="51">
        <f>IFERROR(VLOOKUP($A215,'دیتا اولیه'!$A:$AM,36,FALSE),"")</f>
        <v>3.7231000000000001</v>
      </c>
      <c r="O215" s="35">
        <f t="shared" si="14"/>
        <v>3.1708687844854371</v>
      </c>
      <c r="P215" s="51">
        <f>IFERROR(VLOOKUP($A215,'دیتا اولیه'!$A:$AM,37,FALSE),"")</f>
        <v>1.7502</v>
      </c>
      <c r="Q215" s="34">
        <f t="shared" si="15"/>
        <v>1.0601785180692591</v>
      </c>
      <c r="R215" s="54">
        <f>IFERROR(VLOOKUP($A215,'دیتا اولیه'!$A:$AM,31,FALSE),"")</f>
        <v>0.26829999999999998</v>
      </c>
      <c r="S215" s="14">
        <f>IFERROR(VLOOKUP($A215,'دیتا اولیه'!$A:$AM,17,FALSE)/10000000000,"")</f>
        <v>102.92570000000001</v>
      </c>
      <c r="T215" s="14">
        <f>IFERROR(S215/'دیتا اولیه'!$AR$2*1000000,"")</f>
        <v>1724.1352161750171</v>
      </c>
      <c r="U215" s="30">
        <f>IFERROR(VLOOKUP($A215,'دیتا اولیه'!$A:$AM,22,FALSE),"")</f>
        <v>0.70740000000000003</v>
      </c>
      <c r="V215" s="19">
        <f>IFERROR(VLOOKUP($A215,'دیتا اولیه'!$A:$AN,20,FALSE)/10000000000/L215,"")</f>
        <v>4.7239209660170492E-2</v>
      </c>
      <c r="W215" s="14">
        <f>IFERROR(VLOOKUP($A215,'دیتا اولیه'!$A:$AN,40,FALSE),"")</f>
        <v>124.1054</v>
      </c>
      <c r="X215" s="18">
        <f>IFERROR(VLOOKUP($A215,'دیتا اولیه'!$A:$AN,23,FALSE),"")</f>
        <v>1.8484</v>
      </c>
      <c r="Y215" s="18">
        <f>IFERROR(VLOOKUP($A215,'دیتا اولیه'!$A:$AN,24,FALSE),"")</f>
        <v>8.4266000000000005</v>
      </c>
      <c r="Z215" s="18" t="str">
        <f>IFERROR(VLOOKUP($A215,'دیتا اولیه'!$A:$AN,25,FALSE),"")</f>
        <v>-</v>
      </c>
      <c r="AA215" s="30">
        <f>IFERROR(VLOOKUP($A215,'دیتا اولیه'!$A:$AN,38,FALSE),"")</f>
        <v>8.9899999999999994E-2</v>
      </c>
      <c r="AB215" s="18">
        <f>IFERROR(VLOOKUP($A215,'دیتا اولیه'!$A:$AN,39,FALSE),"")</f>
        <v>1.0488999999999999</v>
      </c>
      <c r="AC215" s="22"/>
    </row>
    <row r="216" spans="1:29" ht="20.5" thickBot="1" x14ac:dyDescent="0.4">
      <c r="A216" s="14" t="s">
        <v>683</v>
      </c>
      <c r="B216" s="13" t="str">
        <f>VLOOKUP($A216,'دیتا اولیه'!$A:$AM,2,FALSE)</f>
        <v>صنایع سرام آرا</v>
      </c>
      <c r="C216" s="13" t="str">
        <f>VLOOKUP($A216,'دیتا اولیه'!$A:$AM,3,FALSE)</f>
        <v>کاشی و سرامیک</v>
      </c>
      <c r="D216" s="13">
        <f>VLOOKUP($A216,'دیتا اولیه'!$A:$AM,5,FALSE)/10000000000</f>
        <v>328.75890055960002</v>
      </c>
      <c r="E216" s="15">
        <f>IFERROR(D216/'دیتا اولیه'!$AO$2*1000,"")</f>
        <v>3.9231372381813845</v>
      </c>
      <c r="F216" s="15">
        <f t="shared" si="12"/>
        <v>1.0250982528503054</v>
      </c>
      <c r="G216" s="14">
        <f>IFERROR(F216/'دیتا اولیه'!$AP$2*1000000,"")</f>
        <v>20.242856493884389</v>
      </c>
      <c r="H216" s="15">
        <f>IFERROR(VLOOKUP($A216,'دیتا اولیه'!$A:$AM,16,FALSE)/10000000000,"")</f>
        <v>1.1395</v>
      </c>
      <c r="I216" s="14">
        <f>IFERROR(H216/'دیتا اولیه'!$AQ$2*1000000,"")</f>
        <v>22.032947909818631</v>
      </c>
      <c r="J216" s="15">
        <f t="shared" si="13"/>
        <v>5.7607697354034544</v>
      </c>
      <c r="K216" s="14">
        <f>IFERROR(J216/'دیتا اولیه'!$AR$2*1000000,"")</f>
        <v>96.50015470464939</v>
      </c>
      <c r="L216" s="14">
        <f>IFERROR(VLOOKUP($A216,'دیتا اولیه'!$A:$AM,15,FALSE)/10000000000,"")</f>
        <v>-2.6343999999999999</v>
      </c>
      <c r="M216" s="14">
        <f>IFERROR(L216/'دیتا اولیه'!$AS$2*1000000,"")</f>
        <v>-38.969837724294017</v>
      </c>
      <c r="N216" s="51">
        <f>IFERROR(VLOOKUP($A216,'دیتا اولیه'!$A:$AM,36,FALSE),"")</f>
        <v>-1.4573</v>
      </c>
      <c r="O216" s="35">
        <f t="shared" si="14"/>
        <v>-1.4038318678717769</v>
      </c>
      <c r="P216" s="51">
        <f>IFERROR(VLOOKUP($A216,'دیتا اولیه'!$A:$AM,37,FALSE),"")</f>
        <v>-3.5699000000000001</v>
      </c>
      <c r="Q216" s="34">
        <f t="shared" si="15"/>
        <v>-2.9251155456280231</v>
      </c>
      <c r="R216" s="54">
        <f>IFERROR(VLOOKUP($A216,'دیتا اولیه'!$A:$AM,31,FALSE),"")</f>
        <v>0.95040000000000002</v>
      </c>
      <c r="S216" s="14">
        <f>IFERROR(VLOOKUP($A216,'دیتا اولیه'!$A:$AM,17,FALSE)/10000000000,"")</f>
        <v>-23.0703</v>
      </c>
      <c r="T216" s="14">
        <f>IFERROR(S216/'دیتا اولیه'!$AR$2*1000000,"")</f>
        <v>-386.45660585959092</v>
      </c>
      <c r="U216" s="30" t="str">
        <f>IFERROR(VLOOKUP($A216,'دیتا اولیه'!$A:$AM,22,FALSE),"")</f>
        <v>-</v>
      </c>
      <c r="V216" s="19">
        <f>IFERROR(VLOOKUP($A216,'دیتا اولیه'!$A:$AN,20,FALSE)/10000000000/L216,"")</f>
        <v>-0.74654570300637713</v>
      </c>
      <c r="W216" s="14">
        <f>IFERROR(VLOOKUP($A216,'دیتا اولیه'!$A:$AN,40,FALSE),"")</f>
        <v>181.23859999999999</v>
      </c>
      <c r="X216" s="18">
        <f>IFERROR(VLOOKUP($A216,'دیتا اولیه'!$A:$AN,23,FALSE),"")</f>
        <v>3.0283000000000002</v>
      </c>
      <c r="Y216" s="18">
        <f>IFERROR(VLOOKUP($A216,'دیتا اولیه'!$A:$AN,24,FALSE),"")</f>
        <v>68.94</v>
      </c>
      <c r="Z216" s="18" t="str">
        <f>IFERROR(VLOOKUP($A216,'دیتا اولیه'!$A:$AN,25,FALSE),"")</f>
        <v>-</v>
      </c>
      <c r="AA216" s="30">
        <f>IFERROR(VLOOKUP($A216,'دیتا اولیه'!$A:$AN,38,FALSE),"")</f>
        <v>0.17519999999999999</v>
      </c>
      <c r="AB216" s="18" t="str">
        <f>IFERROR(VLOOKUP($A216,'دیتا اولیه'!$A:$AN,39,FALSE),"")</f>
        <v>-</v>
      </c>
      <c r="AC216" s="22"/>
    </row>
    <row r="217" spans="1:29" ht="20.5" thickBot="1" x14ac:dyDescent="0.4">
      <c r="A217" s="14" t="s">
        <v>1275</v>
      </c>
      <c r="B217" s="13" t="str">
        <f>VLOOKUP($A217,'دیتا اولیه'!$A:$AM,2,FALSE)</f>
        <v>تولیدی گرانیت بهسرام</v>
      </c>
      <c r="C217" s="13" t="str">
        <f>VLOOKUP($A217,'دیتا اولیه'!$A:$AM,3,FALSE)</f>
        <v>کاشی و سرامیک</v>
      </c>
      <c r="D217" s="13">
        <f>VLOOKUP($A217,'دیتا اولیه'!$A:$AM,5,FALSE)/10000000000</f>
        <v>184.875</v>
      </c>
      <c r="E217" s="15">
        <f>IFERROR(D217/'دیتا اولیه'!$AO$2*1000,"")</f>
        <v>2.2061455847255371</v>
      </c>
      <c r="F217" s="15" t="str">
        <f t="shared" si="12"/>
        <v/>
      </c>
      <c r="G217" s="14" t="str">
        <f>IFERROR(F217/'دیتا اولیه'!$AP$2*1000000,"")</f>
        <v/>
      </c>
      <c r="H217" s="15">
        <f>IFERROR(VLOOKUP($A217,'دیتا اولیه'!$A:$AM,16,FALSE)/10000000000,"")</f>
        <v>-26.508400000000002</v>
      </c>
      <c r="I217" s="14">
        <f>IFERROR(H217/'دیتا اولیه'!$AQ$2*1000000,"")</f>
        <v>-512.55655671139641</v>
      </c>
      <c r="J217" s="15" t="str">
        <f t="shared" si="13"/>
        <v/>
      </c>
      <c r="K217" s="14" t="str">
        <f>IFERROR(J217/'دیتا اولیه'!$AR$2*1000000,"")</f>
        <v/>
      </c>
      <c r="L217" s="14">
        <f>IFERROR(VLOOKUP($A217,'دیتا اولیه'!$A:$AM,15,FALSE)/10000000000,"")</f>
        <v>-9.0373000000000001</v>
      </c>
      <c r="M217" s="14">
        <f>IFERROR(L217/'دیتا اولیه'!$AS$2*1000000,"")</f>
        <v>-133.6858922205293</v>
      </c>
      <c r="N217" s="51" t="str">
        <f>IFERROR(VLOOKUP($A217,'دیتا اولیه'!$A:$AM,36,FALSE),"")</f>
        <v>-</v>
      </c>
      <c r="O217" s="35" t="str">
        <f t="shared" si="14"/>
        <v/>
      </c>
      <c r="P217" s="51" t="str">
        <f>IFERROR(VLOOKUP($A217,'دیتا اولیه'!$A:$AM,37,FALSE),"")</f>
        <v>-</v>
      </c>
      <c r="Q217" s="34" t="str">
        <f t="shared" si="15"/>
        <v/>
      </c>
      <c r="R217" s="54">
        <f>IFERROR(VLOOKUP($A217,'دیتا اولیه'!$A:$AM,31,FALSE),"")</f>
        <v>0.37109999999999999</v>
      </c>
      <c r="S217" s="14">
        <f>IFERROR(VLOOKUP($A217,'دیتا اولیه'!$A:$AM,17,FALSE)/10000000000,"")</f>
        <v>-167.57740000000001</v>
      </c>
      <c r="T217" s="14">
        <f>IFERROR(S217/'دیتا اولیه'!$AR$2*1000000,"")</f>
        <v>-2807.132686734677</v>
      </c>
      <c r="U217" s="30" t="str">
        <f>IFERROR(VLOOKUP($A217,'دیتا اولیه'!$A:$AM,22,FALSE),"")</f>
        <v>-</v>
      </c>
      <c r="V217" s="19">
        <f>IFERROR(VLOOKUP($A217,'دیتا اولیه'!$A:$AN,20,FALSE)/10000000000/L217,"")</f>
        <v>-3.2863797815719299E-3</v>
      </c>
      <c r="W217" s="14">
        <f>IFERROR(VLOOKUP($A217,'دیتا اولیه'!$A:$AN,40,FALSE),"")</f>
        <v>223.61529999999999</v>
      </c>
      <c r="X217" s="18">
        <f>IFERROR(VLOOKUP($A217,'دیتا اولیه'!$A:$AN,23,FALSE),"")</f>
        <v>1.7395</v>
      </c>
      <c r="Y217" s="18" t="str">
        <f>IFERROR(VLOOKUP($A217,'دیتا اولیه'!$A:$AN,24,FALSE),"")</f>
        <v>-</v>
      </c>
      <c r="Z217" s="18" t="str">
        <f>IFERROR(VLOOKUP($A217,'دیتا اولیه'!$A:$AN,25,FALSE),"")</f>
        <v>-</v>
      </c>
      <c r="AA217" s="30">
        <f>IFERROR(VLOOKUP($A217,'دیتا اولیه'!$A:$AN,38,FALSE),"")</f>
        <v>5.45E-2</v>
      </c>
      <c r="AB217" s="18">
        <f>IFERROR(VLOOKUP($A217,'دیتا اولیه'!$A:$AN,39,FALSE),"")</f>
        <v>6.7400000000000002E-2</v>
      </c>
      <c r="AC217" s="22"/>
    </row>
    <row r="218" spans="1:29" ht="20.5" thickBot="1" x14ac:dyDescent="0.4">
      <c r="A218" s="14" t="s">
        <v>1697</v>
      </c>
      <c r="B218" s="13" t="str">
        <f>VLOOKUP($A218,'دیتا اولیه'!$A:$AM,2,FALSE)</f>
        <v>صنایع کاشی اصفهان</v>
      </c>
      <c r="C218" s="13" t="str">
        <f>VLOOKUP($A218,'دیتا اولیه'!$A:$AM,3,FALSE)</f>
        <v>کاشی و سرامیک</v>
      </c>
      <c r="D218" s="13">
        <f>VLOOKUP($A218,'دیتا اولیه'!$A:$AM,5,FALSE)/10000000000</f>
        <v>15</v>
      </c>
      <c r="E218" s="15">
        <f>IFERROR(D218/'دیتا اولیه'!$AO$2*1000,"")</f>
        <v>0.17899761336515513</v>
      </c>
      <c r="F218" s="15" t="str">
        <f t="shared" si="12"/>
        <v/>
      </c>
      <c r="G218" s="14" t="str">
        <f>IFERROR(F218/'دیتا اولیه'!$AP$2*1000000,"")</f>
        <v/>
      </c>
      <c r="H218" s="15">
        <f>IFERROR(VLOOKUP($A218,'دیتا اولیه'!$A:$AM,16,FALSE)/10000000000,"")</f>
        <v>-15.8081</v>
      </c>
      <c r="I218" s="14">
        <f>IFERROR(H218/'دیتا اولیه'!$AQ$2*1000000,"")</f>
        <v>-305.65953826520746</v>
      </c>
      <c r="J218" s="15" t="str">
        <f t="shared" si="13"/>
        <v/>
      </c>
      <c r="K218" s="14" t="str">
        <f>IFERROR(J218/'دیتا اولیه'!$AR$2*1000000,"")</f>
        <v/>
      </c>
      <c r="L218" s="14">
        <f>IFERROR(VLOOKUP($A218,'دیتا اولیه'!$A:$AM,15,FALSE)/10000000000,"")</f>
        <v>-6.5137999999999998</v>
      </c>
      <c r="M218" s="14">
        <f>IFERROR(L218/'دیتا اولیه'!$AS$2*1000000,"")</f>
        <v>-96.356562772740034</v>
      </c>
      <c r="N218" s="51" t="str">
        <f>IFERROR(VLOOKUP($A218,'دیتا اولیه'!$A:$AM,36,FALSE),"")</f>
        <v>-</v>
      </c>
      <c r="O218" s="35" t="str">
        <f t="shared" si="14"/>
        <v/>
      </c>
      <c r="P218" s="51" t="str">
        <f>IFERROR(VLOOKUP($A218,'دیتا اولیه'!$A:$AM,37,FALSE),"")</f>
        <v>-</v>
      </c>
      <c r="Q218" s="34" t="str">
        <f t="shared" si="15"/>
        <v/>
      </c>
      <c r="R218" s="54" t="str">
        <f>IFERROR(VLOOKUP($A218,'دیتا اولیه'!$A:$AM,31,FALSE),"")</f>
        <v>-</v>
      </c>
      <c r="S218" s="14">
        <f>IFERROR(VLOOKUP($A218,'دیتا اولیه'!$A:$AM,17,FALSE)/10000000000,"")</f>
        <v>-49.15</v>
      </c>
      <c r="T218" s="14">
        <f>IFERROR(S218/'دیتا اولیه'!$AR$2*1000000,"")</f>
        <v>-823.32445516525115</v>
      </c>
      <c r="U218" s="30" t="str">
        <f>IFERROR(VLOOKUP($A218,'دیتا اولیه'!$A:$AM,22,FALSE),"")</f>
        <v>-</v>
      </c>
      <c r="V218" s="19">
        <f>IFERROR(VLOOKUP($A218,'دیتا اولیه'!$A:$AN,20,FALSE)/10000000000/L218,"")</f>
        <v>-0.36976879855076911</v>
      </c>
      <c r="W218" s="14">
        <f>IFERROR(VLOOKUP($A218,'دیتا اولیه'!$A:$AN,40,FALSE),"")</f>
        <v>77.473500000000001</v>
      </c>
      <c r="X218" s="18">
        <f>IFERROR(VLOOKUP($A218,'دیتا اولیه'!$A:$AN,23,FALSE),"")</f>
        <v>0.32240000000000002</v>
      </c>
      <c r="Y218" s="18" t="str">
        <f>IFERROR(VLOOKUP($A218,'دیتا اولیه'!$A:$AN,24,FALSE),"")</f>
        <v>-</v>
      </c>
      <c r="Z218" s="18" t="str">
        <f>IFERROR(VLOOKUP($A218,'دیتا اولیه'!$A:$AN,25,FALSE),"")</f>
        <v>-</v>
      </c>
      <c r="AA218" s="30" t="str">
        <f>IFERROR(VLOOKUP($A218,'دیتا اولیه'!$A:$AN,38,FALSE),"")</f>
        <v>-</v>
      </c>
      <c r="AB218" s="18" t="str">
        <f>IFERROR(VLOOKUP($A218,'دیتا اولیه'!$A:$AN,39,FALSE),"")</f>
        <v>-</v>
      </c>
      <c r="AC218" s="22"/>
    </row>
    <row r="219" spans="1:29" ht="20.5" thickBot="1" x14ac:dyDescent="0.4">
      <c r="A219" s="14" t="s">
        <v>1713</v>
      </c>
      <c r="B219" s="13" t="str">
        <f>VLOOKUP($A219,'دیتا اولیه'!$A:$AM,2,FALSE)</f>
        <v>کاشی نیلو</v>
      </c>
      <c r="C219" s="13" t="str">
        <f>VLOOKUP($A219,'دیتا اولیه'!$A:$AM,3,FALSE)</f>
        <v>کاشی و سرامیک</v>
      </c>
      <c r="D219" s="13">
        <f>VLOOKUP($A219,'دیتا اولیه'!$A:$AM,5,FALSE)/10000000000</f>
        <v>15</v>
      </c>
      <c r="E219" s="15">
        <f>IFERROR(D219/'دیتا اولیه'!$AO$2*1000,"")</f>
        <v>0.17899761336515513</v>
      </c>
      <c r="F219" s="15" t="str">
        <f t="shared" si="12"/>
        <v/>
      </c>
      <c r="G219" s="14" t="str">
        <f>IFERROR(F219/'دیتا اولیه'!$AP$2*1000000,"")</f>
        <v/>
      </c>
      <c r="H219" s="15">
        <f>IFERROR(VLOOKUP($A219,'دیتا اولیه'!$A:$AM,16,FALSE)/10000000000,"")</f>
        <v>-6.2744999999999997</v>
      </c>
      <c r="I219" s="14">
        <f>IFERROR(H219/'دیتا اولیه'!$AQ$2*1000000,"")</f>
        <v>-121.32139680575429</v>
      </c>
      <c r="J219" s="15" t="str">
        <f t="shared" si="13"/>
        <v/>
      </c>
      <c r="K219" s="14" t="str">
        <f>IFERROR(J219/'دیتا اولیه'!$AR$2*1000000,"")</f>
        <v/>
      </c>
      <c r="L219" s="14">
        <f>IFERROR(VLOOKUP($A219,'دیتا اولیه'!$A:$AM,15,FALSE)/10000000000,"")</f>
        <v>-2.7385999999999999</v>
      </c>
      <c r="M219" s="14">
        <f>IFERROR(L219/'دیتا اولیه'!$AS$2*1000000,"")</f>
        <v>-40.511235040901759</v>
      </c>
      <c r="N219" s="51" t="str">
        <f>IFERROR(VLOOKUP($A219,'دیتا اولیه'!$A:$AM,36,FALSE),"")</f>
        <v>-</v>
      </c>
      <c r="O219" s="35" t="str">
        <f t="shared" si="14"/>
        <v/>
      </c>
      <c r="P219" s="51" t="str">
        <f>IFERROR(VLOOKUP($A219,'دیتا اولیه'!$A:$AM,37,FALSE),"")</f>
        <v>-</v>
      </c>
      <c r="Q219" s="34" t="str">
        <f t="shared" si="15"/>
        <v/>
      </c>
      <c r="R219" s="54" t="str">
        <f>IFERROR(VLOOKUP($A219,'دیتا اولیه'!$A:$AM,31,FALSE),"")</f>
        <v>-</v>
      </c>
      <c r="S219" s="14">
        <f>IFERROR(VLOOKUP($A219,'دیتا اولیه'!$A:$AM,17,FALSE)/10000000000,"")</f>
        <v>-27.485900000000001</v>
      </c>
      <c r="T219" s="14">
        <f>IFERROR(S219/'دیتا اولیه'!$AR$2*1000000,"")</f>
        <v>-460.42347186625796</v>
      </c>
      <c r="U219" s="30" t="str">
        <f>IFERROR(VLOOKUP($A219,'دیتا اولیه'!$A:$AM,22,FALSE),"")</f>
        <v>-</v>
      </c>
      <c r="V219" s="19">
        <f>IFERROR(VLOOKUP($A219,'دیتا اولیه'!$A:$AN,20,FALSE)/10000000000/L219,"")</f>
        <v>-0.61370773387862421</v>
      </c>
      <c r="W219" s="14">
        <f>IFERROR(VLOOKUP($A219,'دیتا اولیه'!$A:$AN,40,FALSE),"")</f>
        <v>208.5283</v>
      </c>
      <c r="X219" s="18">
        <f>IFERROR(VLOOKUP($A219,'دیتا اولیه'!$A:$AN,23,FALSE),"")</f>
        <v>0.41089999999999999</v>
      </c>
      <c r="Y219" s="18" t="str">
        <f>IFERROR(VLOOKUP($A219,'دیتا اولیه'!$A:$AN,24,FALSE),"")</f>
        <v>-</v>
      </c>
      <c r="Z219" s="18" t="str">
        <f>IFERROR(VLOOKUP($A219,'دیتا اولیه'!$A:$AN,25,FALSE),"")</f>
        <v>-</v>
      </c>
      <c r="AA219" s="30" t="str">
        <f>IFERROR(VLOOKUP($A219,'دیتا اولیه'!$A:$AN,38,FALSE),"")</f>
        <v>-</v>
      </c>
      <c r="AB219" s="18">
        <f>IFERROR(VLOOKUP($A219,'دیتا اولیه'!$A:$AN,39,FALSE),"")</f>
        <v>-0.24490000000000001</v>
      </c>
      <c r="AC219" s="22"/>
    </row>
    <row r="220" spans="1:29" ht="20.5" thickBot="1" x14ac:dyDescent="0.4">
      <c r="A220" s="14" t="s">
        <v>1533</v>
      </c>
      <c r="B220" s="13" t="str">
        <f>VLOOKUP($A220,'دیتا اولیه'!$A:$AM,2,FALSE)</f>
        <v>بنیان دیزل</v>
      </c>
      <c r="C220" s="13" t="str">
        <f>VLOOKUP($A220,'دیتا اولیه'!$A:$AM,3,FALSE)</f>
        <v>قطعات خودرو</v>
      </c>
      <c r="D220" s="13">
        <f>VLOOKUP($A220,'دیتا اولیه'!$A:$AM,5,FALSE)/10000000000</f>
        <v>1892.5686237</v>
      </c>
      <c r="E220" s="15">
        <f>IFERROR(D220/'دیتا اولیه'!$AO$2*1000,"")</f>
        <v>22.584351118138425</v>
      </c>
      <c r="F220" s="15" t="str">
        <f t="shared" si="12"/>
        <v/>
      </c>
      <c r="G220" s="14" t="str">
        <f>IFERROR(F220/'دیتا اولیه'!$AP$2*1000000,"")</f>
        <v/>
      </c>
      <c r="H220" s="15">
        <f>IFERROR(VLOOKUP($A220,'دیتا اولیه'!$A:$AM,16,FALSE)/10000000000,"")</f>
        <v>46.677399999999999</v>
      </c>
      <c r="I220" s="14">
        <f>IFERROR(H220/'دیتا اولیه'!$AQ$2*1000000,"")</f>
        <v>902.53683437101199</v>
      </c>
      <c r="J220" s="15">
        <f t="shared" si="13"/>
        <v>27.946363856003863</v>
      </c>
      <c r="K220" s="14">
        <f>IFERROR(J220/'دیتا اولیه'!$AR$2*1000000,"")</f>
        <v>468.13682188391147</v>
      </c>
      <c r="L220" s="14">
        <f>IFERROR(VLOOKUP($A220,'دیتا اولیه'!$A:$AM,15,FALSE)/10000000000,"")</f>
        <v>11.567</v>
      </c>
      <c r="M220" s="14">
        <f>IFERROR(L220/'دیتا اولیه'!$AS$2*1000000,"")</f>
        <v>171.10693628792473</v>
      </c>
      <c r="N220" s="51">
        <f>IFERROR(VLOOKUP($A220,'دیتا اولیه'!$A:$AM,36,FALSE),"")</f>
        <v>-0.58609999999999995</v>
      </c>
      <c r="O220" s="35">
        <f t="shared" si="14"/>
        <v>-0.63449374565465</v>
      </c>
      <c r="P220" s="51" t="str">
        <f>IFERROR(VLOOKUP($A220,'دیتا اولیه'!$A:$AM,37,FALSE),"")</f>
        <v>-</v>
      </c>
      <c r="Q220" s="34" t="str">
        <f t="shared" si="15"/>
        <v/>
      </c>
      <c r="R220" s="54" t="str">
        <f>IFERROR(VLOOKUP($A220,'دیتا اولیه'!$A:$AM,31,FALSE),"")</f>
        <v>-</v>
      </c>
      <c r="S220" s="14">
        <f>IFERROR(VLOOKUP($A220,'دیتا اولیه'!$A:$AM,17,FALSE)/10000000000,"")</f>
        <v>104.6478</v>
      </c>
      <c r="T220" s="14">
        <f>IFERROR(S220/'دیتا اولیه'!$AR$2*1000000,"")</f>
        <v>1752.9825619377859</v>
      </c>
      <c r="U220" s="30">
        <f>IFERROR(VLOOKUP($A220,'دیتا اولیه'!$A:$AM,22,FALSE),"")</f>
        <v>0.1055</v>
      </c>
      <c r="V220" s="19" t="str">
        <f>IFERROR(VLOOKUP($A220,'دیتا اولیه'!$A:$AN,20,FALSE)/10000000000/L220,"")</f>
        <v/>
      </c>
      <c r="W220" s="14">
        <f>IFERROR(VLOOKUP($A220,'دیتا اولیه'!$A:$AN,40,FALSE),"")</f>
        <v>211.75360000000001</v>
      </c>
      <c r="X220" s="18">
        <f>IFERROR(VLOOKUP($A220,'دیتا اولیه'!$A:$AN,23,FALSE),"")</f>
        <v>21.660799999999998</v>
      </c>
      <c r="Y220" s="18">
        <f>IFERROR(VLOOKUP($A220,'دیتا اولیه'!$A:$AN,24,FALSE),"")</f>
        <v>34.303600000000003</v>
      </c>
      <c r="Z220" s="18" t="str">
        <f>IFERROR(VLOOKUP($A220,'دیتا اولیه'!$A:$AN,25,FALSE),"")</f>
        <v>-</v>
      </c>
      <c r="AA220" s="30">
        <f>IFERROR(VLOOKUP($A220,'دیتا اولیه'!$A:$AN,38,FALSE),"")</f>
        <v>0.2082</v>
      </c>
      <c r="AB220" s="18">
        <f>IFERROR(VLOOKUP($A220,'دیتا اولیه'!$A:$AN,39,FALSE),"")</f>
        <v>0.17030000000000001</v>
      </c>
      <c r="AC220" s="22"/>
    </row>
    <row r="221" spans="1:29" ht="20.5" thickBot="1" x14ac:dyDescent="0.4">
      <c r="A221" s="14" t="s">
        <v>352</v>
      </c>
      <c r="B221" s="13" t="str">
        <f>VLOOKUP($A221,'دیتا اولیه'!$A:$AM,2,FALSE)</f>
        <v>نورایستا پلاستیک</v>
      </c>
      <c r="C221" s="13" t="str">
        <f>VLOOKUP($A221,'دیتا اولیه'!$A:$AM,3,FALSE)</f>
        <v>قطعات خودرو</v>
      </c>
      <c r="D221" s="13">
        <f>VLOOKUP($A221,'دیتا اولیه'!$A:$AM,5,FALSE)/10000000000</f>
        <v>3651.75</v>
      </c>
      <c r="E221" s="15">
        <f>IFERROR(D221/'دیتا اولیه'!$AO$2*1000,"")</f>
        <v>43.576968973747015</v>
      </c>
      <c r="F221" s="15">
        <f t="shared" si="12"/>
        <v>25.303236797274273</v>
      </c>
      <c r="G221" s="14">
        <f>IFERROR(F221/'دیتا اولیه'!$AP$2*1000000,"")</f>
        <v>499.66897308993435</v>
      </c>
      <c r="H221" s="15">
        <f>IFERROR(VLOOKUP($A221,'دیتا اولیه'!$A:$AM,16,FALSE)/10000000000,"")</f>
        <v>230.81270000000001</v>
      </c>
      <c r="I221" s="14">
        <f>IFERROR(H221/'دیتا اولیه'!$AQ$2*1000000,"")</f>
        <v>4462.9084651378625</v>
      </c>
      <c r="J221" s="15">
        <f t="shared" si="13"/>
        <v>16.878409090909088</v>
      </c>
      <c r="K221" s="14">
        <f>IFERROR(J221/'دیتا اولیه'!$AR$2*1000000,"")</f>
        <v>282.73462805348828</v>
      </c>
      <c r="L221" s="14">
        <f>IFERROR(VLOOKUP($A221,'دیتا اولیه'!$A:$AM,15,FALSE)/10000000000,"")</f>
        <v>17.823599999999999</v>
      </c>
      <c r="M221" s="14">
        <f>IFERROR(L221/'دیتا اولیه'!$AS$2*1000000,"")</f>
        <v>263.65882161506482</v>
      </c>
      <c r="N221" s="51">
        <f>IFERROR(VLOOKUP($A221,'دیتا اولیه'!$A:$AM,36,FALSE),"")</f>
        <v>5.6000000000000001E-2</v>
      </c>
      <c r="O221" s="35">
        <f t="shared" si="14"/>
        <v>-6.74689427671189E-2</v>
      </c>
      <c r="P221" s="51">
        <f>IFERROR(VLOOKUP($A221,'دیتا اولیه'!$A:$AM,37,FALSE),"")</f>
        <v>-0.29559999999999997</v>
      </c>
      <c r="Q221" s="34">
        <f t="shared" si="15"/>
        <v>-0.47233301282525419</v>
      </c>
      <c r="R221" s="54">
        <f>IFERROR(VLOOKUP($A221,'دیتا اولیه'!$A:$AM,31,FALSE),"")</f>
        <v>0.1525</v>
      </c>
      <c r="S221" s="14">
        <f>IFERROR(VLOOKUP($A221,'دیتا اولیه'!$A:$AM,17,FALSE)/10000000000,"")</f>
        <v>196.82300000000001</v>
      </c>
      <c r="T221" s="14">
        <f>IFERROR(S221/'دیتا اولیه'!$AR$2*1000000,"")</f>
        <v>3297.0333517597201</v>
      </c>
      <c r="U221" s="30">
        <f>IFERROR(VLOOKUP($A221,'دیتا اولیه'!$A:$AM,22,FALSE),"")</f>
        <v>0.43330000000000002</v>
      </c>
      <c r="V221" s="19">
        <f>IFERROR(VLOOKUP($A221,'دیتا اولیه'!$A:$AN,20,FALSE)/10000000000/L221,"")</f>
        <v>0.58654256154761109</v>
      </c>
      <c r="W221" s="14">
        <f>IFERROR(VLOOKUP($A221,'دیتا اولیه'!$A:$AN,40,FALSE),"")</f>
        <v>281.36099999999999</v>
      </c>
      <c r="X221" s="18">
        <f>IFERROR(VLOOKUP($A221,'دیتا اولیه'!$A:$AN,23,FALSE),"")</f>
        <v>4.4467999999999996</v>
      </c>
      <c r="Y221" s="18">
        <f>IFERROR(VLOOKUP($A221,'دیتا اولیه'!$A:$AN,24,FALSE),"")</f>
        <v>16.8505</v>
      </c>
      <c r="Z221" s="18" t="str">
        <f>IFERROR(VLOOKUP($A221,'دیتا اولیه'!$A:$AN,25,FALSE),"")</f>
        <v>-</v>
      </c>
      <c r="AA221" s="30">
        <f>IFERROR(VLOOKUP($A221,'دیتا اولیه'!$A:$AN,38,FALSE),"")</f>
        <v>0.72499999999999998</v>
      </c>
      <c r="AB221" s="18" t="str">
        <f>IFERROR(VLOOKUP($A221,'دیتا اولیه'!$A:$AN,39,FALSE),"")</f>
        <v>-</v>
      </c>
      <c r="AC221" s="22"/>
    </row>
    <row r="222" spans="1:29" ht="20.5" thickBot="1" x14ac:dyDescent="0.4">
      <c r="A222" s="14" t="s">
        <v>1360</v>
      </c>
      <c r="B222" s="13" t="str">
        <f>VLOOKUP($A222,'دیتا اولیه'!$A:$AM,2,FALSE)</f>
        <v>مالیبل سایپا</v>
      </c>
      <c r="C222" s="13" t="str">
        <f>VLOOKUP($A222,'دیتا اولیه'!$A:$AM,3,FALSE)</f>
        <v>قطعات خودرو</v>
      </c>
      <c r="D222" s="13">
        <f>VLOOKUP($A222,'دیتا اولیه'!$A:$AM,5,FALSE)/10000000000</f>
        <v>3940.5215659774999</v>
      </c>
      <c r="E222" s="15">
        <f>IFERROR(D222/'دیتا اولیه'!$AO$2*1000,"")</f>
        <v>47.022930381593078</v>
      </c>
      <c r="F222" s="15">
        <f t="shared" si="12"/>
        <v>25.809011057145813</v>
      </c>
      <c r="G222" s="14">
        <f>IFERROR(F222/'دیتا اولیه'!$AP$2*1000000,"")</f>
        <v>509.65661645232649</v>
      </c>
      <c r="H222" s="15">
        <f>IFERROR(VLOOKUP($A222,'دیتا اولیه'!$A:$AM,16,FALSE)/10000000000,"")</f>
        <v>82.397000000000006</v>
      </c>
      <c r="I222" s="14">
        <f>IFERROR(H222/'دیتا اولیه'!$AQ$2*1000000,"")</f>
        <v>1593.1977261301674</v>
      </c>
      <c r="J222" s="15" t="str">
        <f t="shared" si="13"/>
        <v/>
      </c>
      <c r="K222" s="14" t="str">
        <f>IFERROR(J222/'دیتا اولیه'!$AR$2*1000000,"")</f>
        <v/>
      </c>
      <c r="L222" s="14">
        <f>IFERROR(VLOOKUP($A222,'دیتا اولیه'!$A:$AM,15,FALSE)/10000000000,"")</f>
        <v>-124.87690000000001</v>
      </c>
      <c r="M222" s="14">
        <f>IFERROR(L222/'دیتا اولیه'!$AS$2*1000000,"")</f>
        <v>-1847.2640937264243</v>
      </c>
      <c r="N222" s="51" t="str">
        <f>IFERROR(VLOOKUP($A222,'دیتا اولیه'!$A:$AM,36,FALSE),"")</f>
        <v>-</v>
      </c>
      <c r="O222" s="35" t="str">
        <f t="shared" si="14"/>
        <v/>
      </c>
      <c r="P222" s="51">
        <f>IFERROR(VLOOKUP($A222,'دیتا اولیه'!$A:$AM,37,FALSE),"")</f>
        <v>-5.8384999999999998</v>
      </c>
      <c r="Q222" s="34">
        <f t="shared" si="15"/>
        <v>-4.6245268561115953</v>
      </c>
      <c r="R222" s="54" t="str">
        <f>IFERROR(VLOOKUP($A222,'دیتا اولیه'!$A:$AM,31,FALSE),"")</f>
        <v>-</v>
      </c>
      <c r="S222" s="14">
        <f>IFERROR(VLOOKUP($A222,'دیتا اولیه'!$A:$AM,17,FALSE)/10000000000,"")</f>
        <v>-436.71949999999998</v>
      </c>
      <c r="T222" s="14">
        <f>IFERROR(S222/'دیتا اولیه'!$AR$2*1000000,"")</f>
        <v>-7315.6021240598357</v>
      </c>
      <c r="U222" s="30">
        <f>IFERROR(VLOOKUP($A222,'دیتا اولیه'!$A:$AM,22,FALSE),"")</f>
        <v>0.1211</v>
      </c>
      <c r="V222" s="19">
        <f>IFERROR(VLOOKUP($A222,'دیتا اولیه'!$A:$AN,20,FALSE)/10000000000/L222,"")</f>
        <v>-4.1512881886081408E-3</v>
      </c>
      <c r="W222" s="14">
        <f>IFERROR(VLOOKUP($A222,'دیتا اولیه'!$A:$AN,40,FALSE),"")</f>
        <v>118.5376</v>
      </c>
      <c r="X222" s="18">
        <f>IFERROR(VLOOKUP($A222,'دیتا اولیه'!$A:$AN,23,FALSE),"")</f>
        <v>1.3464</v>
      </c>
      <c r="Y222" s="18" t="str">
        <f>IFERROR(VLOOKUP($A222,'دیتا اولیه'!$A:$AN,24,FALSE),"")</f>
        <v>-</v>
      </c>
      <c r="Z222" s="18" t="str">
        <f>IFERROR(VLOOKUP($A222,'دیتا اولیه'!$A:$AN,25,FALSE),"")</f>
        <v>-</v>
      </c>
      <c r="AA222" s="30">
        <f>IFERROR(VLOOKUP($A222,'دیتا اولیه'!$A:$AN,38,FALSE),"")</f>
        <v>-0.1075</v>
      </c>
      <c r="AB222" s="18">
        <f>IFERROR(VLOOKUP($A222,'دیتا اولیه'!$A:$AN,39,FALSE),"")</f>
        <v>-32.626199999999997</v>
      </c>
      <c r="AC222" s="22"/>
    </row>
    <row r="223" spans="1:29" ht="20.5" thickBot="1" x14ac:dyDescent="0.4">
      <c r="A223" s="14" t="s">
        <v>1158</v>
      </c>
      <c r="B223" s="13" t="str">
        <f>VLOOKUP($A223,'دیتا اولیه'!$A:$AM,2,FALSE)</f>
        <v>مهندسی صنعتی روان فن آور</v>
      </c>
      <c r="C223" s="13" t="str">
        <f>VLOOKUP($A223,'دیتا اولیه'!$A:$AM,3,FALSE)</f>
        <v>قطعات خودرو</v>
      </c>
      <c r="D223" s="13">
        <f>VLOOKUP($A223,'دیتا اولیه'!$A:$AM,5,FALSE)/10000000000</f>
        <v>265.5</v>
      </c>
      <c r="E223" s="15">
        <f>IFERROR(D223/'دیتا اولیه'!$AO$2*1000,"")</f>
        <v>3.1682577565632459</v>
      </c>
      <c r="F223" s="15">
        <f t="shared" si="12"/>
        <v>0.51539408866995073</v>
      </c>
      <c r="G223" s="14">
        <f>IFERROR(F223/'دیتا اولیه'!$AP$2*1000000,"")</f>
        <v>10.177608386057479</v>
      </c>
      <c r="H223" s="15">
        <f>IFERROR(VLOOKUP($A223,'دیتا اولیه'!$A:$AM,16,FALSE)/10000000000,"")</f>
        <v>1.7688999999999999</v>
      </c>
      <c r="I223" s="14">
        <f>IFERROR(H223/'دیتا اولیه'!$AQ$2*1000000,"")</f>
        <v>34.20279206465834</v>
      </c>
      <c r="J223" s="15" t="str">
        <f t="shared" si="13"/>
        <v/>
      </c>
      <c r="K223" s="14" t="str">
        <f>IFERROR(J223/'دیتا اولیه'!$AR$2*1000000,"")</f>
        <v/>
      </c>
      <c r="L223" s="14">
        <f>IFERROR(VLOOKUP($A223,'دیتا اولیه'!$A:$AM,15,FALSE)/10000000000,"")</f>
        <v>8.3699999999999997E-2</v>
      </c>
      <c r="M223" s="14">
        <f>IFERROR(L223/'دیتا اولیه'!$AS$2*1000000,"")</f>
        <v>1.2381473646839543</v>
      </c>
      <c r="N223" s="51" t="str">
        <f>IFERROR(VLOOKUP($A223,'دیتا اولیه'!$A:$AM,36,FALSE),"")</f>
        <v>-</v>
      </c>
      <c r="O223" s="35" t="str">
        <f t="shared" si="14"/>
        <v/>
      </c>
      <c r="P223" s="51">
        <f>IFERROR(VLOOKUP($A223,'دیتا اولیه'!$A:$AM,37,FALSE),"")</f>
        <v>-0.83760000000000001</v>
      </c>
      <c r="Q223" s="34">
        <f t="shared" si="15"/>
        <v>-0.87834594162808244</v>
      </c>
      <c r="R223" s="54">
        <f>IFERROR(VLOOKUP($A223,'دیتا اولیه'!$A:$AM,31,FALSE),"")</f>
        <v>0.24079999999999999</v>
      </c>
      <c r="S223" s="14">
        <f>IFERROR(VLOOKUP($A223,'دیتا اولیه'!$A:$AM,17,FALSE)/10000000000,"")</f>
        <v>-7.6520000000000001</v>
      </c>
      <c r="T223" s="14">
        <f>IFERROR(S223/'دیتا اولیه'!$AR$2*1000000,"")</f>
        <v>-128.18064559358092</v>
      </c>
      <c r="U223" s="30">
        <f>IFERROR(VLOOKUP($A223,'دیتا اولیه'!$A:$AM,22,FALSE),"")</f>
        <v>0.1</v>
      </c>
      <c r="V223" s="19">
        <f>IFERROR(VLOOKUP($A223,'دیتا اولیه'!$A:$AN,20,FALSE)/10000000000/L223,"")</f>
        <v>3.5842293906810036E-3</v>
      </c>
      <c r="W223" s="14">
        <f>IFERROR(VLOOKUP($A223,'دیتا اولیه'!$A:$AN,40,FALSE),"")</f>
        <v>67.994299999999996</v>
      </c>
      <c r="X223" s="18">
        <f>IFERROR(VLOOKUP($A223,'دیتا اولیه'!$A:$AN,23,FALSE),"")</f>
        <v>3.4308999999999998</v>
      </c>
      <c r="Y223" s="18" t="str">
        <f>IFERROR(VLOOKUP($A223,'دیتا اولیه'!$A:$AN,24,FALSE),"")</f>
        <v>-</v>
      </c>
      <c r="Z223" s="18" t="str">
        <f>IFERROR(VLOOKUP($A223,'دیتا اولیه'!$A:$AN,25,FALSE),"")</f>
        <v>-</v>
      </c>
      <c r="AA223" s="30">
        <f>IFERROR(VLOOKUP($A223,'دیتا اولیه'!$A:$AN,38,FALSE),"")</f>
        <v>-6.0600000000000001E-2</v>
      </c>
      <c r="AB223" s="18">
        <f>IFERROR(VLOOKUP($A223,'دیتا اولیه'!$A:$AN,39,FALSE),"")</f>
        <v>0.65</v>
      </c>
      <c r="AC223" s="22"/>
    </row>
    <row r="224" spans="1:29" ht="20.5" thickBot="1" x14ac:dyDescent="0.4">
      <c r="A224" s="55" t="s">
        <v>812</v>
      </c>
      <c r="B224" s="13" t="str">
        <f>VLOOKUP($A224,'دیتا اولیه'!$A:$AM,2,FALSE)</f>
        <v>لنت‌ ترمزایران‌</v>
      </c>
      <c r="C224" s="13" t="str">
        <f>VLOOKUP($A224,'دیتا اولیه'!$A:$AM,3,FALSE)</f>
        <v>قطعات خودرو</v>
      </c>
      <c r="D224" s="13">
        <f>VLOOKUP($A224,'دیتا اولیه'!$A:$AM,5,FALSE)/10000000000</f>
        <v>1758</v>
      </c>
      <c r="E224" s="15">
        <f>IFERROR(D224/'دیتا اولیه'!$AO$2*1000,"")</f>
        <v>20.978520286396183</v>
      </c>
      <c r="F224" s="15">
        <f t="shared" si="12"/>
        <v>36.138030056475543</v>
      </c>
      <c r="G224" s="14">
        <f>IFERROR(F224/'دیتا اولیه'!$AP$2*1000000,"")</f>
        <v>713.62618594935907</v>
      </c>
      <c r="H224" s="15">
        <f>IFERROR(VLOOKUP($A224,'دیتا اولیه'!$A:$AM,16,FALSE)/10000000000,"")</f>
        <v>168.04300000000001</v>
      </c>
      <c r="I224" s="14">
        <f>IFERROR(H224/'دیتا اولیه'!$AQ$2*1000000,"")</f>
        <v>3249.2169070729728</v>
      </c>
      <c r="J224" s="15">
        <f t="shared" si="13"/>
        <v>23.603988871174465</v>
      </c>
      <c r="K224" s="14">
        <f>IFERROR(J224/'دیتا اولیه'!$AR$2*1000000,"")</f>
        <v>395.39656718385288</v>
      </c>
      <c r="L224" s="14">
        <f>IFERROR(VLOOKUP($A224,'دیتا اولیه'!$A:$AM,15,FALSE)/10000000000,"")</f>
        <v>75.506799999999998</v>
      </c>
      <c r="M224" s="14">
        <f>IFERROR(L224/'دیتا اولیه'!$AS$2*1000000,"")</f>
        <v>1116.9479741423943</v>
      </c>
      <c r="N224" s="51">
        <f>IFERROR(VLOOKUP($A224,'دیتا اولیه'!$A:$AM,36,FALSE),"")</f>
        <v>2.1989000000000001</v>
      </c>
      <c r="O224" s="35">
        <f t="shared" si="14"/>
        <v>1.8248803020665374</v>
      </c>
      <c r="P224" s="51">
        <f>IFERROR(VLOOKUP($A224,'دیتا اولیه'!$A:$AM,37,FALSE),"")</f>
        <v>1.0893999999999999</v>
      </c>
      <c r="Q224" s="34">
        <f t="shared" si="15"/>
        <v>0.56517234952145667</v>
      </c>
      <c r="R224" s="54">
        <f>IFERROR(VLOOKUP($A224,'دیتا اولیه'!$A:$AM,31,FALSE),"")</f>
        <v>0.64159999999999995</v>
      </c>
      <c r="S224" s="14">
        <f>IFERROR(VLOOKUP($A224,'دیتا اولیه'!$A:$AM,17,FALSE)/10000000000,"")</f>
        <v>259.53230000000002</v>
      </c>
      <c r="T224" s="14">
        <f>IFERROR(S224/'دیتا اولیه'!$AR$2*1000000,"")</f>
        <v>4347.4931738613332</v>
      </c>
      <c r="U224" s="30">
        <f>IFERROR(VLOOKUP($A224,'دیتا اولیه'!$A:$AM,22,FALSE),"")</f>
        <v>0.1</v>
      </c>
      <c r="V224" s="19">
        <f>IFERROR(VLOOKUP($A224,'دیتا اولیه'!$A:$AN,20,FALSE)/10000000000/L224,"")</f>
        <v>2.7371044727097428E-2</v>
      </c>
      <c r="W224" s="14">
        <f>IFERROR(VLOOKUP($A224,'دیتا اولیه'!$A:$AN,40,FALSE),"")</f>
        <v>142.84800000000001</v>
      </c>
      <c r="X224" s="18">
        <f>IFERROR(VLOOKUP($A224,'دیتا اولیه'!$A:$AN,23,FALSE),"")</f>
        <v>3.0878000000000001</v>
      </c>
      <c r="Y224" s="18">
        <f>IFERROR(VLOOKUP($A224,'دیتا اولیه'!$A:$AN,24,FALSE),"")</f>
        <v>8.6483000000000008</v>
      </c>
      <c r="Z224" s="18" t="str">
        <f>IFERROR(VLOOKUP($A224,'دیتا اولیه'!$A:$AN,25,FALSE),"")</f>
        <v>-</v>
      </c>
      <c r="AA224" s="30">
        <f>IFERROR(VLOOKUP($A224,'دیتا اولیه'!$A:$AN,38,FALSE),"")</f>
        <v>0.31430000000000002</v>
      </c>
      <c r="AB224" s="18">
        <f>IFERROR(VLOOKUP($A224,'دیتا اولیه'!$A:$AN,39,FALSE),"")</f>
        <v>1.2971999999999999</v>
      </c>
      <c r="AC224" s="22"/>
    </row>
    <row r="225" spans="1:29" ht="20.5" thickBot="1" x14ac:dyDescent="0.4">
      <c r="A225" s="14" t="s">
        <v>820</v>
      </c>
      <c r="B225" s="13" t="str">
        <f>VLOOKUP($A225,'دیتا اولیه'!$A:$AM,2,FALSE)</f>
        <v>پارس فنر</v>
      </c>
      <c r="C225" s="13" t="str">
        <f>VLOOKUP($A225,'دیتا اولیه'!$A:$AM,3,FALSE)</f>
        <v>قطعات خودرو</v>
      </c>
      <c r="D225" s="13">
        <f>VLOOKUP($A225,'دیتا اولیه'!$A:$AM,5,FALSE)/10000000000</f>
        <v>2547.5</v>
      </c>
      <c r="E225" s="15">
        <f>IFERROR(D225/'دیتا اولیه'!$AO$2*1000,"")</f>
        <v>30.399761336515514</v>
      </c>
      <c r="F225" s="15">
        <f t="shared" si="12"/>
        <v>65.840679224273913</v>
      </c>
      <c r="G225" s="14">
        <f>IFERROR(F225/'دیتا اولیه'!$AP$2*1000000,"")</f>
        <v>1300.171390684714</v>
      </c>
      <c r="H225" s="15">
        <f>IFERROR(VLOOKUP($A225,'دیتا اولیه'!$A:$AM,16,FALSE)/10000000000,"")</f>
        <v>286.91019999999997</v>
      </c>
      <c r="I225" s="14">
        <f>IFERROR(H225/'دیتا اولیه'!$AQ$2*1000000,"")</f>
        <v>5547.5888472098686</v>
      </c>
      <c r="J225" s="15">
        <f t="shared" si="13"/>
        <v>29.017502964871387</v>
      </c>
      <c r="K225" s="14">
        <f>IFERROR(J225/'دیتا اولیه'!$AR$2*1000000,"")</f>
        <v>486.07975216294602</v>
      </c>
      <c r="L225" s="14">
        <f>IFERROR(VLOOKUP($A225,'دیتا اولیه'!$A:$AM,15,FALSE)/10000000000,"")</f>
        <v>70.956500000000005</v>
      </c>
      <c r="M225" s="14">
        <f>IFERROR(L225/'دیتا اولیه'!$AS$2*1000000,"")</f>
        <v>1049.6368396917205</v>
      </c>
      <c r="N225" s="51">
        <f>IFERROR(VLOOKUP($A225,'دیتا اولیه'!$A:$AM,36,FALSE),"")</f>
        <v>1.4453</v>
      </c>
      <c r="O225" s="35">
        <f t="shared" si="14"/>
        <v>1.1593922294048902</v>
      </c>
      <c r="P225" s="51">
        <f>IFERROR(VLOOKUP($A225,'دیتا اولیه'!$A:$AM,37,FALSE),"")</f>
        <v>7.7700000000000005E-2</v>
      </c>
      <c r="Q225" s="34">
        <f t="shared" si="15"/>
        <v>-0.19269348086566762</v>
      </c>
      <c r="R225" s="54">
        <f>IFERROR(VLOOKUP($A225,'دیتا اولیه'!$A:$AM,31,FALSE),"")</f>
        <v>0.13389999999999999</v>
      </c>
      <c r="S225" s="14">
        <f>IFERROR(VLOOKUP($A225,'دیتا اولیه'!$A:$AM,17,FALSE)/10000000000,"")</f>
        <v>545.96810000000005</v>
      </c>
      <c r="T225" s="14">
        <f>IFERROR(S225/'دیتا اولیه'!$AR$2*1000000,"")</f>
        <v>9145.6538854548817</v>
      </c>
      <c r="U225" s="30" t="str">
        <f>IFERROR(VLOOKUP($A225,'دیتا اولیه'!$A:$AM,22,FALSE),"")</f>
        <v>-</v>
      </c>
      <c r="V225" s="19">
        <f>IFERROR(VLOOKUP($A225,'دیتا اولیه'!$A:$AN,20,FALSE)/10000000000/L225,"")</f>
        <v>0.20246770908937164</v>
      </c>
      <c r="W225" s="14">
        <f>IFERROR(VLOOKUP($A225,'دیتا اولیه'!$A:$AN,40,FALSE),"")</f>
        <v>74.479399999999998</v>
      </c>
      <c r="X225" s="18">
        <f>IFERROR(VLOOKUP($A225,'دیتا اولیه'!$A:$AN,23,FALSE),"")</f>
        <v>2.5297999999999998</v>
      </c>
      <c r="Y225" s="18">
        <f>IFERROR(VLOOKUP($A225,'دیتا اولیه'!$A:$AN,24,FALSE),"")</f>
        <v>9.2392000000000003</v>
      </c>
      <c r="Z225" s="18" t="str">
        <f>IFERROR(VLOOKUP($A225,'دیتا اولیه'!$A:$AN,25,FALSE),"")</f>
        <v>-</v>
      </c>
      <c r="AA225" s="30">
        <f>IFERROR(VLOOKUP($A225,'دیتا اولیه'!$A:$AN,38,FALSE),"")</f>
        <v>0.1517</v>
      </c>
      <c r="AB225" s="18" t="str">
        <f>IFERROR(VLOOKUP($A225,'دیتا اولیه'!$A:$AN,39,FALSE),"")</f>
        <v>-</v>
      </c>
      <c r="AC225" s="22"/>
    </row>
    <row r="226" spans="1:29" ht="20.5" thickBot="1" x14ac:dyDescent="0.4">
      <c r="A226" s="14" t="s">
        <v>259</v>
      </c>
      <c r="B226" s="13" t="str">
        <f>VLOOKUP($A226,'دیتا اولیه'!$A:$AM,2,FALSE)</f>
        <v>آهنگری‌ تراکتورسازی‌ ایران‌</v>
      </c>
      <c r="C226" s="13" t="str">
        <f>VLOOKUP($A226,'دیتا اولیه'!$A:$AM,3,FALSE)</f>
        <v>قطعات خودرو</v>
      </c>
      <c r="D226" s="13">
        <f>VLOOKUP($A226,'دیتا اولیه'!$A:$AM,5,FALSE)/10000000000</f>
        <v>4326.3999999999996</v>
      </c>
      <c r="E226" s="15">
        <f>IFERROR(D226/'دیتا اولیه'!$AO$2*1000,"")</f>
        <v>51.627684964200469</v>
      </c>
      <c r="F226" s="15">
        <f t="shared" si="12"/>
        <v>115.86720737913485</v>
      </c>
      <c r="G226" s="14">
        <f>IFERROR(F226/'دیتا اولیه'!$AP$2*1000000,"")</f>
        <v>2288.0570177554278</v>
      </c>
      <c r="H226" s="15">
        <f>IFERROR(VLOOKUP($A226,'دیتا اولیه'!$A:$AM,16,FALSE)/10000000000,"")</f>
        <v>502.5231</v>
      </c>
      <c r="I226" s="14">
        <f>IFERROR(H226/'دیتا اولیه'!$AQ$2*1000000,"")</f>
        <v>9716.5996364901966</v>
      </c>
      <c r="J226" s="15">
        <f t="shared" si="13"/>
        <v>9.7314339904899292</v>
      </c>
      <c r="K226" s="14">
        <f>IFERROR(J226/'دیتا اولیه'!$AR$2*1000000,"")</f>
        <v>163.01378612811243</v>
      </c>
      <c r="L226" s="14">
        <f>IFERROR(VLOOKUP($A226,'دیتا اولیه'!$A:$AM,15,FALSE)/10000000000,"")</f>
        <v>72.857299999999995</v>
      </c>
      <c r="M226" s="14">
        <f>IFERROR(L226/'دیتا اولیه'!$AS$2*1000000,"")</f>
        <v>1077.7547669413173</v>
      </c>
      <c r="N226" s="51">
        <f>IFERROR(VLOOKUP($A226,'دیتا اولیه'!$A:$AM,36,FALSE),"")</f>
        <v>6.4867999999999997</v>
      </c>
      <c r="O226" s="35">
        <f t="shared" si="14"/>
        <v>5.6114332569044834</v>
      </c>
      <c r="P226" s="51">
        <f>IFERROR(VLOOKUP($A226,'دیتا اولیه'!$A:$AM,37,FALSE),"")</f>
        <v>-0.37119999999999997</v>
      </c>
      <c r="Q226" s="34">
        <f t="shared" si="15"/>
        <v>-0.52896507448114682</v>
      </c>
      <c r="R226" s="54">
        <f>IFERROR(VLOOKUP($A226,'دیتا اولیه'!$A:$AM,31,FALSE),"")</f>
        <v>-0.11609999999999999</v>
      </c>
      <c r="S226" s="14">
        <f>IFERROR(VLOOKUP($A226,'دیتا اولیه'!$A:$AM,17,FALSE)/10000000000,"")</f>
        <v>550.3546</v>
      </c>
      <c r="T226" s="14">
        <f>IFERROR(S226/'دیتا اولیه'!$AR$2*1000000,"")</f>
        <v>9219.1332897800567</v>
      </c>
      <c r="U226" s="30">
        <f>IFERROR(VLOOKUP($A226,'دیتا اولیه'!$A:$AM,22,FALSE),"")</f>
        <v>0.20699999999999999</v>
      </c>
      <c r="V226" s="19">
        <f>IFERROR(VLOOKUP($A226,'دیتا اولیه'!$A:$AN,20,FALSE)/10000000000/L226,"")</f>
        <v>0.78314458537442377</v>
      </c>
      <c r="W226" s="14">
        <f>IFERROR(VLOOKUP($A226,'دیتا اولیه'!$A:$AN,40,FALSE),"")</f>
        <v>139.6173</v>
      </c>
      <c r="X226" s="18">
        <f>IFERROR(VLOOKUP($A226,'دیتا اولیه'!$A:$AN,23,FALSE),"")</f>
        <v>2.4106000000000001</v>
      </c>
      <c r="Y226" s="18">
        <f>IFERROR(VLOOKUP($A226,'دیتا اولیه'!$A:$AN,24,FALSE),"")</f>
        <v>13.702500000000001</v>
      </c>
      <c r="Z226" s="18" t="str">
        <f>IFERROR(VLOOKUP($A226,'دیتا اولیه'!$A:$AN,25,FALSE),"")</f>
        <v>-</v>
      </c>
      <c r="AA226" s="30">
        <f>IFERROR(VLOOKUP($A226,'دیتا اولیه'!$A:$AN,38,FALSE),"")</f>
        <v>3.3700000000000001E-2</v>
      </c>
      <c r="AB226" s="18">
        <f>IFERROR(VLOOKUP($A226,'دیتا اولیه'!$A:$AN,39,FALSE),"")</f>
        <v>1.4300999999999999</v>
      </c>
      <c r="AC226" s="22"/>
    </row>
    <row r="227" spans="1:29" ht="20.5" thickBot="1" x14ac:dyDescent="0.4">
      <c r="A227" s="14" t="s">
        <v>434</v>
      </c>
      <c r="B227" s="13" t="str">
        <f>VLOOKUP($A227,'دیتا اولیه'!$A:$AM,2,FALSE)</f>
        <v>نیرو محرکه‌</v>
      </c>
      <c r="C227" s="13" t="str">
        <f>VLOOKUP($A227,'دیتا اولیه'!$A:$AM,3,FALSE)</f>
        <v>قطعات خودرو</v>
      </c>
      <c r="D227" s="13">
        <f>VLOOKUP($A227,'دیتا اولیه'!$A:$AM,5,FALSE)/10000000000</f>
        <v>3245.4943739999999</v>
      </c>
      <c r="E227" s="15">
        <f>IFERROR(D227/'دیتا اولیه'!$AO$2*1000,"")</f>
        <v>38.72904980906921</v>
      </c>
      <c r="F227" s="15">
        <f t="shared" si="12"/>
        <v>3.0721066585999499</v>
      </c>
      <c r="G227" s="14">
        <f>IFERROR(F227/'دیتا اولیه'!$AP$2*1000000,"")</f>
        <v>60.665613321484003</v>
      </c>
      <c r="H227" s="15">
        <f>IFERROR(VLOOKUP($A227,'دیتا اولیه'!$A:$AM,16,FALSE)/10000000000,"")</f>
        <v>51.801699999999997</v>
      </c>
      <c r="I227" s="14">
        <f>IFERROR(H227/'دیتا اولیه'!$AQ$2*1000000,"")</f>
        <v>1001.6183920491897</v>
      </c>
      <c r="J227" s="15" t="str">
        <f t="shared" si="13"/>
        <v/>
      </c>
      <c r="K227" s="14" t="str">
        <f>IFERROR(J227/'دیتا اولیه'!$AR$2*1000000,"")</f>
        <v/>
      </c>
      <c r="L227" s="14">
        <f>IFERROR(VLOOKUP($A227,'دیتا اولیه'!$A:$AM,15,FALSE)/10000000000,"")</f>
        <v>-69.058499999999995</v>
      </c>
      <c r="M227" s="14">
        <f>IFERROR(L227/'دیتا اولیه'!$AS$2*1000000,"")</f>
        <v>-1021.5603319477522</v>
      </c>
      <c r="N227" s="51" t="str">
        <f>IFERROR(VLOOKUP($A227,'دیتا اولیه'!$A:$AM,36,FALSE),"")</f>
        <v>-</v>
      </c>
      <c r="O227" s="35" t="str">
        <f t="shared" si="14"/>
        <v/>
      </c>
      <c r="P227" s="51">
        <f>IFERROR(VLOOKUP($A227,'دیتا اولیه'!$A:$AM,37,FALSE),"")</f>
        <v>-23.479199999999999</v>
      </c>
      <c r="Q227" s="34">
        <f t="shared" si="15"/>
        <v>-17.839198946761144</v>
      </c>
      <c r="R227" s="54">
        <f>IFERROR(VLOOKUP($A227,'دیتا اولیه'!$A:$AM,31,FALSE),"")</f>
        <v>0.1757</v>
      </c>
      <c r="S227" s="14">
        <f>IFERROR(VLOOKUP($A227,'دیتا اولیه'!$A:$AM,17,FALSE)/10000000000,"")</f>
        <v>170.12729999999999</v>
      </c>
      <c r="T227" s="14">
        <f>IFERROR(S227/'دیتا اولیه'!$AR$2*1000000,"")</f>
        <v>2849.8467259661288</v>
      </c>
      <c r="U227" s="30">
        <f>IFERROR(VLOOKUP($A227,'دیتا اولیه'!$A:$AM,22,FALSE),"")</f>
        <v>0.11070000000000001</v>
      </c>
      <c r="V227" s="19">
        <f>IFERROR(VLOOKUP($A227,'دیتا اولیه'!$A:$AN,20,FALSE)/10000000000/L227,"")</f>
        <v>-1.1265810870493859E-2</v>
      </c>
      <c r="W227" s="14">
        <f>IFERROR(VLOOKUP($A227,'دیتا اولیه'!$A:$AN,40,FALSE),"")</f>
        <v>40.790100000000002</v>
      </c>
      <c r="X227" s="18">
        <f>IFERROR(VLOOKUP($A227,'دیتا اولیه'!$A:$AN,23,FALSE),"")</f>
        <v>0.49619999999999997</v>
      </c>
      <c r="Y227" s="18" t="str">
        <f>IFERROR(VLOOKUP($A227,'دیتا اولیه'!$A:$AN,24,FALSE),"")</f>
        <v>-</v>
      </c>
      <c r="Z227" s="18" t="str">
        <f>IFERROR(VLOOKUP($A227,'دیتا اولیه'!$A:$AN,25,FALSE),"")</f>
        <v>-</v>
      </c>
      <c r="AA227" s="30">
        <f>IFERROR(VLOOKUP($A227,'دیتا اولیه'!$A:$AN,38,FALSE),"")</f>
        <v>0.1283</v>
      </c>
      <c r="AB227" s="18">
        <f>IFERROR(VLOOKUP($A227,'دیتا اولیه'!$A:$AN,39,FALSE),"")</f>
        <v>1.6952</v>
      </c>
      <c r="AC227" s="22"/>
    </row>
    <row r="228" spans="1:29" ht="20.5" thickBot="1" x14ac:dyDescent="0.4">
      <c r="A228" s="14" t="s">
        <v>494</v>
      </c>
      <c r="B228" s="13" t="str">
        <f>VLOOKUP($A228,'دیتا اولیه'!$A:$AM,2,FALSE)</f>
        <v>تولیدمحورخودرو</v>
      </c>
      <c r="C228" s="13" t="str">
        <f>VLOOKUP($A228,'دیتا اولیه'!$A:$AM,3,FALSE)</f>
        <v>قطعات خودرو</v>
      </c>
      <c r="D228" s="13">
        <f>VLOOKUP($A228,'دیتا اولیه'!$A:$AM,5,FALSE)/10000000000</f>
        <v>3118.4315670000001</v>
      </c>
      <c r="E228" s="15">
        <f>IFERROR(D228/'دیتا اولیه'!$AO$2*1000,"")</f>
        <v>37.21278719570406</v>
      </c>
      <c r="F228" s="15">
        <f t="shared" si="12"/>
        <v>1.4105997791984057</v>
      </c>
      <c r="G228" s="14">
        <f>IFERROR(F228/'دیتا اولیه'!$AP$2*1000000,"")</f>
        <v>27.855445876745769</v>
      </c>
      <c r="H228" s="15">
        <f>IFERROR(VLOOKUP($A228,'دیتا اولیه'!$A:$AM,16,FALSE)/10000000000,"")</f>
        <v>167.75030000000001</v>
      </c>
      <c r="I228" s="14">
        <f>IFERROR(H228/'دیتا اولیه'!$AQ$2*1000000,"")</f>
        <v>3243.5573688077652</v>
      </c>
      <c r="J228" s="15">
        <f t="shared" si="13"/>
        <v>35.17198538367844</v>
      </c>
      <c r="K228" s="14">
        <f>IFERROR(J228/'دیتا اولیه'!$AR$2*1000000,"")</f>
        <v>589.17509060218163</v>
      </c>
      <c r="L228" s="14">
        <f>IFERROR(VLOOKUP($A228,'دیتا اولیه'!$A:$AM,15,FALSE)/10000000000,"")</f>
        <v>-43.314300000000003</v>
      </c>
      <c r="M228" s="14">
        <f>IFERROR(L228/'دیتا اولیه'!$AS$2*1000000,"")</f>
        <v>-640.73460451768472</v>
      </c>
      <c r="N228" s="51">
        <f>IFERROR(VLOOKUP($A228,'دیتا اولیه'!$A:$AM,36,FALSE),"")</f>
        <v>-2.2315</v>
      </c>
      <c r="O228" s="35">
        <f t="shared" si="14"/>
        <v>-2.087511360778687</v>
      </c>
      <c r="P228" s="51">
        <f>IFERROR(VLOOKUP($A228,'دیتا اولیه'!$A:$AM,37,FALSE),"")</f>
        <v>-31.706299999999999</v>
      </c>
      <c r="Q228" s="34">
        <f t="shared" si="15"/>
        <v>-24.002130619369535</v>
      </c>
      <c r="R228" s="54">
        <f>IFERROR(VLOOKUP($A228,'دیتا اولیه'!$A:$AM,31,FALSE),"")</f>
        <v>-0.14680000000000001</v>
      </c>
      <c r="S228" s="14">
        <f>IFERROR(VLOOKUP($A228,'دیتا اولیه'!$A:$AM,17,FALSE)/10000000000,"")</f>
        <v>152.6046</v>
      </c>
      <c r="T228" s="14">
        <f>IFERROR(S228/'دیتا اولیه'!$AR$2*1000000,"")</f>
        <v>2556.3194130358306</v>
      </c>
      <c r="U228" s="30">
        <f>IFERROR(VLOOKUP($A228,'دیتا اولیه'!$A:$AM,22,FALSE),"")</f>
        <v>0.60329999999999995</v>
      </c>
      <c r="V228" s="19">
        <f>IFERROR(VLOOKUP($A228,'دیتا اولیه'!$A:$AN,20,FALSE)/10000000000/L228,"")</f>
        <v>-2.0882249049390154E-2</v>
      </c>
      <c r="W228" s="14">
        <f>IFERROR(VLOOKUP($A228,'دیتا اولیه'!$A:$AN,40,FALSE),"")</f>
        <v>53.325699999999998</v>
      </c>
      <c r="X228" s="18">
        <f>IFERROR(VLOOKUP($A228,'دیتا اولیه'!$A:$AN,23,FALSE),"")</f>
        <v>0.98650000000000004</v>
      </c>
      <c r="Y228" s="18">
        <f>IFERROR(VLOOKUP($A228,'دیتا اولیه'!$A:$AN,24,FALSE),"")</f>
        <v>22.107600000000001</v>
      </c>
      <c r="Z228" s="18" t="str">
        <f>IFERROR(VLOOKUP($A228,'دیتا اولیه'!$A:$AN,25,FALSE),"")</f>
        <v>-</v>
      </c>
      <c r="AA228" s="30">
        <f>IFERROR(VLOOKUP($A228,'دیتا اولیه'!$A:$AN,38,FALSE),"")</f>
        <v>-0.29370000000000002</v>
      </c>
      <c r="AB228" s="18">
        <f>IFERROR(VLOOKUP($A228,'دیتا اولیه'!$A:$AN,39,FALSE),"")</f>
        <v>0.97870000000000001</v>
      </c>
      <c r="AC228" s="22"/>
    </row>
    <row r="229" spans="1:29" ht="20.5" thickBot="1" x14ac:dyDescent="0.4">
      <c r="A229" s="14" t="s">
        <v>602</v>
      </c>
      <c r="B229" s="13" t="str">
        <f>VLOOKUP($A229,'دیتا اولیه'!$A:$AM,2,FALSE)</f>
        <v>مهندسی‌نصیرماشین‌</v>
      </c>
      <c r="C229" s="13" t="str">
        <f>VLOOKUP($A229,'دیتا اولیه'!$A:$AM,3,FALSE)</f>
        <v>قطعات خودرو</v>
      </c>
      <c r="D229" s="13">
        <f>VLOOKUP($A229,'دیتا اولیه'!$A:$AM,5,FALSE)/10000000000</f>
        <v>1209.1600000000001</v>
      </c>
      <c r="E229" s="15">
        <f>IFERROR(D229/'دیتا اولیه'!$AO$2*1000,"")</f>
        <v>14.429116945107399</v>
      </c>
      <c r="F229" s="15">
        <f t="shared" si="12"/>
        <v>28.722458446076534</v>
      </c>
      <c r="G229" s="14">
        <f>IFERROR(F229/'دیتا اولیه'!$AP$2*1000000,"")</f>
        <v>567.18914782931552</v>
      </c>
      <c r="H229" s="15">
        <f>IFERROR(VLOOKUP($A229,'دیتا اولیه'!$A:$AM,16,FALSE)/10000000000,"")</f>
        <v>116.884</v>
      </c>
      <c r="I229" s="14">
        <f>IFERROR(H229/'دیتا اولیه'!$AQ$2*1000000,"")</f>
        <v>2260.025523028733</v>
      </c>
      <c r="J229" s="15">
        <f t="shared" si="13"/>
        <v>5.1606070076744111</v>
      </c>
      <c r="K229" s="14">
        <f>IFERROR(J229/'دیتا اولیه'!$AR$2*1000000,"")</f>
        <v>86.446672490651309</v>
      </c>
      <c r="L229" s="14">
        <f>IFERROR(VLOOKUP($A229,'دیتا اولیه'!$A:$AM,15,FALSE)/10000000000,"")</f>
        <v>14.861000000000001</v>
      </c>
      <c r="M229" s="14">
        <f>IFERROR(L229/'دیتا اولیه'!$AS$2*1000000,"")</f>
        <v>219.83402612387391</v>
      </c>
      <c r="N229" s="51">
        <f>IFERROR(VLOOKUP($A229,'دیتا اولیه'!$A:$AM,36,FALSE),"")</f>
        <v>1.8796999999999999</v>
      </c>
      <c r="O229" s="35">
        <f t="shared" si="14"/>
        <v>1.5430015961302344</v>
      </c>
      <c r="P229" s="51">
        <f>IFERROR(VLOOKUP($A229,'دیتا اولیه'!$A:$AM,37,FALSE),"")</f>
        <v>-0.48259999999999997</v>
      </c>
      <c r="Q229" s="34">
        <f t="shared" si="15"/>
        <v>-0.61241496427567643</v>
      </c>
      <c r="R229" s="54">
        <f>IFERROR(VLOOKUP($A229,'دیتا اولیه'!$A:$AM,31,FALSE),"")</f>
        <v>-0.1245</v>
      </c>
      <c r="S229" s="14">
        <f>IFERROR(VLOOKUP($A229,'دیتا اولیه'!$A:$AM,17,FALSE)/10000000000,"")</f>
        <v>140.47559999999999</v>
      </c>
      <c r="T229" s="14">
        <f>IFERROR(S229/'دیتا اولیه'!$AR$2*1000000,"")</f>
        <v>2353.1433740388961</v>
      </c>
      <c r="U229" s="30">
        <f>IFERROR(VLOOKUP($A229,'دیتا اولیه'!$A:$AM,22,FALSE),"")</f>
        <v>0.10299999999999999</v>
      </c>
      <c r="V229" s="19">
        <f>IFERROR(VLOOKUP($A229,'دیتا اولیه'!$A:$AN,20,FALSE)/10000000000/L229,"")</f>
        <v>5.0030280600228787E-2</v>
      </c>
      <c r="W229" s="14">
        <f>IFERROR(VLOOKUP($A229,'دیتا اولیه'!$A:$AN,40,FALSE),"")</f>
        <v>83.595699999999994</v>
      </c>
      <c r="X229" s="18">
        <f>IFERROR(VLOOKUP($A229,'دیتا اولیه'!$A:$AN,23,FALSE),"")</f>
        <v>2.0806</v>
      </c>
      <c r="Y229" s="18">
        <f>IFERROR(VLOOKUP($A229,'دیتا اولیه'!$A:$AN,24,FALSE),"")</f>
        <v>21.2727</v>
      </c>
      <c r="Z229" s="18" t="str">
        <f>IFERROR(VLOOKUP($A229,'دیتا اولیه'!$A:$AN,25,FALSE),"")</f>
        <v>-</v>
      </c>
      <c r="AA229" s="30">
        <f>IFERROR(VLOOKUP($A229,'دیتا اولیه'!$A:$AN,38,FALSE),"")</f>
        <v>0.14330000000000001</v>
      </c>
      <c r="AB229" s="18">
        <f>IFERROR(VLOOKUP($A229,'دیتا اولیه'!$A:$AN,39,FALSE),"")</f>
        <v>1.2633000000000001</v>
      </c>
      <c r="AC229" s="22"/>
    </row>
    <row r="230" spans="1:29" ht="20.5" thickBot="1" x14ac:dyDescent="0.4">
      <c r="A230" s="14" t="s">
        <v>1055</v>
      </c>
      <c r="B230" s="13" t="str">
        <f>VLOOKUP($A230,'دیتا اولیه'!$A:$AM,2,FALSE)</f>
        <v>فنرسازی‌خاور</v>
      </c>
      <c r="C230" s="13" t="str">
        <f>VLOOKUP($A230,'دیتا اولیه'!$A:$AM,3,FALSE)</f>
        <v>قطعات خودرو</v>
      </c>
      <c r="D230" s="13">
        <f>VLOOKUP($A230,'دیتا اولیه'!$A:$AM,5,FALSE)/10000000000</f>
        <v>1595.6</v>
      </c>
      <c r="E230" s="15">
        <f>IFERROR(D230/'دیتا اولیه'!$AO$2*1000,"")</f>
        <v>19.040572792362767</v>
      </c>
      <c r="F230" s="15">
        <f t="shared" si="12"/>
        <v>51.802274715660538</v>
      </c>
      <c r="G230" s="14">
        <f>IFERROR(F230/'دیتا اولیه'!$AP$2*1000000,"")</f>
        <v>1022.9517123945604</v>
      </c>
      <c r="H230" s="15">
        <f>IFERROR(VLOOKUP($A230,'دیتا اولیه'!$A:$AM,16,FALSE)/10000000000,"")</f>
        <v>247.16739999999999</v>
      </c>
      <c r="I230" s="14">
        <f>IFERROR(H230/'دیتا اولیه'!$AQ$2*1000000,"")</f>
        <v>4779.1368575737652</v>
      </c>
      <c r="J230" s="15">
        <f t="shared" si="13"/>
        <v>30.782427865869508</v>
      </c>
      <c r="K230" s="14">
        <f>IFERROR(J230/'دیتا اولیه'!$AR$2*1000000,"")</f>
        <v>515.64446899960649</v>
      </c>
      <c r="L230" s="14">
        <f>IFERROR(VLOOKUP($A230,'دیتا اولیه'!$A:$AM,15,FALSE)/10000000000,"")</f>
        <v>11.842000000000001</v>
      </c>
      <c r="M230" s="14">
        <f>IFERROR(L230/'دیتا اولیه'!$AS$2*1000000,"")</f>
        <v>175.174923447878</v>
      </c>
      <c r="N230" s="51">
        <f>IFERROR(VLOOKUP($A230,'دیتا اولیه'!$A:$AM,36,FALSE),"")</f>
        <v>-0.61529999999999996</v>
      </c>
      <c r="O230" s="35">
        <f t="shared" si="14"/>
        <v>-0.66027964231298353</v>
      </c>
      <c r="P230" s="51">
        <f>IFERROR(VLOOKUP($A230,'دیتا اولیه'!$A:$AM,37,FALSE),"")</f>
        <v>-0.77139999999999997</v>
      </c>
      <c r="Q230" s="34">
        <f t="shared" si="15"/>
        <v>-0.82875543261194362</v>
      </c>
      <c r="R230" s="54">
        <f>IFERROR(VLOOKUP($A230,'دیتا اولیه'!$A:$AM,31,FALSE),"")</f>
        <v>-0.14910000000000001</v>
      </c>
      <c r="S230" s="14">
        <f>IFERROR(VLOOKUP($A230,'دیتا اولیه'!$A:$AM,17,FALSE)/10000000000,"")</f>
        <v>241.16929999999999</v>
      </c>
      <c r="T230" s="14">
        <f>IFERROR(S230/'دیتا اولیه'!$AR$2*1000000,"")</f>
        <v>4039.8897767056969</v>
      </c>
      <c r="U230" s="30">
        <f>IFERROR(VLOOKUP($A230,'دیتا اولیه'!$A:$AM,22,FALSE),"")</f>
        <v>0.25290000000000001</v>
      </c>
      <c r="V230" s="19">
        <f>IFERROR(VLOOKUP($A230,'دیتا اولیه'!$A:$AN,20,FALSE)/10000000000/L230,"")</f>
        <v>1.1118054382705624</v>
      </c>
      <c r="W230" s="14">
        <f>IFERROR(VLOOKUP($A230,'دیتا اولیه'!$A:$AN,40,FALSE),"")</f>
        <v>87.048299999999998</v>
      </c>
      <c r="X230" s="18">
        <f>IFERROR(VLOOKUP($A230,'دیتا اولیه'!$A:$AN,23,FALSE),"")</f>
        <v>1.8813</v>
      </c>
      <c r="Y230" s="18">
        <f>IFERROR(VLOOKUP($A230,'دیتا اولیه'!$A:$AN,24,FALSE),"")</f>
        <v>10.815200000000001</v>
      </c>
      <c r="Z230" s="18" t="str">
        <f>IFERROR(VLOOKUP($A230,'دیتا اولیه'!$A:$AN,25,FALSE),"")</f>
        <v>-</v>
      </c>
      <c r="AA230" s="30">
        <f>IFERROR(VLOOKUP($A230,'دیتا اولیه'!$A:$AN,38,FALSE),"")</f>
        <v>5.0900000000000001E-2</v>
      </c>
      <c r="AB230" s="18">
        <f>IFERROR(VLOOKUP($A230,'دیتا اولیه'!$A:$AN,39,FALSE),"")</f>
        <v>1.0820000000000001</v>
      </c>
      <c r="AC230" s="22"/>
    </row>
    <row r="231" spans="1:29" ht="20.5" thickBot="1" x14ac:dyDescent="0.4">
      <c r="A231" s="14" t="s">
        <v>464</v>
      </c>
      <c r="B231" s="13" t="str">
        <f>VLOOKUP($A231,'دیتا اولیه'!$A:$AM,2,FALSE)</f>
        <v>ایرکا پارت صنعت</v>
      </c>
      <c r="C231" s="13" t="str">
        <f>VLOOKUP($A231,'دیتا اولیه'!$A:$AM,3,FALSE)</f>
        <v>قطعات خودرو</v>
      </c>
      <c r="D231" s="13">
        <f>VLOOKUP($A231,'دیتا اولیه'!$A:$AM,5,FALSE)/10000000000</f>
        <v>1376.8</v>
      </c>
      <c r="E231" s="15">
        <f>IFERROR(D231/'دیتا اولیه'!$AO$2*1000,"")</f>
        <v>16.429594272076372</v>
      </c>
      <c r="F231" s="15">
        <f t="shared" si="12"/>
        <v>67.605513307984793</v>
      </c>
      <c r="G231" s="14">
        <f>IFERROR(F231/'دیتا اولیه'!$AP$2*1000000,"")</f>
        <v>1335.021984754834</v>
      </c>
      <c r="H231" s="15">
        <f>IFERROR(VLOOKUP($A231,'دیتا اولیه'!$A:$AM,16,FALSE)/10000000000,"")</f>
        <v>328.262</v>
      </c>
      <c r="I231" s="14">
        <f>IFERROR(H231/'دیتا اولیه'!$AQ$2*1000000,"")</f>
        <v>6347.1518620209599</v>
      </c>
      <c r="J231" s="15">
        <f t="shared" si="13"/>
        <v>51.974787613044668</v>
      </c>
      <c r="K231" s="14">
        <f>IFERROR(J231/'دیتا اولیه'!$AR$2*1000000,"")</f>
        <v>870.64320841993174</v>
      </c>
      <c r="L231" s="14">
        <f>IFERROR(VLOOKUP($A231,'دیتا اولیه'!$A:$AM,15,FALSE)/10000000000,"")</f>
        <v>56.896799999999999</v>
      </c>
      <c r="M231" s="14">
        <f>IFERROR(L231/'دیتا اولیه'!$AS$2*1000000,"")</f>
        <v>841.65618851792135</v>
      </c>
      <c r="N231" s="51">
        <f>IFERROR(VLOOKUP($A231,'دیتا اولیه'!$A:$AM,36,FALSE),"")</f>
        <v>9.4700000000000006E-2</v>
      </c>
      <c r="O231" s="35">
        <f t="shared" si="14"/>
        <v>-3.3293798908300087E-2</v>
      </c>
      <c r="P231" s="51">
        <f>IFERROR(VLOOKUP($A231,'دیتا اولیه'!$A:$AM,37,FALSE),"")</f>
        <v>-0.15840000000000001</v>
      </c>
      <c r="Q231" s="34">
        <f t="shared" si="15"/>
        <v>-0.36955630833863407</v>
      </c>
      <c r="R231" s="54">
        <f>IFERROR(VLOOKUP($A231,'دیتا اولیه'!$A:$AM,31,FALSE),"")</f>
        <v>5.9299999999999999E-2</v>
      </c>
      <c r="S231" s="14">
        <f>IFERROR(VLOOKUP($A231,'دیتا اولیه'!$A:$AM,17,FALSE)/10000000000,"")</f>
        <v>217.77549999999999</v>
      </c>
      <c r="T231" s="14">
        <f>IFERROR(S231/'دیتا اولیه'!$AR$2*1000000,"")</f>
        <v>3648.0141380638893</v>
      </c>
      <c r="U231" s="30">
        <f>IFERROR(VLOOKUP($A231,'دیتا اولیه'!$A:$AM,22,FALSE),"")</f>
        <v>0.1066</v>
      </c>
      <c r="V231" s="19">
        <f>IFERROR(VLOOKUP($A231,'دیتا اولیه'!$A:$AN,20,FALSE)/10000000000/L231,"")</f>
        <v>5.2904557022539052E-2</v>
      </c>
      <c r="W231" s="14">
        <f>IFERROR(VLOOKUP($A231,'دیتا اولیه'!$A:$AN,40,FALSE),"")</f>
        <v>333.40750000000003</v>
      </c>
      <c r="X231" s="18">
        <f>IFERROR(VLOOKUP($A231,'دیتا اولیه'!$A:$AN,23,FALSE),"")</f>
        <v>1.8782000000000001</v>
      </c>
      <c r="Y231" s="18">
        <f>IFERROR(VLOOKUP($A231,'دیتا اولیه'!$A:$AN,24,FALSE),"")</f>
        <v>4.5679999999999996</v>
      </c>
      <c r="Z231" s="18" t="str">
        <f>IFERROR(VLOOKUP($A231,'دیتا اولیه'!$A:$AN,25,FALSE),"")</f>
        <v>-</v>
      </c>
      <c r="AA231" s="30">
        <f>IFERROR(VLOOKUP($A231,'دیتا اولیه'!$A:$AN,38,FALSE),"")</f>
        <v>1.7500000000000002E-2</v>
      </c>
      <c r="AB231" s="18">
        <f>IFERROR(VLOOKUP($A231,'دیتا اولیه'!$A:$AN,39,FALSE),"")</f>
        <v>1.1914</v>
      </c>
      <c r="AC231" s="22"/>
    </row>
    <row r="232" spans="1:29" ht="20.5" thickBot="1" x14ac:dyDescent="0.4">
      <c r="A232" s="14" t="s">
        <v>632</v>
      </c>
      <c r="B232" s="13" t="str">
        <f>VLOOKUP($A232,'دیتا اولیه'!$A:$AM,2,FALSE)</f>
        <v>سازه‌ پویش‌</v>
      </c>
      <c r="C232" s="13" t="str">
        <f>VLOOKUP($A232,'دیتا اولیه'!$A:$AM,3,FALSE)</f>
        <v>قطعات خودرو</v>
      </c>
      <c r="D232" s="13">
        <f>VLOOKUP($A232,'دیتا اولیه'!$A:$AM,5,FALSE)/10000000000</f>
        <v>1901.658775632</v>
      </c>
      <c r="E232" s="15">
        <f>IFERROR(D232/'دیتا اولیه'!$AO$2*1000,"")</f>
        <v>22.692825484868735</v>
      </c>
      <c r="F232" s="15">
        <f t="shared" si="12"/>
        <v>114.93975409836067</v>
      </c>
      <c r="G232" s="14">
        <f>IFERROR(F232/'دیتا اولیه'!$AP$2*1000000,"")</f>
        <v>2269.7423795094919</v>
      </c>
      <c r="H232" s="15">
        <f>IFERROR(VLOOKUP($A232,'دیتا اولیه'!$A:$AM,16,FALSE)/10000000000,"")</f>
        <v>384.55270000000002</v>
      </c>
      <c r="I232" s="14">
        <f>IFERROR(H232/'دیتا اولیه'!$AQ$2*1000000,"")</f>
        <v>7435.5678873893039</v>
      </c>
      <c r="J232" s="15" t="str">
        <f t="shared" si="13"/>
        <v/>
      </c>
      <c r="K232" s="14" t="str">
        <f>IFERROR(J232/'دیتا اولیه'!$AR$2*1000000,"")</f>
        <v/>
      </c>
      <c r="L232" s="14">
        <f>IFERROR(VLOOKUP($A232,'دیتا اولیه'!$A:$AM,15,FALSE)/10000000000,"")</f>
        <v>-224.36240000000001</v>
      </c>
      <c r="M232" s="14">
        <f>IFERROR(L232/'دیتا اولیه'!$AS$2*1000000,"")</f>
        <v>-3318.9213177319866</v>
      </c>
      <c r="N232" s="51" t="str">
        <f>IFERROR(VLOOKUP($A232,'دیتا اولیه'!$A:$AM,36,FALSE),"")</f>
        <v>-</v>
      </c>
      <c r="O232" s="35" t="str">
        <f t="shared" si="14"/>
        <v/>
      </c>
      <c r="P232" s="51">
        <f>IFERROR(VLOOKUP($A232,'دیتا اولیه'!$A:$AM,37,FALSE),"")</f>
        <v>-2.952</v>
      </c>
      <c r="Q232" s="34">
        <f t="shared" si="15"/>
        <v>-2.4622458247659056</v>
      </c>
      <c r="R232" s="54">
        <f>IFERROR(VLOOKUP($A232,'دیتا اولیه'!$A:$AM,31,FALSE),"")</f>
        <v>-0.14729999999999999</v>
      </c>
      <c r="S232" s="14">
        <f>IFERROR(VLOOKUP($A232,'دیتا اولیه'!$A:$AM,17,FALSE)/10000000000,"")</f>
        <v>204.20689999999999</v>
      </c>
      <c r="T232" s="14">
        <f>IFERROR(S232/'دیتا اولیه'!$AR$2*1000000,"")</f>
        <v>3420.7229844045764</v>
      </c>
      <c r="U232" s="30">
        <f>IFERROR(VLOOKUP($A232,'دیتا اولیه'!$A:$AM,22,FALSE),"")</f>
        <v>0.75690000000000002</v>
      </c>
      <c r="V232" s="19">
        <f>IFERROR(VLOOKUP($A232,'دیتا اولیه'!$A:$AN,20,FALSE)/10000000000/L232,"")</f>
        <v>-8.0227346471601305E-2</v>
      </c>
      <c r="W232" s="14">
        <f>IFERROR(VLOOKUP($A232,'دیتا اولیه'!$A:$AN,40,FALSE),"")</f>
        <v>125.68040000000001</v>
      </c>
      <c r="X232" s="18">
        <f>IFERROR(VLOOKUP($A232,'دیتا اولیه'!$A:$AN,23,FALSE),"")</f>
        <v>0.52900000000000003</v>
      </c>
      <c r="Y232" s="18" t="str">
        <f>IFERROR(VLOOKUP($A232,'دیتا اولیه'!$A:$AN,24,FALSE),"")</f>
        <v>-</v>
      </c>
      <c r="Z232" s="18" t="str">
        <f>IFERROR(VLOOKUP($A232,'دیتا اولیه'!$A:$AN,25,FALSE),"")</f>
        <v>-</v>
      </c>
      <c r="AA232" s="30">
        <f>IFERROR(VLOOKUP($A232,'دیتا اولیه'!$A:$AN,38,FALSE),"")</f>
        <v>1.7000000000000001E-2</v>
      </c>
      <c r="AB232" s="18">
        <f>IFERROR(VLOOKUP($A232,'دیتا اولیه'!$A:$AN,39,FALSE),"")</f>
        <v>0.66820000000000002</v>
      </c>
      <c r="AC232" s="22"/>
    </row>
    <row r="233" spans="1:29" ht="20.5" thickBot="1" x14ac:dyDescent="0.4">
      <c r="A233" s="14" t="s">
        <v>385</v>
      </c>
      <c r="B233" s="13" t="str">
        <f>VLOOKUP($A233,'دیتا اولیه'!$A:$AM,2,FALSE)</f>
        <v>تولیدی برنا باطری</v>
      </c>
      <c r="C233" s="13" t="str">
        <f>VLOOKUP($A233,'دیتا اولیه'!$A:$AM,3,FALSE)</f>
        <v>قطعات خودرو</v>
      </c>
      <c r="D233" s="13">
        <f>VLOOKUP($A233,'دیتا اولیه'!$A:$AM,5,FALSE)/10000000000</f>
        <v>3575</v>
      </c>
      <c r="E233" s="15">
        <f>IFERROR(D233/'دیتا اولیه'!$AO$2*1000,"")</f>
        <v>42.661097852028639</v>
      </c>
      <c r="F233" s="15">
        <f t="shared" si="12"/>
        <v>95.158867362146054</v>
      </c>
      <c r="G233" s="14">
        <f>IFERROR(F233/'دیتا اولیه'!$AP$2*1000000,"")</f>
        <v>1879.1245529649693</v>
      </c>
      <c r="H233" s="15">
        <f>IFERROR(VLOOKUP($A233,'دیتا اولیه'!$A:$AM,16,FALSE)/10000000000,"")</f>
        <v>428.99009999999998</v>
      </c>
      <c r="I233" s="14">
        <f>IFERROR(H233/'دیتا اولیه'!$AQ$2*1000000,"")</f>
        <v>8294.7929154259637</v>
      </c>
      <c r="J233" s="15">
        <f t="shared" si="13"/>
        <v>163.13643331630047</v>
      </c>
      <c r="K233" s="14">
        <f>IFERROR(J233/'دیتا اولیه'!$AR$2*1000000,"")</f>
        <v>2732.740896800517</v>
      </c>
      <c r="L233" s="14">
        <f>IFERROR(VLOOKUP($A233,'دیتا اولیه'!$A:$AM,15,FALSE)/10000000000,"")</f>
        <v>95.7774</v>
      </c>
      <c r="M233" s="14">
        <f>IFERROR(L233/'دیتا اولیه'!$AS$2*1000000,"")</f>
        <v>1416.8044851407524</v>
      </c>
      <c r="N233" s="51">
        <f>IFERROR(VLOOKUP($A233,'دیتا اولیه'!$A:$AM,36,FALSE),"")</f>
        <v>-0.41289999999999999</v>
      </c>
      <c r="O233" s="35">
        <f t="shared" si="14"/>
        <v>-0.4815445230100146</v>
      </c>
      <c r="P233" s="51">
        <f>IFERROR(VLOOKUP($A233,'دیتا اولیه'!$A:$AM,37,FALSE),"")</f>
        <v>6.4999999999999997E-3</v>
      </c>
      <c r="Q233" s="34">
        <f t="shared" si="15"/>
        <v>-0.24602949660507978</v>
      </c>
      <c r="R233" s="54">
        <f>IFERROR(VLOOKUP($A233,'دیتا اولیه'!$A:$AM,31,FALSE),"")</f>
        <v>0.1154</v>
      </c>
      <c r="S233" s="14">
        <f>IFERROR(VLOOKUP($A233,'دیتا اولیه'!$A:$AM,17,FALSE)/10000000000,"")</f>
        <v>518.06529999999998</v>
      </c>
      <c r="T233" s="14">
        <f>IFERROR(S233/'دیتا اولیه'!$AR$2*1000000,"")</f>
        <v>8678.2468130726829</v>
      </c>
      <c r="U233" s="30" t="str">
        <f>IFERROR(VLOOKUP($A233,'دیتا اولیه'!$A:$AM,22,FALSE),"")</f>
        <v>-</v>
      </c>
      <c r="V233" s="19">
        <f>IFERROR(VLOOKUP($A233,'دیتا اولیه'!$A:$AN,20,FALSE)/10000000000/L233,"")</f>
        <v>6.9651086790829569E-2</v>
      </c>
      <c r="W233" s="14">
        <f>IFERROR(VLOOKUP($A233,'دیتا اولیه'!$A:$AN,40,FALSE),"")</f>
        <v>56.004899999999999</v>
      </c>
      <c r="X233" s="18">
        <f>IFERROR(VLOOKUP($A233,'دیتا اولیه'!$A:$AN,23,FALSE),"")</f>
        <v>1.6594</v>
      </c>
      <c r="Y233" s="18">
        <f>IFERROR(VLOOKUP($A233,'دیتا اولیه'!$A:$AN,24,FALSE),"")</f>
        <v>9.1548999999999996</v>
      </c>
      <c r="Z233" s="18" t="str">
        <f>IFERROR(VLOOKUP($A233,'دیتا اولیه'!$A:$AN,25,FALSE),"")</f>
        <v>-</v>
      </c>
      <c r="AA233" s="30" t="str">
        <f>IFERROR(VLOOKUP($A233,'دیتا اولیه'!$A:$AN,38,FALSE),"")</f>
        <v>-</v>
      </c>
      <c r="AB233" s="18" t="str">
        <f>IFERROR(VLOOKUP($A233,'دیتا اولیه'!$A:$AN,39,FALSE),"")</f>
        <v>-</v>
      </c>
      <c r="AC233" s="22"/>
    </row>
    <row r="234" spans="1:29" ht="20.5" thickBot="1" x14ac:dyDescent="0.4">
      <c r="A234" s="14" t="s">
        <v>900</v>
      </c>
      <c r="B234" s="13" t="str">
        <f>VLOOKUP($A234,'دیتا اولیه'!$A:$AM,2,FALSE)</f>
        <v>صنایع‌ریخته‌گری‌ایران‌</v>
      </c>
      <c r="C234" s="13" t="str">
        <f>VLOOKUP($A234,'دیتا اولیه'!$A:$AM,3,FALSE)</f>
        <v>قطعات خودرو</v>
      </c>
      <c r="D234" s="13">
        <f>VLOOKUP($A234,'دیتا اولیه'!$A:$AM,5,FALSE)/10000000000</f>
        <v>1801.9018516420001</v>
      </c>
      <c r="E234" s="15">
        <f>IFERROR(D234/'دیتا اولیه'!$AO$2*1000,"")</f>
        <v>21.502408730811457</v>
      </c>
      <c r="F234" s="15">
        <f t="shared" si="12"/>
        <v>54.914612390528696</v>
      </c>
      <c r="G234" s="14">
        <f>IFERROR(F234/'دیتا اولیه'!$AP$2*1000000,"")</f>
        <v>1084.4117770641528</v>
      </c>
      <c r="H234" s="15">
        <f>IFERROR(VLOOKUP($A234,'دیتا اولیه'!$A:$AM,16,FALSE)/10000000000,"")</f>
        <v>125.7735</v>
      </c>
      <c r="I234" s="14">
        <f>IFERROR(H234/'دیتا اولیه'!$AQ$2*1000000,"")</f>
        <v>2431.9095866042771</v>
      </c>
      <c r="J234" s="15" t="str">
        <f t="shared" si="13"/>
        <v/>
      </c>
      <c r="K234" s="14" t="str">
        <f>IFERROR(J234/'دیتا اولیه'!$AR$2*1000000,"")</f>
        <v/>
      </c>
      <c r="L234" s="14">
        <f>IFERROR(VLOOKUP($A234,'دیتا اولیه'!$A:$AM,15,FALSE)/10000000000,"")</f>
        <v>67.720699999999994</v>
      </c>
      <c r="M234" s="14">
        <f>IFERROR(L234/'دیتا اولیه'!$AS$2*1000000,"")</f>
        <v>1001.7706838656231</v>
      </c>
      <c r="N234" s="51" t="str">
        <f>IFERROR(VLOOKUP($A234,'دیتا اولیه'!$A:$AM,36,FALSE),"")</f>
        <v>-</v>
      </c>
      <c r="O234" s="35" t="str">
        <f t="shared" si="14"/>
        <v/>
      </c>
      <c r="P234" s="51">
        <f>IFERROR(VLOOKUP($A234,'دیتا اولیه'!$A:$AM,37,FALSE),"")</f>
        <v>0.23319999999999999</v>
      </c>
      <c r="Q234" s="34">
        <f t="shared" si="15"/>
        <v>-7.6208221771867257E-2</v>
      </c>
      <c r="R234" s="54">
        <f>IFERROR(VLOOKUP($A234,'دیتا اولیه'!$A:$AM,31,FALSE),"")</f>
        <v>5.8299999999999998E-2</v>
      </c>
      <c r="S234" s="14">
        <f>IFERROR(VLOOKUP($A234,'دیتا اولیه'!$A:$AM,17,FALSE)/10000000000,"")</f>
        <v>78.009</v>
      </c>
      <c r="T234" s="14">
        <f>IFERROR(S234/'دیتا اولیه'!$AR$2*1000000,"")</f>
        <v>1306.7490828684859</v>
      </c>
      <c r="U234" s="30">
        <f>IFERROR(VLOOKUP($A234,'دیتا اولیه'!$A:$AM,22,FALSE),"")</f>
        <v>0.29220000000000002</v>
      </c>
      <c r="V234" s="19">
        <f>IFERROR(VLOOKUP($A234,'دیتا اولیه'!$A:$AN,20,FALSE)/10000000000/L234,"")</f>
        <v>0.20411927224615223</v>
      </c>
      <c r="W234" s="14">
        <f>IFERROR(VLOOKUP($A234,'دیتا اولیه'!$A:$AN,40,FALSE),"")</f>
        <v>161.9392</v>
      </c>
      <c r="X234" s="18">
        <f>IFERROR(VLOOKUP($A234,'دیتا اولیه'!$A:$AN,23,FALSE),"")</f>
        <v>1.5925</v>
      </c>
      <c r="Y234" s="18">
        <f>IFERROR(VLOOKUP($A234,'دیتا اولیه'!$A:$AN,24,FALSE),"")</f>
        <v>18.758600000000001</v>
      </c>
      <c r="Z234" s="18" t="str">
        <f>IFERROR(VLOOKUP($A234,'دیتا اولیه'!$A:$AN,25,FALSE),"")</f>
        <v>-</v>
      </c>
      <c r="AA234" s="30">
        <f>IFERROR(VLOOKUP($A234,'دیتا اولیه'!$A:$AN,38,FALSE),"")</f>
        <v>5.6300000000000003E-2</v>
      </c>
      <c r="AB234" s="18">
        <f>IFERROR(VLOOKUP($A234,'دیتا اولیه'!$A:$AN,39,FALSE),"")</f>
        <v>0.84</v>
      </c>
      <c r="AC234" s="22"/>
    </row>
    <row r="235" spans="1:29" ht="20.5" thickBot="1" x14ac:dyDescent="0.4">
      <c r="A235" s="14" t="s">
        <v>1113</v>
      </c>
      <c r="B235" s="13" t="str">
        <f>VLOOKUP($A235,'دیتا اولیه'!$A:$AM,2,FALSE)</f>
        <v>توسعه و عمران شهرستان نائین</v>
      </c>
      <c r="C235" s="13" t="str">
        <f>VLOOKUP($A235,'دیتا اولیه'!$A:$AM,3,FALSE)</f>
        <v>قطعات خودرو</v>
      </c>
      <c r="D235" s="13">
        <f>VLOOKUP($A235,'دیتا اولیه'!$A:$AM,5,FALSE)/10000000000</f>
        <v>549.85435959999995</v>
      </c>
      <c r="E235" s="15">
        <f>IFERROR(D235/'دیتا اولیه'!$AO$2*1000,"")</f>
        <v>6.5615078711217176</v>
      </c>
      <c r="F235" s="15">
        <f t="shared" si="12"/>
        <v>3.752851711026616</v>
      </c>
      <c r="G235" s="14">
        <f>IFERROR(F235/'دیتا اولیه'!$AP$2*1000000,"")</f>
        <v>74.10844611032023</v>
      </c>
      <c r="H235" s="15">
        <f>IFERROR(VLOOKUP($A235,'دیتا اولیه'!$A:$AM,16,FALSE)/10000000000,"")</f>
        <v>28.267700000000001</v>
      </c>
      <c r="I235" s="14">
        <f>IFERROR(H235/'دیتا اولیه'!$AQ$2*1000000,"")</f>
        <v>546.57372674890757</v>
      </c>
      <c r="J235" s="15">
        <f t="shared" si="13"/>
        <v>6.5109445277361315</v>
      </c>
      <c r="K235" s="14">
        <f>IFERROR(J235/'دیتا اولیه'!$AR$2*1000000,"")</f>
        <v>109.06652809581941</v>
      </c>
      <c r="L235" s="14">
        <f>IFERROR(VLOOKUP($A235,'دیتا اولیه'!$A:$AM,15,FALSE)/10000000000,"")</f>
        <v>10.856999999999999</v>
      </c>
      <c r="M235" s="14">
        <f>IFERROR(L235/'دیتا اولیه'!$AS$2*1000000,"")</f>
        <v>160.60413307495449</v>
      </c>
      <c r="N235" s="51">
        <f>IFERROR(VLOOKUP($A235,'دیتا اولیه'!$A:$AM,36,FALSE),"")</f>
        <v>0.66749999999999998</v>
      </c>
      <c r="O235" s="35">
        <f t="shared" si="14"/>
        <v>0.47253365334832331</v>
      </c>
      <c r="P235" s="51">
        <f>IFERROR(VLOOKUP($A235,'دیتا اولیه'!$A:$AM,37,FALSE),"")</f>
        <v>1.893</v>
      </c>
      <c r="Q235" s="34">
        <f t="shared" si="15"/>
        <v>1.1671501900859447</v>
      </c>
      <c r="R235" s="54" t="str">
        <f>IFERROR(VLOOKUP($A235,'دیتا اولیه'!$A:$AM,31,FALSE),"")</f>
        <v>-</v>
      </c>
      <c r="S235" s="14">
        <f>IFERROR(VLOOKUP($A235,'دیتا اولیه'!$A:$AM,17,FALSE)/10000000000,"")</f>
        <v>58.728000000000002</v>
      </c>
      <c r="T235" s="14">
        <f>IFERROR(S235/'دیتا اولیه'!$AR$2*1000000,"")</f>
        <v>983.76802854414802</v>
      </c>
      <c r="U235" s="30">
        <f>IFERROR(VLOOKUP($A235,'دیتا اولیه'!$A:$AM,22,FALSE),"")</f>
        <v>0.29730000000000001</v>
      </c>
      <c r="V235" s="19">
        <f>IFERROR(VLOOKUP($A235,'دیتا اولیه'!$A:$AN,20,FALSE)/10000000000/L235,"")</f>
        <v>7.4072027263516638E-2</v>
      </c>
      <c r="W235" s="14">
        <f>IFERROR(VLOOKUP($A235,'دیتا اولیه'!$A:$AN,40,FALSE),"")</f>
        <v>61.049300000000002</v>
      </c>
      <c r="X235" s="18">
        <f>IFERROR(VLOOKUP($A235,'دیتا اولیه'!$A:$AN,23,FALSE),"")</f>
        <v>1.2423999999999999</v>
      </c>
      <c r="Y235" s="18">
        <f>IFERROR(VLOOKUP($A235,'دیتا اولیه'!$A:$AN,24,FALSE),"")</f>
        <v>16.359500000000001</v>
      </c>
      <c r="Z235" s="18" t="str">
        <f>IFERROR(VLOOKUP($A235,'دیتا اولیه'!$A:$AN,25,FALSE),"")</f>
        <v>-</v>
      </c>
      <c r="AA235" s="30">
        <f>IFERROR(VLOOKUP($A235,'دیتا اولیه'!$A:$AN,38,FALSE),"")</f>
        <v>1.9800000000000002E-2</v>
      </c>
      <c r="AB235" s="18">
        <f>IFERROR(VLOOKUP($A235,'دیتا اولیه'!$A:$AN,39,FALSE),"")</f>
        <v>0.82979999999999998</v>
      </c>
      <c r="AC235" s="22"/>
    </row>
    <row r="236" spans="1:29" ht="20.5" thickBot="1" x14ac:dyDescent="0.4">
      <c r="A236" s="14" t="s">
        <v>640</v>
      </c>
      <c r="B236" s="13" t="str">
        <f>VLOOKUP($A236,'دیتا اولیه'!$A:$AM,2,FALSE)</f>
        <v>کمک‌فنرایندامین‌</v>
      </c>
      <c r="C236" s="13" t="str">
        <f>VLOOKUP($A236,'دیتا اولیه'!$A:$AM,3,FALSE)</f>
        <v>قطعات خودرو</v>
      </c>
      <c r="D236" s="13">
        <f>VLOOKUP($A236,'دیتا اولیه'!$A:$AM,5,FALSE)/10000000000</f>
        <v>2203.1972353000001</v>
      </c>
      <c r="E236" s="15">
        <f>IFERROR(D236/'دیتا اولیه'!$AO$2*1000,"")</f>
        <v>26.291136459427207</v>
      </c>
      <c r="F236" s="15">
        <f t="shared" si="12"/>
        <v>1.182579307166449</v>
      </c>
      <c r="G236" s="14">
        <f>IFERROR(F236/'دیتا اولیه'!$AP$2*1000000,"")</f>
        <v>23.352671942465424</v>
      </c>
      <c r="H236" s="15">
        <f>IFERROR(VLOOKUP($A236,'دیتا اولیه'!$A:$AM,16,FALSE)/10000000000,"")</f>
        <v>40.0227</v>
      </c>
      <c r="I236" s="14">
        <f>IFERROR(H236/'دیتا اولیه'!$AQ$2*1000000,"")</f>
        <v>773.86403186511473</v>
      </c>
      <c r="J236" s="15">
        <f t="shared" si="13"/>
        <v>0.95621389975777904</v>
      </c>
      <c r="K236" s="14">
        <f>IFERROR(J236/'دیتا اولیه'!$AR$2*1000000,"")</f>
        <v>16.017788159501801</v>
      </c>
      <c r="L236" s="14">
        <f>IFERROR(VLOOKUP($A236,'دیتا اولیه'!$A:$AM,15,FALSE)/10000000000,"")</f>
        <v>1.5396000000000001</v>
      </c>
      <c r="M236" s="14">
        <f>IFERROR(L236/'دیتا اولیه'!$AS$2*1000000,"")</f>
        <v>22.774811023505571</v>
      </c>
      <c r="N236" s="51">
        <f>IFERROR(VLOOKUP($A236,'دیتا اولیه'!$A:$AM,36,FALSE),"")</f>
        <v>0.61009999999999998</v>
      </c>
      <c r="O236" s="35">
        <f t="shared" si="14"/>
        <v>0.42184493868433903</v>
      </c>
      <c r="P236" s="51">
        <f>IFERROR(VLOOKUP($A236,'دیتا اولیه'!$A:$AM,37,FALSE),"")</f>
        <v>0.3019</v>
      </c>
      <c r="Q236" s="34">
        <f t="shared" si="15"/>
        <v>-2.4744959394091826E-2</v>
      </c>
      <c r="R236" s="54">
        <f>IFERROR(VLOOKUP($A236,'دیتا اولیه'!$A:$AM,31,FALSE),"")</f>
        <v>0.23580000000000001</v>
      </c>
      <c r="S236" s="14">
        <f>IFERROR(VLOOKUP($A236,'دیتا اولیه'!$A:$AM,17,FALSE)/10000000000,"")</f>
        <v>47.325400000000002</v>
      </c>
      <c r="T236" s="14">
        <f>IFERROR(S236/'دیتا اولیه'!$AR$2*1000000,"")</f>
        <v>792.76010519791612</v>
      </c>
      <c r="U236" s="30">
        <f>IFERROR(VLOOKUP($A236,'دیتا اولیه'!$A:$AM,22,FALSE),"")</f>
        <v>0.1018</v>
      </c>
      <c r="V236" s="19">
        <f>IFERROR(VLOOKUP($A236,'دیتا اولیه'!$A:$AN,20,FALSE)/10000000000/L236,"")</f>
        <v>1.0262405819693428E-2</v>
      </c>
      <c r="W236" s="14">
        <f>IFERROR(VLOOKUP($A236,'دیتا اولیه'!$A:$AN,40,FALSE),"")</f>
        <v>99.810199999999995</v>
      </c>
      <c r="X236" s="18">
        <f>IFERROR(VLOOKUP($A236,'دیتا اولیه'!$A:$AN,23,FALSE),"")</f>
        <v>1.2334000000000001</v>
      </c>
      <c r="Y236" s="18">
        <f>IFERROR(VLOOKUP($A236,'دیتا اولیه'!$A:$AN,24,FALSE),"")</f>
        <v>54.257399999999997</v>
      </c>
      <c r="Z236" s="18" t="str">
        <f>IFERROR(VLOOKUP($A236,'دیتا اولیه'!$A:$AN,25,FALSE),"")</f>
        <v>-</v>
      </c>
      <c r="AA236" s="30">
        <f>IFERROR(VLOOKUP($A236,'دیتا اولیه'!$A:$AN,38,FALSE),"")</f>
        <v>0.78190000000000004</v>
      </c>
      <c r="AB236" s="18">
        <f>IFERROR(VLOOKUP($A236,'دیتا اولیه'!$A:$AN,39,FALSE),"")</f>
        <v>0.99209999999999998</v>
      </c>
      <c r="AC236" s="22"/>
    </row>
    <row r="237" spans="1:29" ht="20.5" thickBot="1" x14ac:dyDescent="0.4">
      <c r="A237" s="14" t="s">
        <v>939</v>
      </c>
      <c r="B237" s="13" t="str">
        <f>VLOOKUP($A237,'دیتا اولیه'!$A:$AM,2,FALSE)</f>
        <v>فنرسازی‌زر</v>
      </c>
      <c r="C237" s="13" t="str">
        <f>VLOOKUP($A237,'دیتا اولیه'!$A:$AM,3,FALSE)</f>
        <v>قطعات خودرو</v>
      </c>
      <c r="D237" s="13">
        <f>VLOOKUP($A237,'دیتا اولیه'!$A:$AM,5,FALSE)/10000000000</f>
        <v>1797.9247324588</v>
      </c>
      <c r="E237" s="15">
        <f>IFERROR(D237/'دیتا اولیه'!$AO$2*1000,"")</f>
        <v>21.454949074687352</v>
      </c>
      <c r="F237" s="15">
        <f t="shared" si="12"/>
        <v>31.429967788514936</v>
      </c>
      <c r="G237" s="14">
        <f>IFERROR(F237/'دیتا اولیه'!$AP$2*1000000,"")</f>
        <v>620.65497212707214</v>
      </c>
      <c r="H237" s="15">
        <f>IFERROR(VLOOKUP($A237,'دیتا اولیه'!$A:$AM,16,FALSE)/10000000000,"")</f>
        <v>277.99689999999998</v>
      </c>
      <c r="I237" s="14">
        <f>IFERROR(H237/'دیتا اولیه'!$AQ$2*1000000,"")</f>
        <v>5375.2445956920219</v>
      </c>
      <c r="J237" s="15">
        <f t="shared" si="13"/>
        <v>19.266289916252465</v>
      </c>
      <c r="K237" s="14">
        <f>IFERROR(J237/'دیتا اولیه'!$AR$2*1000000,"")</f>
        <v>322.73464187903016</v>
      </c>
      <c r="L237" s="14">
        <f>IFERROR(VLOOKUP($A237,'دیتا اولیه'!$A:$AM,15,FALSE)/10000000000,"")</f>
        <v>28.296399999999998</v>
      </c>
      <c r="M237" s="14">
        <f>IFERROR(L237/'دیتا اولیه'!$AS$2*1000000,"")</f>
        <v>418.57960681055016</v>
      </c>
      <c r="N237" s="51">
        <f>IFERROR(VLOOKUP($A237,'دیتا اولیه'!$A:$AM,36,FALSE),"")</f>
        <v>0.46870000000000001</v>
      </c>
      <c r="O237" s="35">
        <f t="shared" si="14"/>
        <v>0.29697761719501226</v>
      </c>
      <c r="P237" s="51">
        <f>IFERROR(VLOOKUP($A237,'دیتا اولیه'!$A:$AM,37,FALSE),"")</f>
        <v>-9.9699999999999997E-2</v>
      </c>
      <c r="Q237" s="34">
        <f t="shared" si="15"/>
        <v>-0.32558405940740509</v>
      </c>
      <c r="R237" s="54">
        <f>IFERROR(VLOOKUP($A237,'دیتا اولیه'!$A:$AM,31,FALSE),"")</f>
        <v>0.36</v>
      </c>
      <c r="S237" s="14">
        <f>IFERROR(VLOOKUP($A237,'دیتا اولیه'!$A:$AM,17,FALSE)/10000000000,"")</f>
        <v>300.15350000000001</v>
      </c>
      <c r="T237" s="14">
        <f>IFERROR(S237/'دیتا اولیه'!$AR$2*1000000,"")</f>
        <v>5027.9494781982348</v>
      </c>
      <c r="U237" s="30">
        <f>IFERROR(VLOOKUP($A237,'دیتا اولیه'!$A:$AM,22,FALSE),"")</f>
        <v>0.12429999999999999</v>
      </c>
      <c r="V237" s="19">
        <f>IFERROR(VLOOKUP($A237,'دیتا اولیه'!$A:$AN,20,FALSE)/10000000000/L237,"")</f>
        <v>0.13686546698519952</v>
      </c>
      <c r="W237" s="14">
        <f>IFERROR(VLOOKUP($A237,'دیتا اولیه'!$A:$AN,40,FALSE),"")</f>
        <v>65.801299999999998</v>
      </c>
      <c r="X237" s="18">
        <f>IFERROR(VLOOKUP($A237,'دیتا اولیه'!$A:$AN,23,FALSE),"")</f>
        <v>0.99650000000000005</v>
      </c>
      <c r="Y237" s="18">
        <f>IFERROR(VLOOKUP($A237,'دیتا اولیه'!$A:$AN,24,FALSE),"")</f>
        <v>9.8663000000000007</v>
      </c>
      <c r="Z237" s="18" t="str">
        <f>IFERROR(VLOOKUP($A237,'دیتا اولیه'!$A:$AN,25,FALSE),"")</f>
        <v>-</v>
      </c>
      <c r="AA237" s="30">
        <f>IFERROR(VLOOKUP($A237,'دیتا اولیه'!$A:$AN,38,FALSE),"")</f>
        <v>0.1651</v>
      </c>
      <c r="AB237" s="18">
        <f>IFERROR(VLOOKUP($A237,'دیتا اولیه'!$A:$AN,39,FALSE),"")</f>
        <v>1.4416</v>
      </c>
      <c r="AC237" s="22"/>
    </row>
    <row r="238" spans="1:29" ht="20.5" thickBot="1" x14ac:dyDescent="0.4">
      <c r="A238" s="55" t="s">
        <v>315</v>
      </c>
      <c r="B238" s="13" t="str">
        <f>VLOOKUP($A238,'دیتا اولیه'!$A:$AM,2,FALSE)</f>
        <v>ریخته‌گری‌ تراکتورسازی‌ ایران‌</v>
      </c>
      <c r="C238" s="13" t="str">
        <f>VLOOKUP($A238,'دیتا اولیه'!$A:$AM,3,FALSE)</f>
        <v>قطعات خودرو</v>
      </c>
      <c r="D238" s="13">
        <f>VLOOKUP($A238,'دیتا اولیه'!$A:$AM,5,FALSE)/10000000000</f>
        <v>4070.19</v>
      </c>
      <c r="E238" s="15">
        <f>IFERROR(D238/'دیتا اولیه'!$AO$2*1000,"")</f>
        <v>48.57028639618138</v>
      </c>
      <c r="F238" s="15">
        <f t="shared" si="12"/>
        <v>115.97846863053745</v>
      </c>
      <c r="G238" s="14">
        <f>IFERROR(F238/'دیتا اولیه'!$AP$2*1000000,"")</f>
        <v>2290.254119876332</v>
      </c>
      <c r="H238" s="15">
        <f>IFERROR(VLOOKUP($A238,'دیتا اولیه'!$A:$AM,16,FALSE)/10000000000,"")</f>
        <v>440.78590000000003</v>
      </c>
      <c r="I238" s="14">
        <f>IFERROR(H238/'دیتا اولیه'!$AQ$2*1000000,"")</f>
        <v>8522.8721141575479</v>
      </c>
      <c r="J238" s="15">
        <f t="shared" si="13"/>
        <v>168.96191646191645</v>
      </c>
      <c r="K238" s="14">
        <f>IFERROR(J238/'دیتا اولیه'!$AR$2*1000000,"")</f>
        <v>2830.3250826995736</v>
      </c>
      <c r="L238" s="14">
        <f>IFERROR(VLOOKUP($A238,'دیتا اولیه'!$A:$AM,15,FALSE)/10000000000,"")</f>
        <v>206.30250000000001</v>
      </c>
      <c r="M238" s="14">
        <f>IFERROR(L238/'دیتا اولیه'!$AS$2*1000000,"")</f>
        <v>3051.7669856954781</v>
      </c>
      <c r="N238" s="51">
        <f>IFERROR(VLOOKUP($A238,'دیتا اولیه'!$A:$AM,36,FALSE),"")</f>
        <v>0.221</v>
      </c>
      <c r="O238" s="35">
        <f t="shared" si="14"/>
        <v>7.8239034925519091E-2</v>
      </c>
      <c r="P238" s="51">
        <f>IFERROR(VLOOKUP($A238,'دیتا اولیه'!$A:$AM,37,FALSE),"")</f>
        <v>0.77880000000000005</v>
      </c>
      <c r="Q238" s="34">
        <f t="shared" si="15"/>
        <v>0.33250147187171786</v>
      </c>
      <c r="R238" s="54">
        <f>IFERROR(VLOOKUP($A238,'دیتا اولیه'!$A:$AM,31,FALSE),"")</f>
        <v>0.43669999999999998</v>
      </c>
      <c r="S238" s="14">
        <f>IFERROR(VLOOKUP($A238,'دیتا اولیه'!$A:$AM,17,FALSE)/10000000000,"")</f>
        <v>1133.5219999999999</v>
      </c>
      <c r="T238" s="14">
        <f>IFERROR(S238/'دیتا اولیه'!$AR$2*1000000,"")</f>
        <v>18987.922341156169</v>
      </c>
      <c r="U238" s="30">
        <f>IFERROR(VLOOKUP($A238,'دیتا اولیه'!$A:$AM,22,FALSE),"")</f>
        <v>0.30159999999999998</v>
      </c>
      <c r="V238" s="19">
        <f>IFERROR(VLOOKUP($A238,'دیتا اولیه'!$A:$AN,20,FALSE)/10000000000/L238,"")</f>
        <v>4.4124041153161014E-2</v>
      </c>
      <c r="W238" s="14">
        <f>IFERROR(VLOOKUP($A238,'دیتا اولیه'!$A:$AN,40,FALSE),"")</f>
        <v>57.754800000000003</v>
      </c>
      <c r="X238" s="18">
        <f>IFERROR(VLOOKUP($A238,'دیتا اولیه'!$A:$AN,23,FALSE),"")</f>
        <v>0.83499999999999996</v>
      </c>
      <c r="Y238" s="18">
        <f>IFERROR(VLOOKUP($A238,'دیتا اولیه'!$A:$AN,24,FALSE),"")</f>
        <v>5.5365000000000002</v>
      </c>
      <c r="Z238" s="18" t="str">
        <f>IFERROR(VLOOKUP($A238,'دیتا اولیه'!$A:$AN,25,FALSE),"")</f>
        <v>-</v>
      </c>
      <c r="AA238" s="30">
        <f>IFERROR(VLOOKUP($A238,'دیتا اولیه'!$A:$AN,38,FALSE),"")</f>
        <v>0.39250000000000002</v>
      </c>
      <c r="AB238" s="18">
        <f>IFERROR(VLOOKUP($A238,'دیتا اولیه'!$A:$AN,39,FALSE),"")</f>
        <v>0.7641</v>
      </c>
      <c r="AC238" s="22"/>
    </row>
    <row r="239" spans="1:29" ht="20.5" thickBot="1" x14ac:dyDescent="0.4">
      <c r="A239" s="14" t="s">
        <v>1203</v>
      </c>
      <c r="B239" s="13" t="str">
        <f>VLOOKUP($A239,'دیتا اولیه'!$A:$AM,2,FALSE)</f>
        <v>چرخشگر</v>
      </c>
      <c r="C239" s="13" t="str">
        <f>VLOOKUP($A239,'دیتا اولیه'!$A:$AM,3,FALSE)</f>
        <v>قطعات خودرو</v>
      </c>
      <c r="D239" s="13">
        <f>VLOOKUP($A239,'دیتا اولیه'!$A:$AM,5,FALSE)/10000000000</f>
        <v>1503.357608671</v>
      </c>
      <c r="E239" s="15">
        <f>IFERROR(D239/'دیتا اولیه'!$AO$2*1000,"")</f>
        <v>17.939828265763722</v>
      </c>
      <c r="F239" s="15">
        <f t="shared" si="12"/>
        <v>48.604130808950103</v>
      </c>
      <c r="G239" s="14">
        <f>IFERROR(F239/'دیتا اولیه'!$AP$2*1000000,"")</f>
        <v>959.7972118671031</v>
      </c>
      <c r="H239" s="15">
        <f>IFERROR(VLOOKUP($A239,'دیتا اولیه'!$A:$AM,16,FALSE)/10000000000,"")</f>
        <v>130.30959999999999</v>
      </c>
      <c r="I239" s="14">
        <f>IFERROR(H239/'دیتا اولیه'!$AQ$2*1000000,"")</f>
        <v>2519.6179279941216</v>
      </c>
      <c r="J239" s="15">
        <f t="shared" si="13"/>
        <v>11.785893155258766</v>
      </c>
      <c r="K239" s="14">
        <f>IFERROR(J239/'دیتا اولیه'!$AR$2*1000000,"")</f>
        <v>197.4285668502398</v>
      </c>
      <c r="L239" s="14">
        <f>IFERROR(VLOOKUP($A239,'دیتا اولیه'!$A:$AM,15,FALSE)/10000000000,"")</f>
        <v>5.6478000000000002</v>
      </c>
      <c r="M239" s="14">
        <f>IFERROR(L239/'دیتا اولیه'!$AS$2*1000000,"")</f>
        <v>83.546101389032714</v>
      </c>
      <c r="N239" s="51">
        <f>IFERROR(VLOOKUP($A239,'دیتا اولیه'!$A:$AM,36,FALSE),"")</f>
        <v>-0.52080000000000004</v>
      </c>
      <c r="O239" s="35">
        <f t="shared" si="14"/>
        <v>-0.57682870963447286</v>
      </c>
      <c r="P239" s="51">
        <f>IFERROR(VLOOKUP($A239,'دیتا اولیه'!$A:$AM,37,FALSE),"")</f>
        <v>-0.88380000000000003</v>
      </c>
      <c r="Q239" s="34">
        <f t="shared" si="15"/>
        <v>-0.91295442375112801</v>
      </c>
      <c r="R239" s="54">
        <f>IFERROR(VLOOKUP($A239,'دیتا اولیه'!$A:$AM,31,FALSE),"")</f>
        <v>0.16350000000000001</v>
      </c>
      <c r="S239" s="14">
        <f>IFERROR(VLOOKUP($A239,'دیتا اولیه'!$A:$AM,17,FALSE)/10000000000,"")</f>
        <v>249.8126</v>
      </c>
      <c r="T239" s="14">
        <f>IFERROR(S239/'دیتا اولیه'!$AR$2*1000000,"")</f>
        <v>4184.6759468650016</v>
      </c>
      <c r="U239" s="30">
        <f>IFERROR(VLOOKUP($A239,'دیتا اولیه'!$A:$AM,22,FALSE),"")</f>
        <v>0.1096</v>
      </c>
      <c r="V239" s="19" t="str">
        <f>IFERROR(VLOOKUP($A239,'دیتا اولیه'!$A:$AN,20,FALSE)/10000000000/L239,"")</f>
        <v/>
      </c>
      <c r="W239" s="14">
        <f>IFERROR(VLOOKUP($A239,'دیتا اولیه'!$A:$AN,40,FALSE),"")</f>
        <v>66.061499999999995</v>
      </c>
      <c r="X239" s="18">
        <f>IFERROR(VLOOKUP($A239,'دیتا اولیه'!$A:$AN,23,FALSE),"")</f>
        <v>0.75629999999999997</v>
      </c>
      <c r="Y239" s="18">
        <f>IFERROR(VLOOKUP($A239,'دیتا اولیه'!$A:$AN,24,FALSE),"")</f>
        <v>40.817900000000002</v>
      </c>
      <c r="Z239" s="18" t="str">
        <f>IFERROR(VLOOKUP($A239,'دیتا اولیه'!$A:$AN,25,FALSE),"")</f>
        <v>-</v>
      </c>
      <c r="AA239" s="30">
        <f>IFERROR(VLOOKUP($A239,'دیتا اولیه'!$A:$AN,38,FALSE),"")</f>
        <v>4.53E-2</v>
      </c>
      <c r="AB239" s="18">
        <f>IFERROR(VLOOKUP($A239,'دیتا اولیه'!$A:$AN,39,FALSE),"")</f>
        <v>1.3741000000000001</v>
      </c>
      <c r="AC239" s="22"/>
    </row>
    <row r="240" spans="1:29" ht="20.5" thickBot="1" x14ac:dyDescent="0.4">
      <c r="A240" s="55" t="s">
        <v>295</v>
      </c>
      <c r="B240" s="13" t="str">
        <f>VLOOKUP($A240,'دیتا اولیه'!$A:$AM,2,FALSE)</f>
        <v>رادیاتور ایران‌</v>
      </c>
      <c r="C240" s="13" t="str">
        <f>VLOOKUP($A240,'دیتا اولیه'!$A:$AM,3,FALSE)</f>
        <v>قطعات خودرو</v>
      </c>
      <c r="D240" s="13">
        <f>VLOOKUP($A240,'دیتا اولیه'!$A:$AM,5,FALSE)/10000000000</f>
        <v>2094.6250799999998</v>
      </c>
      <c r="E240" s="15">
        <f>IFERROR(D240/'دیتا اولیه'!$AO$2*1000,"")</f>
        <v>24.995526014319807</v>
      </c>
      <c r="F240" s="15">
        <f t="shared" si="12"/>
        <v>65.249688434695912</v>
      </c>
      <c r="G240" s="14">
        <f>IFERROR(F240/'دیتا اولیه'!$AP$2*1000000,"")</f>
        <v>1288.5009564513409</v>
      </c>
      <c r="H240" s="15">
        <f>IFERROR(VLOOKUP($A240,'دیتا اولیه'!$A:$AM,16,FALSE)/10000000000,"")</f>
        <v>263.81470000000002</v>
      </c>
      <c r="I240" s="14">
        <f>IFERROR(H240/'دیتا اولیه'!$AQ$2*1000000,"")</f>
        <v>5101.0228547120932</v>
      </c>
      <c r="J240" s="15">
        <f t="shared" si="13"/>
        <v>77.783910265933741</v>
      </c>
      <c r="K240" s="14">
        <f>IFERROR(J240/'دیتا اولیه'!$AR$2*1000000,"")</f>
        <v>1302.9785460899834</v>
      </c>
      <c r="L240" s="14">
        <f>IFERROR(VLOOKUP($A240,'دیتا اولیه'!$A:$AM,15,FALSE)/10000000000,"")</f>
        <v>104.7127</v>
      </c>
      <c r="M240" s="14">
        <f>IFERROR(L240/'دیتا اولیه'!$AS$2*1000000,"")</f>
        <v>1548.9815239419534</v>
      </c>
      <c r="N240" s="51">
        <f>IFERROR(VLOOKUP($A240,'دیتا اولیه'!$A:$AM,36,FALSE),"")</f>
        <v>0.34620000000000001</v>
      </c>
      <c r="O240" s="35">
        <f t="shared" si="14"/>
        <v>0.1888004822413869</v>
      </c>
      <c r="P240" s="51">
        <f>IFERROR(VLOOKUP($A240,'دیتا اولیه'!$A:$AM,37,FALSE),"")</f>
        <v>0.6048</v>
      </c>
      <c r="Q240" s="34">
        <f t="shared" si="15"/>
        <v>0.2021578379018063</v>
      </c>
      <c r="R240" s="54">
        <f>IFERROR(VLOOKUP($A240,'دیتا اولیه'!$A:$AM,31,FALSE),"")</f>
        <v>0.2334</v>
      </c>
      <c r="S240" s="14">
        <f>IFERROR(VLOOKUP($A240,'دیتا اولیه'!$A:$AM,17,FALSE)/10000000000,"")</f>
        <v>502.58710000000002</v>
      </c>
      <c r="T240" s="14">
        <f>IFERROR(S240/'دیتا اولیه'!$AR$2*1000000,"")</f>
        <v>8418.967452300787</v>
      </c>
      <c r="U240" s="30">
        <f>IFERROR(VLOOKUP($A240,'دیتا اولیه'!$A:$AM,22,FALSE),"")</f>
        <v>0.1012</v>
      </c>
      <c r="V240" s="19">
        <f>IFERROR(VLOOKUP($A240,'دیتا اولیه'!$A:$AN,20,FALSE)/10000000000/L240,"")</f>
        <v>3.0750806731179694E-4</v>
      </c>
      <c r="W240" s="14">
        <f>IFERROR(VLOOKUP($A240,'دیتا اولیه'!$A:$AN,40,FALSE),"")</f>
        <v>123.5547</v>
      </c>
      <c r="X240" s="18">
        <f>IFERROR(VLOOKUP($A240,'دیتا اولیه'!$A:$AN,23,FALSE),"")</f>
        <v>0.71989999999999998</v>
      </c>
      <c r="Y240" s="18">
        <f>IFERROR(VLOOKUP($A240,'دیتا اولیه'!$A:$AN,24,FALSE),"")</f>
        <v>5.548</v>
      </c>
      <c r="Z240" s="18" t="str">
        <f>IFERROR(VLOOKUP($A240,'دیتا اولیه'!$A:$AN,25,FALSE),"")</f>
        <v>-</v>
      </c>
      <c r="AA240" s="30">
        <f>IFERROR(VLOOKUP($A240,'دیتا اولیه'!$A:$AN,38,FALSE),"")</f>
        <v>0.34960000000000002</v>
      </c>
      <c r="AB240" s="18">
        <f>IFERROR(VLOOKUP($A240,'دیتا اولیه'!$A:$AN,39,FALSE),"")</f>
        <v>1.5838000000000001</v>
      </c>
      <c r="AC240" s="22"/>
    </row>
    <row r="241" spans="1:29" ht="20.5" thickBot="1" x14ac:dyDescent="0.4">
      <c r="A241" s="14" t="s">
        <v>389</v>
      </c>
      <c r="B241" s="13" t="str">
        <f>VLOOKUP($A241,'دیتا اولیه'!$A:$AM,2,FALSE)</f>
        <v>موتورسازان‌تراکتورسازی‌ایران‌</v>
      </c>
      <c r="C241" s="13" t="str">
        <f>VLOOKUP($A241,'دیتا اولیه'!$A:$AM,3,FALSE)</f>
        <v>قطعات خودرو</v>
      </c>
      <c r="D241" s="13">
        <f>VLOOKUP($A241,'دیتا اولیه'!$A:$AM,5,FALSE)/10000000000</f>
        <v>3504</v>
      </c>
      <c r="E241" s="15">
        <f>IFERROR(D241/'دیتا اولیه'!$AO$2*1000,"")</f>
        <v>41.813842482100242</v>
      </c>
      <c r="F241" s="15">
        <f t="shared" si="12"/>
        <v>75.857705934455268</v>
      </c>
      <c r="G241" s="14">
        <f>IFERROR(F241/'دیتا اولیه'!$AP$2*1000000,"")</f>
        <v>1497.9799750089901</v>
      </c>
      <c r="H241" s="15">
        <f>IFERROR(VLOOKUP($A241,'دیتا اولیه'!$A:$AM,16,FALSE)/10000000000,"")</f>
        <v>311.57679999999999</v>
      </c>
      <c r="I241" s="14">
        <f>IFERROR(H241/'دیتا اولیه'!$AQ$2*1000000,"")</f>
        <v>6024.5330445879581</v>
      </c>
      <c r="J241" s="15">
        <f t="shared" si="13"/>
        <v>233.58339015409788</v>
      </c>
      <c r="K241" s="14">
        <f>IFERROR(J241/'دیتا اولیه'!$AR$2*1000000,"")</f>
        <v>3912.8162245020335</v>
      </c>
      <c r="L241" s="14">
        <f>IFERROR(VLOOKUP($A241,'دیتا اولیه'!$A:$AM,15,FALSE)/10000000000,"")</f>
        <v>171.2867</v>
      </c>
      <c r="M241" s="14">
        <f>IFERROR(L241/'دیتا اولیه'!$AS$2*1000000,"")</f>
        <v>2533.7894409846008</v>
      </c>
      <c r="N241" s="51">
        <f>IFERROR(VLOOKUP($A241,'دیتا اولیه'!$A:$AM,36,FALSE),"")</f>
        <v>-0.26669999999999999</v>
      </c>
      <c r="O241" s="35">
        <f t="shared" si="14"/>
        <v>-0.35243842398781078</v>
      </c>
      <c r="P241" s="51">
        <f>IFERROR(VLOOKUP($A241,'دیتا اولیه'!$A:$AM,37,FALSE),"")</f>
        <v>1.258</v>
      </c>
      <c r="Q241" s="34">
        <f t="shared" si="15"/>
        <v>0.69147083623023353</v>
      </c>
      <c r="R241" s="54">
        <f>IFERROR(VLOOKUP($A241,'دیتا اولیه'!$A:$AM,31,FALSE),"")</f>
        <v>0.63329999999999997</v>
      </c>
      <c r="S241" s="14">
        <f>IFERROR(VLOOKUP($A241,'دیتا اولیه'!$A:$AM,17,FALSE)/10000000000,"")</f>
        <v>895.44259999999997</v>
      </c>
      <c r="T241" s="14">
        <f>IFERROR(S241/'دیتا اولیه'!$AR$2*1000000,"")</f>
        <v>14999.792284369398</v>
      </c>
      <c r="U241" s="30">
        <f>IFERROR(VLOOKUP($A241,'دیتا اولیه'!$A:$AM,22,FALSE),"")</f>
        <v>0.30809999999999998</v>
      </c>
      <c r="V241" s="19">
        <f>IFERROR(VLOOKUP($A241,'دیتا اولیه'!$A:$AN,20,FALSE)/10000000000/L241,"")</f>
        <v>2.2964421639274972E-2</v>
      </c>
      <c r="W241" s="14">
        <f>IFERROR(VLOOKUP($A241,'دیتا اولیه'!$A:$AN,40,FALSE),"")</f>
        <v>4.0117000000000003</v>
      </c>
      <c r="X241" s="18">
        <f>IFERROR(VLOOKUP($A241,'دیتا اولیه'!$A:$AN,23,FALSE),"")</f>
        <v>0.7097</v>
      </c>
      <c r="Y241" s="18">
        <f>IFERROR(VLOOKUP($A241,'دیتا اولیه'!$A:$AN,24,FALSE),"")</f>
        <v>5.6783000000000001</v>
      </c>
      <c r="Z241" s="18" t="str">
        <f>IFERROR(VLOOKUP($A241,'دیتا اولیه'!$A:$AN,25,FALSE),"")</f>
        <v>-</v>
      </c>
      <c r="AA241" s="30">
        <f>IFERROR(VLOOKUP($A241,'دیتا اولیه'!$A:$AN,38,FALSE),"")</f>
        <v>0.51060000000000005</v>
      </c>
      <c r="AB241" s="18">
        <f>IFERROR(VLOOKUP($A241,'دیتا اولیه'!$A:$AN,39,FALSE),"")</f>
        <v>1.4557</v>
      </c>
      <c r="AC241" s="22"/>
    </row>
    <row r="242" spans="1:29" ht="20.5" thickBot="1" x14ac:dyDescent="0.4">
      <c r="A242" s="55" t="s">
        <v>547</v>
      </c>
      <c r="B242" s="13" t="str">
        <f>VLOOKUP($A242,'دیتا اولیه'!$A:$AM,2,FALSE)</f>
        <v>محورسازان‌ایران‌خودرو</v>
      </c>
      <c r="C242" s="13" t="str">
        <f>VLOOKUP($A242,'دیتا اولیه'!$A:$AM,3,FALSE)</f>
        <v>قطعات خودرو</v>
      </c>
      <c r="D242" s="13">
        <f>VLOOKUP($A242,'دیتا اولیه'!$A:$AM,5,FALSE)/10000000000</f>
        <v>3570.1653957359999</v>
      </c>
      <c r="E242" s="15">
        <f>IFERROR(D242/'دیتا اولیه'!$AO$2*1000,"")</f>
        <v>42.60340567704057</v>
      </c>
      <c r="F242" s="15">
        <f t="shared" si="12"/>
        <v>3.8894015887664439</v>
      </c>
      <c r="G242" s="14">
        <f>IFERROR(F242/'دیتا اولیه'!$AP$2*1000000,"")</f>
        <v>76.804928688120924</v>
      </c>
      <c r="H242" s="15">
        <f>IFERROR(VLOOKUP($A242,'دیتا اولیه'!$A:$AM,16,FALSE)/10000000000,"")</f>
        <v>20.0838</v>
      </c>
      <c r="I242" s="14">
        <f>IFERROR(H242/'دیتا اولیه'!$AQ$2*1000000,"")</f>
        <v>388.33288216868402</v>
      </c>
      <c r="J242" s="15">
        <f t="shared" si="13"/>
        <v>6.3518425485386683</v>
      </c>
      <c r="K242" s="14">
        <f>IFERROR(J242/'دیتا اولیه'!$AR$2*1000000,"")</f>
        <v>106.40136939106937</v>
      </c>
      <c r="L242" s="14">
        <f>IFERROR(VLOOKUP($A242,'دیتا اولیه'!$A:$AM,15,FALSE)/10000000000,"")</f>
        <v>21.494</v>
      </c>
      <c r="M242" s="14">
        <f>IFERROR(L242/'دیتا اولیه'!$AS$2*1000000,"")</f>
        <v>317.9538764219464</v>
      </c>
      <c r="N242" s="51">
        <f>IFERROR(VLOOKUP($A242,'دیتا اولیه'!$A:$AM,36,FALSE),"")</f>
        <v>2.3839000000000001</v>
      </c>
      <c r="O242" s="35">
        <f t="shared" si="14"/>
        <v>1.9882498528128281</v>
      </c>
      <c r="P242" s="51">
        <f>IFERROR(VLOOKUP($A242,'دیتا اولیه'!$A:$AM,37,FALSE),"")</f>
        <v>4.5263</v>
      </c>
      <c r="Q242" s="34">
        <f t="shared" si="15"/>
        <v>3.1397587609650746</v>
      </c>
      <c r="R242" s="54">
        <f>IFERROR(VLOOKUP($A242,'دیتا اولیه'!$A:$AM,31,FALSE),"")</f>
        <v>0.67589999999999995</v>
      </c>
      <c r="S242" s="14">
        <f>IFERROR(VLOOKUP($A242,'دیتا اولیه'!$A:$AM,17,FALSE)/10000000000,"")</f>
        <v>129.79689999999999</v>
      </c>
      <c r="T242" s="14">
        <f>IFERROR(S242/'دیتا اولیه'!$AR$2*1000000,"")</f>
        <v>2174.2616881920362</v>
      </c>
      <c r="U242" s="30">
        <f>IFERROR(VLOOKUP($A242,'دیتا اولیه'!$A:$AM,22,FALSE),"")</f>
        <v>0.1116</v>
      </c>
      <c r="V242" s="19">
        <f>IFERROR(VLOOKUP($A242,'دیتا اولیه'!$A:$AN,20,FALSE)/10000000000/L242,"")</f>
        <v>3.223225086070531E-2</v>
      </c>
      <c r="W242" s="14">
        <f>IFERROR(VLOOKUP($A242,'دیتا اولیه'!$A:$AN,40,FALSE),"")</f>
        <v>3.8696999999999999</v>
      </c>
      <c r="X242" s="18">
        <f>IFERROR(VLOOKUP($A242,'دیتا اولیه'!$A:$AN,23,FALSE),"")</f>
        <v>0.49059999999999998</v>
      </c>
      <c r="Y242" s="18">
        <f>IFERROR(VLOOKUP($A242,'دیتا اولیه'!$A:$AN,24,FALSE),"")</f>
        <v>165.0761</v>
      </c>
      <c r="Z242" s="18" t="str">
        <f>IFERROR(VLOOKUP($A242,'دیتا اولیه'!$A:$AN,25,FALSE),"")</f>
        <v>-</v>
      </c>
      <c r="AA242" s="30">
        <f>IFERROR(VLOOKUP($A242,'دیتا اولیه'!$A:$AN,38,FALSE),"")</f>
        <v>0.1348</v>
      </c>
      <c r="AB242" s="18">
        <f>IFERROR(VLOOKUP($A242,'دیتا اولیه'!$A:$AN,39,FALSE),"")</f>
        <v>1.1516999999999999</v>
      </c>
      <c r="AC242" s="22"/>
    </row>
    <row r="243" spans="1:29" ht="20.5" thickBot="1" x14ac:dyDescent="0.4">
      <c r="A243" s="14" t="s">
        <v>856</v>
      </c>
      <c r="B243" s="13" t="str">
        <f>VLOOKUP($A243,'دیتا اولیه'!$A:$AM,2,FALSE)</f>
        <v>رینگ‌سازی‌مشهد</v>
      </c>
      <c r="C243" s="13" t="str">
        <f>VLOOKUP($A243,'دیتا اولیه'!$A:$AM,3,FALSE)</f>
        <v>قطعات خودرو</v>
      </c>
      <c r="D243" s="13">
        <f>VLOOKUP($A243,'دیتا اولیه'!$A:$AM,5,FALSE)/10000000000</f>
        <v>1623</v>
      </c>
      <c r="E243" s="15">
        <f>IFERROR(D243/'دیتا اولیه'!$AO$2*1000,"")</f>
        <v>19.367541766109785</v>
      </c>
      <c r="F243" s="15">
        <f t="shared" si="12"/>
        <v>28.651444679351656</v>
      </c>
      <c r="G243" s="14">
        <f>IFERROR(F243/'دیتا اولیه'!$AP$2*1000000,"")</f>
        <v>565.78682226207854</v>
      </c>
      <c r="H243" s="15">
        <f>IFERROR(VLOOKUP($A243,'دیتا اولیه'!$A:$AM,16,FALSE)/10000000000,"")</f>
        <v>140.12950000000001</v>
      </c>
      <c r="I243" s="14">
        <f>IFERROR(H243/'دیتا اولیه'!$AQ$2*1000000,"")</f>
        <v>2709.4918597006845</v>
      </c>
      <c r="J243" s="15">
        <f t="shared" si="13"/>
        <v>15.075793533076236</v>
      </c>
      <c r="K243" s="14">
        <f>IFERROR(J243/'دیتا اولیه'!$AR$2*1000000,"")</f>
        <v>252.5385452045536</v>
      </c>
      <c r="L243" s="14">
        <f>IFERROR(VLOOKUP($A243,'دیتا اولیه'!$A:$AM,15,FALSE)/10000000000,"")</f>
        <v>20.328199999999999</v>
      </c>
      <c r="M243" s="14">
        <f>IFERROR(L243/'دیتا اولیه'!$AS$2*1000000,"")</f>
        <v>300.70856939986095</v>
      </c>
      <c r="N243" s="51">
        <f>IFERROR(VLOOKUP($A243,'دیتا اولیه'!$A:$AM,36,FALSE),"")</f>
        <v>0.34839999999999999</v>
      </c>
      <c r="O243" s="35">
        <f t="shared" si="14"/>
        <v>0.19074325527728897</v>
      </c>
      <c r="P243" s="51">
        <f>IFERROR(VLOOKUP($A243,'دیتا اولیه'!$A:$AM,37,FALSE),"")</f>
        <v>-0.29049999999999998</v>
      </c>
      <c r="Q243" s="34">
        <f t="shared" si="15"/>
        <v>-0.46851259596751527</v>
      </c>
      <c r="R243" s="54">
        <f>IFERROR(VLOOKUP($A243,'دیتا اولیه'!$A:$AM,31,FALSE),"")</f>
        <v>0.13020000000000001</v>
      </c>
      <c r="S243" s="14">
        <f>IFERROR(VLOOKUP($A243,'دیتا اولیه'!$A:$AM,17,FALSE)/10000000000,"")</f>
        <v>212.494</v>
      </c>
      <c r="T243" s="14">
        <f>IFERROR(S243/'دیتا اولیه'!$AR$2*1000000,"")</f>
        <v>3559.542355562256</v>
      </c>
      <c r="U243" s="30">
        <f>IFERROR(VLOOKUP($A243,'دیتا اولیه'!$A:$AM,22,FALSE),"")</f>
        <v>0.13750000000000001</v>
      </c>
      <c r="V243" s="19">
        <f>IFERROR(VLOOKUP($A243,'دیتا اولیه'!$A:$AN,20,FALSE)/10000000000/L243,"")</f>
        <v>1.8865762831928063</v>
      </c>
      <c r="W243" s="14">
        <f>IFERROR(VLOOKUP($A243,'دیتا اولیه'!$A:$AN,40,FALSE),"")</f>
        <v>45.9208</v>
      </c>
      <c r="X243" s="18">
        <f>IFERROR(VLOOKUP($A243,'دیتا اولیه'!$A:$AN,23,FALSE),"")</f>
        <v>0.34860000000000002</v>
      </c>
      <c r="Y243" s="18">
        <f>IFERROR(VLOOKUP($A243,'دیتا اولیه'!$A:$AN,24,FALSE),"")</f>
        <v>22.110299999999999</v>
      </c>
      <c r="Z243" s="18" t="str">
        <f>IFERROR(VLOOKUP($A243,'دیتا اولیه'!$A:$AN,25,FALSE),"")</f>
        <v>-</v>
      </c>
      <c r="AA243" s="30">
        <f>IFERROR(VLOOKUP($A243,'دیتا اولیه'!$A:$AN,38,FALSE),"")</f>
        <v>0.49259999999999998</v>
      </c>
      <c r="AB243" s="18">
        <f>IFERROR(VLOOKUP($A243,'دیتا اولیه'!$A:$AN,39,FALSE),"")</f>
        <v>1.1833</v>
      </c>
      <c r="AC243" s="22"/>
    </row>
    <row r="244" spans="1:29" ht="20.5" thickBot="1" x14ac:dyDescent="0.4">
      <c r="A244" s="14" t="s">
        <v>406</v>
      </c>
      <c r="B244" s="13" t="str">
        <f>VLOOKUP($A244,'دیتا اولیه'!$A:$AM,2,FALSE)</f>
        <v>سایپاآذین‌</v>
      </c>
      <c r="C244" s="13" t="str">
        <f>VLOOKUP($A244,'دیتا اولیه'!$A:$AM,3,FALSE)</f>
        <v>قطعات خودرو</v>
      </c>
      <c r="D244" s="13">
        <f>VLOOKUP($A244,'دیتا اولیه'!$A:$AM,5,FALSE)/10000000000</f>
        <v>1153.5788778294</v>
      </c>
      <c r="E244" s="15">
        <f>IFERROR(D244/'دیتا اولیه'!$AO$2*1000,"")</f>
        <v>13.765857730661097</v>
      </c>
      <c r="F244" s="15" t="str">
        <f t="shared" si="12"/>
        <v/>
      </c>
      <c r="G244" s="14" t="str">
        <f>IFERROR(F244/'دیتا اولیه'!$AP$2*1000000,"")</f>
        <v/>
      </c>
      <c r="H244" s="15">
        <f>IFERROR(VLOOKUP($A244,'دیتا اولیه'!$A:$AM,16,FALSE)/10000000000,"")</f>
        <v>3.9091999999999998</v>
      </c>
      <c r="I244" s="14">
        <f>IFERROR(H244/'دیتا اولیه'!$AQ$2*1000000,"")</f>
        <v>75.586836304574803</v>
      </c>
      <c r="J244" s="15" t="str">
        <f t="shared" si="13"/>
        <v/>
      </c>
      <c r="K244" s="14" t="str">
        <f>IFERROR(J244/'دیتا اولیه'!$AR$2*1000000,"")</f>
        <v/>
      </c>
      <c r="L244" s="14">
        <f>IFERROR(VLOOKUP($A244,'دیتا اولیه'!$A:$AM,15,FALSE)/10000000000,"")</f>
        <v>-94.431299999999993</v>
      </c>
      <c r="M244" s="14">
        <f>IFERROR(L244/'دیتا اولیه'!$AS$2*1000000,"")</f>
        <v>-1396.8920578097957</v>
      </c>
      <c r="N244" s="51" t="str">
        <f>IFERROR(VLOOKUP($A244,'دیتا اولیه'!$A:$AM,36,FALSE),"")</f>
        <v>-</v>
      </c>
      <c r="O244" s="35" t="str">
        <f t="shared" si="14"/>
        <v/>
      </c>
      <c r="P244" s="51" t="str">
        <f>IFERROR(VLOOKUP($A244,'دیتا اولیه'!$A:$AM,37,FALSE),"")</f>
        <v>-</v>
      </c>
      <c r="Q244" s="34" t="str">
        <f t="shared" si="15"/>
        <v/>
      </c>
      <c r="R244" s="54">
        <f>IFERROR(VLOOKUP($A244,'دیتا اولیه'!$A:$AM,31,FALSE),"")</f>
        <v>0.49919999999999998</v>
      </c>
      <c r="S244" s="14">
        <f>IFERROR(VLOOKUP($A244,'دیتا اولیه'!$A:$AM,17,FALSE)/10000000000,"")</f>
        <v>-304.13369999999998</v>
      </c>
      <c r="T244" s="14">
        <f>IFERROR(S244/'دیتا اولیه'!$AR$2*1000000,"")</f>
        <v>-5094.6228453691128</v>
      </c>
      <c r="U244" s="30" t="str">
        <f>IFERROR(VLOOKUP($A244,'دیتا اولیه'!$A:$AM,22,FALSE),"")</f>
        <v>-</v>
      </c>
      <c r="V244" s="19">
        <f>IFERROR(VLOOKUP($A244,'دیتا اولیه'!$A:$AN,20,FALSE)/10000000000/L244,"")</f>
        <v>-7.4127963927214812E-5</v>
      </c>
      <c r="W244" s="14">
        <f>IFERROR(VLOOKUP($A244,'دیتا اولیه'!$A:$AN,40,FALSE),"")</f>
        <v>102.0909</v>
      </c>
      <c r="X244" s="18">
        <f>IFERROR(VLOOKUP($A244,'دیتا اولیه'!$A:$AN,23,FALSE),"")</f>
        <v>0.4093</v>
      </c>
      <c r="Y244" s="18" t="str">
        <f>IFERROR(VLOOKUP($A244,'دیتا اولیه'!$A:$AN,24,FALSE),"")</f>
        <v>-</v>
      </c>
      <c r="Z244" s="18" t="str">
        <f>IFERROR(VLOOKUP($A244,'دیتا اولیه'!$A:$AN,25,FALSE),"")</f>
        <v>-</v>
      </c>
      <c r="AA244" s="30">
        <f>IFERROR(VLOOKUP($A244,'دیتا اولیه'!$A:$AN,38,FALSE),"")</f>
        <v>0.2402</v>
      </c>
      <c r="AB244" s="18">
        <f>IFERROR(VLOOKUP($A244,'دیتا اولیه'!$A:$AN,39,FALSE),"")</f>
        <v>1.3109</v>
      </c>
      <c r="AC244" s="22"/>
    </row>
    <row r="245" spans="1:29" ht="20.5" thickBot="1" x14ac:dyDescent="0.4">
      <c r="A245" s="55" t="s">
        <v>648</v>
      </c>
      <c r="B245" s="13" t="str">
        <f>VLOOKUP($A245,'دیتا اولیه'!$A:$AM,2,FALSE)</f>
        <v>الکتریک‌ خودرو شرق‌</v>
      </c>
      <c r="C245" s="13" t="str">
        <f>VLOOKUP($A245,'دیتا اولیه'!$A:$AM,3,FALSE)</f>
        <v>قطعات خودرو</v>
      </c>
      <c r="D245" s="13">
        <f>VLOOKUP($A245,'دیتا اولیه'!$A:$AM,5,FALSE)/10000000000</f>
        <v>1560.8374899999999</v>
      </c>
      <c r="E245" s="15">
        <f>IFERROR(D245/'دیتا اولیه'!$AO$2*1000,"")</f>
        <v>18.625745704057277</v>
      </c>
      <c r="F245" s="15">
        <f t="shared" si="12"/>
        <v>4.1722024757936023</v>
      </c>
      <c r="G245" s="14">
        <f>IFERROR(F245/'دیتا اولیه'!$AP$2*1000000,"")</f>
        <v>82.389464371911586</v>
      </c>
      <c r="H245" s="15">
        <f>IFERROR(VLOOKUP($A245,'دیتا اولیه'!$A:$AM,16,FALSE)/10000000000,"")</f>
        <v>229.8767</v>
      </c>
      <c r="I245" s="14">
        <f>IFERROR(H245/'دیتا اولیه'!$AQ$2*1000000,"")</f>
        <v>4444.8103174910084</v>
      </c>
      <c r="J245" s="15">
        <f t="shared" si="13"/>
        <v>0.97799293245611518</v>
      </c>
      <c r="K245" s="14">
        <f>IFERROR(J245/'دیتا اولیه'!$AR$2*1000000,"")</f>
        <v>16.382614410374309</v>
      </c>
      <c r="L245" s="14">
        <f>IFERROR(VLOOKUP($A245,'دیتا اولیه'!$A:$AM,15,FALSE)/10000000000,"")</f>
        <v>3.4041000000000001</v>
      </c>
      <c r="M245" s="14">
        <f>IFERROR(L245/'دیتا اولیه'!$AS$2*1000000,"")</f>
        <v>50.355763967988644</v>
      </c>
      <c r="N245" s="51">
        <f>IFERROR(VLOOKUP($A245,'دیتا اولیه'!$A:$AM,36,FALSE),"")</f>
        <v>2.4807000000000001</v>
      </c>
      <c r="O245" s="35">
        <f t="shared" si="14"/>
        <v>2.0737318663925093</v>
      </c>
      <c r="P245" s="51">
        <f>IFERROR(VLOOKUP($A245,'دیتا اولیه'!$A:$AM,37,FALSE),"")</f>
        <v>-0.18410000000000001</v>
      </c>
      <c r="Q245" s="34">
        <f t="shared" si="15"/>
        <v>-0.388808212896259</v>
      </c>
      <c r="R245" s="54">
        <f>IFERROR(VLOOKUP($A245,'دیتا اولیه'!$A:$AM,31,FALSE),"")</f>
        <v>0.31009999999999999</v>
      </c>
      <c r="S245" s="14">
        <f>IFERROR(VLOOKUP($A245,'دیتا اولیه'!$A:$AM,17,FALSE)/10000000000,"")</f>
        <v>194.1679</v>
      </c>
      <c r="T245" s="14">
        <f>IFERROR(S245/'دیتا اولیه'!$AR$2*1000000,"")</f>
        <v>3252.5570799202642</v>
      </c>
      <c r="U245" s="30">
        <f>IFERROR(VLOOKUP($A245,'دیتا اولیه'!$A:$AM,22,FALSE),"")</f>
        <v>0.13200000000000001</v>
      </c>
      <c r="V245" s="19">
        <f>IFERROR(VLOOKUP($A245,'دیتا اولیه'!$A:$AN,20,FALSE)/10000000000/L245,"")</f>
        <v>7.3435562997561759</v>
      </c>
      <c r="W245" s="14">
        <f>IFERROR(VLOOKUP($A245,'دیتا اولیه'!$A:$AN,40,FALSE),"")</f>
        <v>98.176400000000001</v>
      </c>
      <c r="X245" s="18">
        <f>IFERROR(VLOOKUP($A245,'دیتا اولیه'!$A:$AN,23,FALSE),"")</f>
        <v>0.30380000000000001</v>
      </c>
      <c r="Y245" s="18">
        <f>IFERROR(VLOOKUP($A245,'دیتا اولیه'!$A:$AN,24,FALSE),"")</f>
        <v>6.7442000000000002</v>
      </c>
      <c r="Z245" s="18" t="str">
        <f>IFERROR(VLOOKUP($A245,'دیتا اولیه'!$A:$AN,25,FALSE),"")</f>
        <v>-</v>
      </c>
      <c r="AA245" s="30">
        <f>IFERROR(VLOOKUP($A245,'دیتا اولیه'!$A:$AN,38,FALSE),"")</f>
        <v>0.36580000000000001</v>
      </c>
      <c r="AB245" s="18">
        <f>IFERROR(VLOOKUP($A245,'دیتا اولیه'!$A:$AN,39,FALSE),"")</f>
        <v>1.6304000000000001</v>
      </c>
      <c r="AC245" s="22"/>
    </row>
    <row r="246" spans="1:29" ht="20.5" thickBot="1" x14ac:dyDescent="0.4">
      <c r="A246" s="14" t="s">
        <v>1247</v>
      </c>
      <c r="B246" s="13" t="str">
        <f>VLOOKUP($A246,'دیتا اولیه'!$A:$AM,2,FALSE)</f>
        <v>صنایع تولیدی اشتاد ایران‌</v>
      </c>
      <c r="C246" s="13" t="str">
        <f>VLOOKUP($A246,'دیتا اولیه'!$A:$AM,3,FALSE)</f>
        <v>قطعات خودرو</v>
      </c>
      <c r="D246" s="13">
        <f>VLOOKUP($A246,'دیتا اولیه'!$A:$AM,5,FALSE)/10000000000</f>
        <v>409.74418905030001</v>
      </c>
      <c r="E246" s="15">
        <f>IFERROR(D246/'دیتا اولیه'!$AO$2*1000,"")</f>
        <v>4.8895487953496417</v>
      </c>
      <c r="F246" s="15">
        <f t="shared" si="12"/>
        <v>8.5999986851361218E-2</v>
      </c>
      <c r="G246" s="14">
        <f>IFERROR(F246/'دیتا اولیه'!$AP$2*1000000,"")</f>
        <v>1.698261983636675</v>
      </c>
      <c r="H246" s="15">
        <f>IFERROR(VLOOKUP($A246,'دیتا اولیه'!$A:$AM,16,FALSE)/10000000000,"")</f>
        <v>4.9500000000000002E-2</v>
      </c>
      <c r="I246" s="14">
        <f>IFERROR(H246/'دیتا اولیه'!$AQ$2*1000000,"")</f>
        <v>0.95711357747786074</v>
      </c>
      <c r="J246" s="15">
        <f t="shared" si="13"/>
        <v>5.1482545554724704</v>
      </c>
      <c r="K246" s="14">
        <f>IFERROR(J246/'دیتا اولیه'!$AR$2*1000000,"")</f>
        <v>86.239753345603134</v>
      </c>
      <c r="L246" s="14">
        <f>IFERROR(VLOOKUP($A246,'دیتا اولیه'!$A:$AM,15,FALSE)/10000000000,"")</f>
        <v>-13.081200000000001</v>
      </c>
      <c r="M246" s="14">
        <f>IFERROR(L246/'دیتا اولیه'!$AS$2*1000000,"")</f>
        <v>-193.50601322465644</v>
      </c>
      <c r="N246" s="51">
        <f>IFERROR(VLOOKUP($A246,'دیتا اولیه'!$A:$AM,36,FALSE),"")</f>
        <v>-3.5409000000000002</v>
      </c>
      <c r="O246" s="35">
        <f t="shared" si="14"/>
        <v>-3.2438145486013523</v>
      </c>
      <c r="P246" s="51">
        <f>IFERROR(VLOOKUP($A246,'دیتا اولیه'!$A:$AM,37,FALSE),"")</f>
        <v>-153.107</v>
      </c>
      <c r="Q246" s="34">
        <f t="shared" si="15"/>
        <v>-114.9435582313871</v>
      </c>
      <c r="R246" s="54" t="str">
        <f>IFERROR(VLOOKUP($A246,'دیتا اولیه'!$A:$AM,31,FALSE),"")</f>
        <v>-</v>
      </c>
      <c r="S246" s="14">
        <f>IFERROR(VLOOKUP($A246,'دیتا اولیه'!$A:$AM,17,FALSE)/10000000000,"")</f>
        <v>-26.3308</v>
      </c>
      <c r="T246" s="14">
        <f>IFERROR(S246/'دیتا اولیه'!$AR$2*1000000,"")</f>
        <v>-441.07409082533462</v>
      </c>
      <c r="U246" s="30" t="str">
        <f>IFERROR(VLOOKUP($A246,'دیتا اولیه'!$A:$AM,22,FALSE),"")</f>
        <v>-</v>
      </c>
      <c r="V246" s="19">
        <f>IFERROR(VLOOKUP($A246,'دیتا اولیه'!$A:$AN,20,FALSE)/10000000000/L246,"")</f>
        <v>-1.5036846772467357E-2</v>
      </c>
      <c r="W246" s="14">
        <f>IFERROR(VLOOKUP($A246,'دیتا اولیه'!$A:$AN,40,FALSE),"")</f>
        <v>22.313400000000001</v>
      </c>
      <c r="X246" s="18">
        <f>IFERROR(VLOOKUP($A246,'دیتا اولیه'!$A:$AN,23,FALSE),"")</f>
        <v>0.60909999999999997</v>
      </c>
      <c r="Y246" s="18" t="str">
        <f>IFERROR(VLOOKUP($A246,'دیتا اولیه'!$A:$AN,24,FALSE),"")</f>
        <v>-</v>
      </c>
      <c r="Z246" s="18" t="str">
        <f>IFERROR(VLOOKUP($A246,'دیتا اولیه'!$A:$AN,25,FALSE),"")</f>
        <v>-</v>
      </c>
      <c r="AA246" s="30">
        <f>IFERROR(VLOOKUP($A246,'دیتا اولیه'!$A:$AN,38,FALSE),"")</f>
        <v>6.4199999999999993E-2</v>
      </c>
      <c r="AB246" s="18">
        <f>IFERROR(VLOOKUP($A246,'دیتا اولیه'!$A:$AN,39,FALSE),"")</f>
        <v>0.44069999999999998</v>
      </c>
      <c r="AC246" s="22"/>
    </row>
    <row r="247" spans="1:29" ht="20.5" thickBot="1" x14ac:dyDescent="0.4">
      <c r="A247" s="14" t="s">
        <v>265</v>
      </c>
      <c r="B247" s="13" t="str">
        <f>VLOOKUP($A247,'دیتا اولیه'!$A:$AM,2,FALSE)</f>
        <v>مهرکام‌پارس‌</v>
      </c>
      <c r="C247" s="13" t="str">
        <f>VLOOKUP($A247,'دیتا اولیه'!$A:$AM,3,FALSE)</f>
        <v>قطعات خودرو</v>
      </c>
      <c r="D247" s="13">
        <f>VLOOKUP($A247,'دیتا اولیه'!$A:$AM,5,FALSE)/10000000000</f>
        <v>1670.8478504886</v>
      </c>
      <c r="E247" s="15">
        <f>IFERROR(D247/'دیتا اولیه'!$AO$2*1000,"")</f>
        <v>19.938518502250599</v>
      </c>
      <c r="F247" s="15">
        <f t="shared" si="12"/>
        <v>2.2443866126006178</v>
      </c>
      <c r="G247" s="14">
        <f>IFERROR(F247/'دیتا اولیه'!$AP$2*1000000,"")</f>
        <v>44.320430738558805</v>
      </c>
      <c r="H247" s="15">
        <f>IFERROR(VLOOKUP($A247,'دیتا اولیه'!$A:$AM,16,FALSE)/10000000000,"")</f>
        <v>53.1524</v>
      </c>
      <c r="I247" s="14">
        <f>IFERROR(H247/'دیتا اولیه'!$AQ$2*1000000,"")</f>
        <v>1027.7350245562473</v>
      </c>
      <c r="J247" s="15">
        <f t="shared" si="13"/>
        <v>45.613776137761356</v>
      </c>
      <c r="K247" s="14">
        <f>IFERROR(J247/'دیتا اولیه'!$AR$2*1000000,"")</f>
        <v>764.08824794816087</v>
      </c>
      <c r="L247" s="14">
        <f>IFERROR(VLOOKUP($A247,'دیتا اولیه'!$A:$AM,15,FALSE)/10000000000,"")</f>
        <v>3.7084000000000001</v>
      </c>
      <c r="M247" s="14">
        <f>IFERROR(L247/'دیتا اولیه'!$AS$2*1000000,"")</f>
        <v>54.857176668984188</v>
      </c>
      <c r="N247" s="51">
        <f>IFERROR(VLOOKUP($A247,'دیتا اولیه'!$A:$AM,36,FALSE),"")</f>
        <v>-0.91869999999999996</v>
      </c>
      <c r="O247" s="35">
        <f t="shared" si="14"/>
        <v>-0.92820570553690029</v>
      </c>
      <c r="P247" s="51">
        <f>IFERROR(VLOOKUP($A247,'دیتا اولیه'!$A:$AM,37,FALSE),"")</f>
        <v>0.65229999999999999</v>
      </c>
      <c r="Q247" s="34">
        <f t="shared" si="15"/>
        <v>0.23774015177290253</v>
      </c>
      <c r="R247" s="54">
        <f>IFERROR(VLOOKUP($A247,'دیتا اولیه'!$A:$AM,31,FALSE),"")</f>
        <v>0.40360000000000001</v>
      </c>
      <c r="S247" s="14">
        <f>IFERROR(VLOOKUP($A247,'دیتا اولیه'!$A:$AM,17,FALSE)/10000000000,"")</f>
        <v>-41.860599999999998</v>
      </c>
      <c r="T247" s="14">
        <f>IFERROR(S247/'دیتا اولیه'!$AR$2*1000000,"")</f>
        <v>-701.21781664070215</v>
      </c>
      <c r="U247" s="30" t="str">
        <f>IFERROR(VLOOKUP($A247,'دیتا اولیه'!$A:$AM,22,FALSE),"")</f>
        <v>-</v>
      </c>
      <c r="V247" s="19">
        <f>IFERROR(VLOOKUP($A247,'دیتا اولیه'!$A:$AN,20,FALSE)/10000000000/L247,"")</f>
        <v>2.0761784057814689</v>
      </c>
      <c r="W247" s="14">
        <f>IFERROR(VLOOKUP($A247,'دیتا اولیه'!$A:$AN,40,FALSE),"")</f>
        <v>71.216099999999997</v>
      </c>
      <c r="X247" s="18">
        <f>IFERROR(VLOOKUP($A247,'دیتا اولیه'!$A:$AN,23,FALSE),"")</f>
        <v>0.2114</v>
      </c>
      <c r="Y247" s="18">
        <f>IFERROR(VLOOKUP($A247,'دیتا اولیه'!$A:$AN,24,FALSE),"")</f>
        <v>833.66669999999999</v>
      </c>
      <c r="Z247" s="18" t="str">
        <f>IFERROR(VLOOKUP($A247,'دیتا اولیه'!$A:$AN,25,FALSE),"")</f>
        <v>-</v>
      </c>
      <c r="AA247" s="30">
        <f>IFERROR(VLOOKUP($A247,'دیتا اولیه'!$A:$AN,38,FALSE),"")</f>
        <v>0.40350000000000003</v>
      </c>
      <c r="AB247" s="18">
        <f>IFERROR(VLOOKUP($A247,'دیتا اولیه'!$A:$AN,39,FALSE),"")</f>
        <v>1.3473999999999999</v>
      </c>
      <c r="AC247" s="22"/>
    </row>
    <row r="248" spans="1:29" ht="20.5" thickBot="1" x14ac:dyDescent="0.4">
      <c r="A248" s="55" t="s">
        <v>240</v>
      </c>
      <c r="B248" s="13" t="str">
        <f>VLOOKUP($A248,'دیتا اولیه'!$A:$AM,2,FALSE)</f>
        <v>بورس کالای ایران</v>
      </c>
      <c r="C248" s="13" t="str">
        <f>VLOOKUP($A248,'دیتا اولیه'!$A:$AM,3,FALSE)</f>
        <v>فعالیتهای مرتبط با اوراق بهادار</v>
      </c>
      <c r="D248" s="13">
        <f>VLOOKUP($A248,'دیتا اولیه'!$A:$AM,5,FALSE)/10000000000</f>
        <v>15774</v>
      </c>
      <c r="E248" s="15">
        <f>IFERROR(D248/'دیتا اولیه'!$AO$2*1000,"")</f>
        <v>188.23389021479713</v>
      </c>
      <c r="F248" s="15">
        <f t="shared" si="12"/>
        <v>258.65910741216555</v>
      </c>
      <c r="G248" s="14">
        <f>IFERROR(F248/'دیتا اولیه'!$AP$2*1000000,"")</f>
        <v>5107.8022790712002</v>
      </c>
      <c r="H248" s="15">
        <f>IFERROR(VLOOKUP($A248,'دیتا اولیه'!$A:$AM,16,FALSE)/10000000000,"")</f>
        <v>1057.355</v>
      </c>
      <c r="I248" s="14">
        <f>IFERROR(H248/'دیتا اولیه'!$AQ$2*1000000,"")</f>
        <v>20444.622761901079</v>
      </c>
      <c r="J248" s="15">
        <f t="shared" si="13"/>
        <v>275.52650681263765</v>
      </c>
      <c r="K248" s="14">
        <f>IFERROR(J248/'دیتا اولیه'!$AR$2*1000000,"")</f>
        <v>4615.4162991881949</v>
      </c>
      <c r="L248" s="14">
        <f>IFERROR(VLOOKUP($A248,'دیتا اولیه'!$A:$AM,15,FALSE)/10000000000,"")</f>
        <v>463.07740000000001</v>
      </c>
      <c r="M248" s="14">
        <f>IFERROR(L248/'دیتا اولیه'!$AS$2*1000000,"")</f>
        <v>6850.1560627801364</v>
      </c>
      <c r="N248" s="51">
        <f>IFERROR(VLOOKUP($A248,'دیتا اولیه'!$A:$AM,36,FALSE),"")</f>
        <v>0.68069999999999997</v>
      </c>
      <c r="O248" s="35">
        <f t="shared" si="14"/>
        <v>0.48419029156373394</v>
      </c>
      <c r="P248" s="51">
        <f>IFERROR(VLOOKUP($A248,'دیتا اولیه'!$A:$AM,37,FALSE),"")</f>
        <v>0.7903</v>
      </c>
      <c r="Q248" s="34">
        <f t="shared" si="15"/>
        <v>0.34111613733524648</v>
      </c>
      <c r="R248" s="54">
        <f>IFERROR(VLOOKUP($A248,'دیتا اولیه'!$A:$AM,31,FALSE),"")</f>
        <v>0.55669999999999997</v>
      </c>
      <c r="S248" s="14">
        <f>IFERROR(VLOOKUP($A248,'دیتا اولیه'!$A:$AM,17,FALSE)/10000000000,"")</f>
        <v>1123.6976</v>
      </c>
      <c r="T248" s="14">
        <f>IFERROR(S248/'دیتا اولیه'!$AR$2*1000000,"")</f>
        <v>18823.351257182105</v>
      </c>
      <c r="U248" s="30">
        <f>IFERROR(VLOOKUP($A248,'دیتا اولیه'!$A:$AM,22,FALSE),"")</f>
        <v>0.1406</v>
      </c>
      <c r="V248" s="19" t="str">
        <f>IFERROR(VLOOKUP($A248,'دیتا اولیه'!$A:$AN,20,FALSE)/10000000000/L248,"")</f>
        <v/>
      </c>
      <c r="W248" s="14">
        <f>IFERROR(VLOOKUP($A248,'دیتا اولیه'!$A:$AN,40,FALSE),"")</f>
        <v>26.0992</v>
      </c>
      <c r="X248" s="18">
        <f>IFERROR(VLOOKUP($A248,'دیتا اولیه'!$A:$AN,23,FALSE),"")</f>
        <v>10.9183</v>
      </c>
      <c r="Y248" s="18">
        <f>IFERROR(VLOOKUP($A248,'دیتا اولیه'!$A:$AN,24,FALSE),"")</f>
        <v>10.867599999999999</v>
      </c>
      <c r="Z248" s="18" t="str">
        <f>IFERROR(VLOOKUP($A248,'دیتا اولیه'!$A:$AN,25,FALSE),"")</f>
        <v>-</v>
      </c>
      <c r="AA248" s="30">
        <f>IFERROR(VLOOKUP($A248,'دیتا اولیه'!$A:$AN,38,FALSE),"")</f>
        <v>0.4985</v>
      </c>
      <c r="AB248" s="18">
        <f>IFERROR(VLOOKUP($A248,'دیتا اولیه'!$A:$AN,39,FALSE),"")</f>
        <v>1.4278999999999999</v>
      </c>
      <c r="AC248" s="22"/>
    </row>
    <row r="249" spans="1:29" ht="20.5" thickBot="1" x14ac:dyDescent="0.4">
      <c r="A249" s="14" t="s">
        <v>383</v>
      </c>
      <c r="B249" s="13" t="str">
        <f>VLOOKUP($A249,'دیتا اولیه'!$A:$AM,2,FALSE)</f>
        <v>بورس اوراق بهادار تهران</v>
      </c>
      <c r="C249" s="13" t="str">
        <f>VLOOKUP($A249,'دیتا اولیه'!$A:$AM,3,FALSE)</f>
        <v>فعالیتهای مرتبط با اوراق بهادار</v>
      </c>
      <c r="D249" s="13">
        <f>VLOOKUP($A249,'دیتا اولیه'!$A:$AM,5,FALSE)/10000000000</f>
        <v>10159.200000000001</v>
      </c>
      <c r="E249" s="15">
        <f>IFERROR(D249/'دیتا اولیه'!$AO$2*1000,"")</f>
        <v>121.23150357995227</v>
      </c>
      <c r="F249" s="15">
        <f t="shared" si="12"/>
        <v>105.55210138648181</v>
      </c>
      <c r="G249" s="14">
        <f>IFERROR(F249/'دیتا اولیه'!$AP$2*1000000,"")</f>
        <v>2084.3621916761813</v>
      </c>
      <c r="H249" s="15">
        <f>IFERROR(VLOOKUP($A249,'دیتا اولیه'!$A:$AM,16,FALSE)/10000000000,"")</f>
        <v>490.16899999999998</v>
      </c>
      <c r="I249" s="14">
        <f>IFERROR(H249/'دیتا اولیه'!$AQ$2*1000000,"")</f>
        <v>9477.7253567423322</v>
      </c>
      <c r="J249" s="15">
        <f t="shared" si="13"/>
        <v>20.325323822038673</v>
      </c>
      <c r="K249" s="14">
        <f>IFERROR(J249/'دیتا اولیه'!$AR$2*1000000,"")</f>
        <v>340.47479474745251</v>
      </c>
      <c r="L249" s="14">
        <f>IFERROR(VLOOKUP($A249,'دیتا اولیه'!$A:$AM,15,FALSE)/10000000000,"")</f>
        <v>97.445700000000002</v>
      </c>
      <c r="M249" s="14">
        <f>IFERROR(L249/'دیتا اولیه'!$AS$2*1000000,"")</f>
        <v>1441.483114155116</v>
      </c>
      <c r="N249" s="51">
        <f>IFERROR(VLOOKUP($A249,'دیتا اولیه'!$A:$AM,36,FALSE),"")</f>
        <v>3.7942999999999998</v>
      </c>
      <c r="O249" s="35">
        <f t="shared" si="14"/>
        <v>3.2337439845564413</v>
      </c>
      <c r="P249" s="51">
        <f>IFERROR(VLOOKUP($A249,'دیتا اولیه'!$A:$AM,37,FALSE),"")</f>
        <v>-7.6799999999999993E-2</v>
      </c>
      <c r="Q249" s="34">
        <f t="shared" si="15"/>
        <v>-0.30842963861481354</v>
      </c>
      <c r="R249" s="54">
        <f>IFERROR(VLOOKUP($A249,'دیتا اولیه'!$A:$AM,31,FALSE),"")</f>
        <v>-2.63E-2</v>
      </c>
      <c r="S249" s="14">
        <f>IFERROR(VLOOKUP($A249,'دیتا اولیه'!$A:$AM,17,FALSE)/10000000000,"")</f>
        <v>190.6224</v>
      </c>
      <c r="T249" s="14">
        <f>IFERROR(S249/'دیتا اولیه'!$AR$2*1000000,"")</f>
        <v>3193.1654857027993</v>
      </c>
      <c r="U249" s="30">
        <f>IFERROR(VLOOKUP($A249,'دیتا اولیه'!$A:$AM,22,FALSE),"")</f>
        <v>0.1857</v>
      </c>
      <c r="V249" s="19" t="str">
        <f>IFERROR(VLOOKUP($A249,'دیتا اولیه'!$A:$AN,20,FALSE)/10000000000/L249,"")</f>
        <v/>
      </c>
      <c r="W249" s="14">
        <f>IFERROR(VLOOKUP($A249,'دیتا اولیه'!$A:$AN,40,FALSE),"")</f>
        <v>124.3181</v>
      </c>
      <c r="X249" s="18">
        <f>IFERROR(VLOOKUP($A249,'دیتا اولیه'!$A:$AN,23,FALSE),"")</f>
        <v>19.8338</v>
      </c>
      <c r="Y249" s="18">
        <f>IFERROR(VLOOKUP($A249,'دیتا اولیه'!$A:$AN,24,FALSE),"")</f>
        <v>37.464300000000001</v>
      </c>
      <c r="Z249" s="18" t="str">
        <f>IFERROR(VLOOKUP($A249,'دیتا اولیه'!$A:$AN,25,FALSE),"")</f>
        <v>-</v>
      </c>
      <c r="AA249" s="30">
        <f>IFERROR(VLOOKUP($A249,'دیتا اولیه'!$A:$AN,38,FALSE),"")</f>
        <v>0.35980000000000001</v>
      </c>
      <c r="AB249" s="18">
        <f>IFERROR(VLOOKUP($A249,'دیتا اولیه'!$A:$AN,39,FALSE),"")</f>
        <v>1.7793000000000001</v>
      </c>
      <c r="AC249" s="22"/>
    </row>
    <row r="250" spans="1:29" ht="20.5" thickBot="1" x14ac:dyDescent="0.4">
      <c r="A250" s="14" t="s">
        <v>267</v>
      </c>
      <c r="B250" s="13" t="str">
        <f>VLOOKUP($A250,'دیتا اولیه'!$A:$AM,2,FALSE)</f>
        <v>فرابورس ایران</v>
      </c>
      <c r="C250" s="13" t="str">
        <f>VLOOKUP($A250,'دیتا اولیه'!$A:$AM,3,FALSE)</f>
        <v>فعالیتهای مرتبط با اوراق بهادار</v>
      </c>
      <c r="D250" s="13">
        <f>VLOOKUP($A250,'دیتا اولیه'!$A:$AM,5,FALSE)/10000000000</f>
        <v>7814.4</v>
      </c>
      <c r="E250" s="15">
        <f>IFERROR(D250/'دیتا اولیه'!$AO$2*1000,"")</f>
        <v>93.250596658711217</v>
      </c>
      <c r="F250" s="15">
        <f t="shared" si="12"/>
        <v>56.257876312718793</v>
      </c>
      <c r="G250" s="14">
        <f>IFERROR(F250/'دیتا اولیه'!$AP$2*1000000,"")</f>
        <v>1110.9375259225669</v>
      </c>
      <c r="H250" s="15">
        <f>IFERROR(VLOOKUP($A250,'دیتا اولیه'!$A:$AM,16,FALSE)/10000000000,"")</f>
        <v>372.4384</v>
      </c>
      <c r="I250" s="14">
        <f>IFERROR(H250/'دیتا اولیه'!$AQ$2*1000000,"")</f>
        <v>7201.3302911945548</v>
      </c>
      <c r="J250" s="15">
        <f t="shared" si="13"/>
        <v>62.476702912840153</v>
      </c>
      <c r="K250" s="14">
        <f>IFERROR(J250/'دیتا اولیه'!$AR$2*1000000,"")</f>
        <v>1046.5635276955318</v>
      </c>
      <c r="L250" s="14">
        <f>IFERROR(VLOOKUP($A250,'دیتا اولیه'!$A:$AM,15,FALSE)/10000000000,"")</f>
        <v>110.8899</v>
      </c>
      <c r="M250" s="14">
        <f>IFERROR(L250/'دیتا اولیه'!$AS$2*1000000,"")</f>
        <v>1640.3588704309107</v>
      </c>
      <c r="N250" s="51">
        <f>IFERROR(VLOOKUP($A250,'دیتا اولیه'!$A:$AM,36,FALSE),"")</f>
        <v>0.77490000000000003</v>
      </c>
      <c r="O250" s="35">
        <f t="shared" si="14"/>
        <v>0.56737630064644007</v>
      </c>
      <c r="P250" s="51">
        <f>IFERROR(VLOOKUP($A250,'دیتا اولیه'!$A:$AM,37,FALSE),"")</f>
        <v>0.97109999999999996</v>
      </c>
      <c r="Q250" s="34">
        <f t="shared" si="15"/>
        <v>0.47655366044880965</v>
      </c>
      <c r="R250" s="54">
        <f>IFERROR(VLOOKUP($A250,'دیتا اولیه'!$A:$AM,31,FALSE),"")</f>
        <v>-0.2389</v>
      </c>
      <c r="S250" s="14">
        <f>IFERROR(VLOOKUP($A250,'دیتا اولیه'!$A:$AM,17,FALSE)/10000000000,"")</f>
        <v>199.8545</v>
      </c>
      <c r="T250" s="14">
        <f>IFERROR(S250/'دیتا اولیه'!$AR$2*1000000,"")</f>
        <v>3347.814798063554</v>
      </c>
      <c r="U250" s="30">
        <f>IFERROR(VLOOKUP($A250,'دیتا اولیه'!$A:$AM,22,FALSE),"")</f>
        <v>0.14099999999999999</v>
      </c>
      <c r="V250" s="19" t="str">
        <f>IFERROR(VLOOKUP($A250,'دیتا اولیه'!$A:$AN,20,FALSE)/10000000000/L250,"")</f>
        <v/>
      </c>
      <c r="W250" s="14">
        <f>IFERROR(VLOOKUP($A250,'دیتا اولیه'!$A:$AN,40,FALSE),"")</f>
        <v>90.2898</v>
      </c>
      <c r="X250" s="18">
        <f>IFERROR(VLOOKUP($A250,'دیتا اولیه'!$A:$AN,23,FALSE),"")</f>
        <v>24.613900000000001</v>
      </c>
      <c r="Y250" s="18">
        <f>IFERROR(VLOOKUP($A250,'دیتا اولیه'!$A:$AN,24,FALSE),"")</f>
        <v>22.433499999999999</v>
      </c>
      <c r="Z250" s="18" t="str">
        <f>IFERROR(VLOOKUP($A250,'دیتا اولیه'!$A:$AN,25,FALSE),"")</f>
        <v>-</v>
      </c>
      <c r="AA250" s="30">
        <f>IFERROR(VLOOKUP($A250,'دیتا اولیه'!$A:$AN,38,FALSE),"")</f>
        <v>0.29459999999999997</v>
      </c>
      <c r="AB250" s="18">
        <f>IFERROR(VLOOKUP($A250,'دیتا اولیه'!$A:$AN,39,FALSE),"")</f>
        <v>1.8815</v>
      </c>
      <c r="AC250" s="22"/>
    </row>
    <row r="251" spans="1:29" ht="20.5" thickBot="1" x14ac:dyDescent="0.4">
      <c r="A251" s="14" t="s">
        <v>527</v>
      </c>
      <c r="B251" s="13" t="str">
        <f>VLOOKUP($A251,'دیتا اولیه'!$A:$AM,2,FALSE)</f>
        <v>بورس انرژی ایران</v>
      </c>
      <c r="C251" s="13" t="str">
        <f>VLOOKUP($A251,'دیتا اولیه'!$A:$AM,3,FALSE)</f>
        <v>فعالیتهای مرتبط با اوراق بهادار</v>
      </c>
      <c r="D251" s="13">
        <f>VLOOKUP($A251,'دیتا اولیه'!$A:$AM,5,FALSE)/10000000000</f>
        <v>6363.9</v>
      </c>
      <c r="E251" s="15">
        <f>IFERROR(D251/'دیتا اولیه'!$AO$2*1000,"")</f>
        <v>75.941527446300711</v>
      </c>
      <c r="F251" s="15">
        <f t="shared" si="12"/>
        <v>20.252716018191006</v>
      </c>
      <c r="G251" s="14">
        <f>IFERROR(F251/'دیتا اولیه'!$AP$2*1000000,"")</f>
        <v>399.935150438211</v>
      </c>
      <c r="H251" s="15">
        <f>IFERROR(VLOOKUP($A251,'دیتا اولیه'!$A:$AM,16,FALSE)/10000000000,"")</f>
        <v>74.610500000000002</v>
      </c>
      <c r="I251" s="14">
        <f>IFERROR(H251/'دیتا اولیه'!$AQ$2*1000000,"")</f>
        <v>1442.6408600487259</v>
      </c>
      <c r="J251" s="15">
        <f t="shared" si="13"/>
        <v>22.798705915813425</v>
      </c>
      <c r="K251" s="14">
        <f>IFERROR(J251/'دیتا اولیه'!$AR$2*1000000,"")</f>
        <v>381.90706259633527</v>
      </c>
      <c r="L251" s="14">
        <f>IFERROR(VLOOKUP($A251,'دیتا اولیه'!$A:$AM,15,FALSE)/10000000000,"")</f>
        <v>32.064100000000003</v>
      </c>
      <c r="M251" s="14">
        <f>IFERROR(L251/'دیتا اولیه'!$AS$2*1000000,"")</f>
        <v>474.31398943802611</v>
      </c>
      <c r="N251" s="51">
        <f>IFERROR(VLOOKUP($A251,'دیتا اولیه'!$A:$AM,36,FALSE),"")</f>
        <v>0.40639999999999998</v>
      </c>
      <c r="O251" s="35">
        <f t="shared" si="14"/>
        <v>0.24196181713288256</v>
      </c>
      <c r="P251" s="51">
        <f>IFERROR(VLOOKUP($A251,'دیتا اولیه'!$A:$AM,37,FALSE),"")</f>
        <v>0.58320000000000005</v>
      </c>
      <c r="Q251" s="34">
        <f t="shared" si="15"/>
        <v>0.18597724885726552</v>
      </c>
      <c r="R251" s="54">
        <f>IFERROR(VLOOKUP($A251,'دیتا اولیه'!$A:$AM,31,FALSE),"")</f>
        <v>0.72340000000000004</v>
      </c>
      <c r="S251" s="14">
        <f>IFERROR(VLOOKUP($A251,'دیتا اولیه'!$A:$AM,17,FALSE)/10000000000,"")</f>
        <v>114.25279999999999</v>
      </c>
      <c r="T251" s="14">
        <f>IFERROR(S251/'دیتا اولیه'!$AR$2*1000000,"")</f>
        <v>1913.878419351056</v>
      </c>
      <c r="U251" s="30">
        <f>IFERROR(VLOOKUP($A251,'دیتا اولیه'!$A:$AM,22,FALSE),"")</f>
        <v>0.25330000000000003</v>
      </c>
      <c r="V251" s="19" t="str">
        <f>IFERROR(VLOOKUP($A251,'دیتا اولیه'!$A:$AN,20,FALSE)/10000000000/L251,"")</f>
        <v/>
      </c>
      <c r="W251" s="14">
        <f>IFERROR(VLOOKUP($A251,'دیتا اولیه'!$A:$AN,40,FALSE),"")</f>
        <v>56.464500000000001</v>
      </c>
      <c r="X251" s="18">
        <f>IFERROR(VLOOKUP($A251,'دیتا اولیه'!$A:$AN,23,FALSE),"")</f>
        <v>54.457599999999999</v>
      </c>
      <c r="Y251" s="18">
        <f>IFERROR(VLOOKUP($A251,'دیتا اولیه'!$A:$AN,24,FALSE),"")</f>
        <v>54.800899999999999</v>
      </c>
      <c r="Z251" s="18" t="str">
        <f>IFERROR(VLOOKUP($A251,'دیتا اولیه'!$A:$AN,25,FALSE),"")</f>
        <v>-</v>
      </c>
      <c r="AA251" s="30">
        <f>IFERROR(VLOOKUP($A251,'دیتا اولیه'!$A:$AN,38,FALSE),"")</f>
        <v>0.57399999999999995</v>
      </c>
      <c r="AB251" s="18">
        <f>IFERROR(VLOOKUP($A251,'دیتا اولیه'!$A:$AN,39,FALSE),"")</f>
        <v>2.0045000000000002</v>
      </c>
      <c r="AC251" s="22"/>
    </row>
    <row r="252" spans="1:29" ht="20.5" thickBot="1" x14ac:dyDescent="0.4">
      <c r="A252" s="55" t="s">
        <v>685</v>
      </c>
      <c r="B252" s="13" t="str">
        <f>VLOOKUP($A252,'دیتا اولیه'!$A:$AM,2,FALSE)</f>
        <v>تامین سرمایه کیمیا</v>
      </c>
      <c r="C252" s="13" t="str">
        <f>VLOOKUP($A252,'دیتا اولیه'!$A:$AM,3,FALSE)</f>
        <v>فعالیتهای مرتبط با اوراق بهادار</v>
      </c>
      <c r="D252" s="13">
        <f>VLOOKUP($A252,'دیتا اولیه'!$A:$AM,5,FALSE)/10000000000</f>
        <v>4108</v>
      </c>
      <c r="E252" s="15">
        <f>IFERROR(D252/'دیتا اولیه'!$AO$2*1000,"")</f>
        <v>49.021479713603824</v>
      </c>
      <c r="F252" s="15" t="str">
        <f t="shared" si="12"/>
        <v/>
      </c>
      <c r="G252" s="14" t="str">
        <f>IFERROR(F252/'دیتا اولیه'!$AP$2*1000000,"")</f>
        <v/>
      </c>
      <c r="H252" s="15" t="str">
        <f>IFERROR(VLOOKUP($A252,'دیتا اولیه'!$A:$AM,16,FALSE)/10000000000,"")</f>
        <v/>
      </c>
      <c r="I252" s="14" t="str">
        <f>IFERROR(H252/'دیتا اولیه'!$AQ$2*1000000,"")</f>
        <v/>
      </c>
      <c r="J252" s="15" t="str">
        <f t="shared" si="13"/>
        <v/>
      </c>
      <c r="K252" s="14" t="str">
        <f>IFERROR(J252/'دیتا اولیه'!$AR$2*1000000,"")</f>
        <v/>
      </c>
      <c r="L252" s="14" t="str">
        <f>IFERROR(VLOOKUP($A252,'دیتا اولیه'!$A:$AM,15,FALSE)/10000000000,"")</f>
        <v/>
      </c>
      <c r="M252" s="14" t="str">
        <f>IFERROR(L252/'دیتا اولیه'!$AS$2*1000000,"")</f>
        <v/>
      </c>
      <c r="N252" s="51" t="str">
        <f>IFERROR(VLOOKUP($A252,'دیتا اولیه'!$A:$AM,36,FALSE),"")</f>
        <v>-</v>
      </c>
      <c r="O252" s="35" t="str">
        <f t="shared" si="14"/>
        <v/>
      </c>
      <c r="P252" s="51" t="str">
        <f>IFERROR(VLOOKUP($A252,'دیتا اولیه'!$A:$AM,37,FALSE),"")</f>
        <v>-</v>
      </c>
      <c r="Q252" s="34" t="str">
        <f t="shared" si="15"/>
        <v/>
      </c>
      <c r="R252" s="54" t="str">
        <f>IFERROR(VLOOKUP($A252,'دیتا اولیه'!$A:$AM,31,FALSE),"")</f>
        <v>-</v>
      </c>
      <c r="S252" s="14" t="str">
        <f>IFERROR(VLOOKUP($A252,'دیتا اولیه'!$A:$AM,17,FALSE)/10000000000,"")</f>
        <v/>
      </c>
      <c r="T252" s="14" t="str">
        <f>IFERROR(S252/'دیتا اولیه'!$AR$2*1000000,"")</f>
        <v/>
      </c>
      <c r="U252" s="30" t="str">
        <f>IFERROR(VLOOKUP($A252,'دیتا اولیه'!$A:$AM,22,FALSE),"")</f>
        <v>-</v>
      </c>
      <c r="V252" s="19" t="str">
        <f>IFERROR(VLOOKUP($A252,'دیتا اولیه'!$A:$AN,20,FALSE)/10000000000/L252,"")</f>
        <v/>
      </c>
      <c r="W252" s="14" t="str">
        <f>IFERROR(VLOOKUP($A252,'دیتا اولیه'!$A:$AN,40,FALSE),"")</f>
        <v>-</v>
      </c>
      <c r="X252" s="18" t="str">
        <f>IFERROR(VLOOKUP($A252,'دیتا اولیه'!$A:$AN,23,FALSE),"")</f>
        <v>-</v>
      </c>
      <c r="Y252" s="18" t="str">
        <f>IFERROR(VLOOKUP($A252,'دیتا اولیه'!$A:$AN,24,FALSE),"")</f>
        <v>-</v>
      </c>
      <c r="Z252" s="18" t="str">
        <f>IFERROR(VLOOKUP($A252,'دیتا اولیه'!$A:$AN,25,FALSE),"")</f>
        <v>-</v>
      </c>
      <c r="AA252" s="30">
        <f>IFERROR(VLOOKUP($A252,'دیتا اولیه'!$A:$AN,38,FALSE),"")</f>
        <v>0.15870000000000001</v>
      </c>
      <c r="AB252" s="18" t="str">
        <f>IFERROR(VLOOKUP($A252,'دیتا اولیه'!$A:$AN,39,FALSE),"")</f>
        <v>-</v>
      </c>
      <c r="AC252" s="22"/>
    </row>
    <row r="253" spans="1:29" ht="20.5" thickBot="1" x14ac:dyDescent="0.4">
      <c r="A253" s="14" t="s">
        <v>1693</v>
      </c>
      <c r="B253" s="13" t="str">
        <f>VLOOKUP($A253,'دیتا اولیه'!$A:$AM,2,FALSE)</f>
        <v>تامین سرمایه خلیج فارس-پذیره</v>
      </c>
      <c r="C253" s="13" t="str">
        <f>VLOOKUP($A253,'دیتا اولیه'!$A:$AM,3,FALSE)</f>
        <v>فعالیتهای مرتبط با اوراق بهادار</v>
      </c>
      <c r="D253" s="13">
        <f>VLOOKUP($A253,'دیتا اولیه'!$A:$AM,5,FALSE)/10000000000</f>
        <v>500</v>
      </c>
      <c r="E253" s="15">
        <f>IFERROR(D253/'دیتا اولیه'!$AO$2*1000,"")</f>
        <v>5.9665871121718377</v>
      </c>
      <c r="F253" s="15">
        <f t="shared" si="12"/>
        <v>49.314138866416023</v>
      </c>
      <c r="G253" s="14">
        <f>IFERROR(F253/'دیتا اولیه'!$AP$2*1000000,"")</f>
        <v>973.81790810458187</v>
      </c>
      <c r="H253" s="15">
        <f>IFERROR(VLOOKUP($A253,'دیتا اولیه'!$A:$AM,16,FALSE)/10000000000,"")</f>
        <v>295.3843</v>
      </c>
      <c r="I253" s="14">
        <f>IFERROR(H253/'دیتا اولیه'!$AQ$2*1000000,"")</f>
        <v>5711.4408909857302</v>
      </c>
      <c r="J253" s="15">
        <f t="shared" si="13"/>
        <v>96.206294680159701</v>
      </c>
      <c r="K253" s="14">
        <f>IFERROR(J253/'دیتا اولیه'!$AR$2*1000000,"")</f>
        <v>1611.5767070398797</v>
      </c>
      <c r="L253" s="14">
        <f>IFERROR(VLOOKUP($A253,'دیتا اولیه'!$A:$AM,15,FALSE)/10000000000,"")</f>
        <v>103.6238</v>
      </c>
      <c r="M253" s="14">
        <f>IFERROR(L253/'دیتا اولیه'!$AS$2*1000000,"")</f>
        <v>1532.8737740565966</v>
      </c>
      <c r="N253" s="51">
        <f>IFERROR(VLOOKUP($A253,'دیتا اولیه'!$A:$AM,36,FALSE),"")</f>
        <v>7.7100000000000002E-2</v>
      </c>
      <c r="O253" s="35">
        <f t="shared" si="14"/>
        <v>-4.8835983195515076E-2</v>
      </c>
      <c r="P253" s="51">
        <f>IFERROR(VLOOKUP($A253,'دیتا اولیه'!$A:$AM,37,FALSE),"")</f>
        <v>1.1012999999999999</v>
      </c>
      <c r="Q253" s="34">
        <f t="shared" si="15"/>
        <v>0.57408665552284721</v>
      </c>
      <c r="R253" s="54" t="str">
        <f>IFERROR(VLOOKUP($A253,'دیتا اولیه'!$A:$AM,31,FALSE),"")</f>
        <v>-</v>
      </c>
      <c r="S253" s="14">
        <f>IFERROR(VLOOKUP($A253,'دیتا اولیه'!$A:$AM,17,FALSE)/10000000000,"")</f>
        <v>282.85070000000002</v>
      </c>
      <c r="T253" s="14">
        <f>IFERROR(S253/'دیتا اولیه'!$AR$2*1000000,"")</f>
        <v>4738.105767459002</v>
      </c>
      <c r="U253" s="30" t="str">
        <f>IFERROR(VLOOKUP($A253,'دیتا اولیه'!$A:$AM,22,FALSE),"")</f>
        <v>-</v>
      </c>
      <c r="V253" s="19" t="str">
        <f>IFERROR(VLOOKUP($A253,'دیتا اولیه'!$A:$AN,20,FALSE)/10000000000/L253,"")</f>
        <v/>
      </c>
      <c r="W253" s="14">
        <f>IFERROR(VLOOKUP($A253,'دیتا اولیه'!$A:$AN,40,FALSE),"")</f>
        <v>37.8842</v>
      </c>
      <c r="X253" s="18">
        <f>IFERROR(VLOOKUP($A253,'دیتا اولیه'!$A:$AN,23,FALSE),"")</f>
        <v>0.49109999999999998</v>
      </c>
      <c r="Y253" s="18">
        <f>IFERROR(VLOOKUP($A253,'دیتا اولیه'!$A:$AN,24,FALSE),"")</f>
        <v>1.2739</v>
      </c>
      <c r="Z253" s="18" t="str">
        <f>IFERROR(VLOOKUP($A253,'دیتا اولیه'!$A:$AN,25,FALSE),"")</f>
        <v>-</v>
      </c>
      <c r="AA253" s="30" t="str">
        <f>IFERROR(VLOOKUP($A253,'دیتا اولیه'!$A:$AN,38,FALSE),"")</f>
        <v>-</v>
      </c>
      <c r="AB253" s="18" t="str">
        <f>IFERROR(VLOOKUP($A253,'دیتا اولیه'!$A:$AN,39,FALSE),"")</f>
        <v>-</v>
      </c>
      <c r="AC253" s="22"/>
    </row>
    <row r="254" spans="1:29" ht="20.5" thickBot="1" x14ac:dyDescent="0.4">
      <c r="A254" s="14" t="s">
        <v>440</v>
      </c>
      <c r="B254" s="13" t="str">
        <f>VLOOKUP($A254,'دیتا اولیه'!$A:$AM,2,FALSE)</f>
        <v>گروه مپنا (سهامی عام)</v>
      </c>
      <c r="C254" s="13" t="str">
        <f>VLOOKUP($A254,'دیتا اولیه'!$A:$AM,3,FALSE)</f>
        <v>فعالیت مهندسی</v>
      </c>
      <c r="D254" s="13">
        <f>VLOOKUP($A254,'دیتا اولیه'!$A:$AM,5,FALSE)/10000000000</f>
        <v>79380</v>
      </c>
      <c r="E254" s="15">
        <f>IFERROR(D254/'دیتا اولیه'!$AO$2*1000,"")</f>
        <v>947.25536992840102</v>
      </c>
      <c r="F254" s="15">
        <f t="shared" si="12"/>
        <v>230.47641073080482</v>
      </c>
      <c r="G254" s="14">
        <f>IFERROR(F254/'دیتا اولیه'!$AP$2*1000000,"")</f>
        <v>4551.2719338626548</v>
      </c>
      <c r="H254" s="15">
        <f>IFERROR(VLOOKUP($A254,'دیتا اولیه'!$A:$AM,16,FALSE)/10000000000,"")</f>
        <v>9146.3814000000002</v>
      </c>
      <c r="I254" s="14">
        <f>IFERROR(H254/'دیتا اولیه'!$AQ$2*1000000,"")</f>
        <v>176851.02672183767</v>
      </c>
      <c r="J254" s="15">
        <f t="shared" si="13"/>
        <v>5791.0089804543049</v>
      </c>
      <c r="K254" s="14">
        <f>IFERROR(J254/'دیتا اولیه'!$AR$2*1000000,"")</f>
        <v>97006.700176797909</v>
      </c>
      <c r="L254" s="14">
        <f>IFERROR(VLOOKUP($A254,'دیتا اولیه'!$A:$AM,15,FALSE)/10000000000,"")</f>
        <v>2192.4760000000001</v>
      </c>
      <c r="M254" s="14">
        <f>IFERROR(L254/'دیتا اولیه'!$AS$2*1000000,"")</f>
        <v>32432.59715092972</v>
      </c>
      <c r="N254" s="51">
        <f>IFERROR(VLOOKUP($A254,'دیتا اولیه'!$A:$AM,36,FALSE),"")</f>
        <v>-0.62139999999999995</v>
      </c>
      <c r="O254" s="35">
        <f t="shared" si="14"/>
        <v>-0.66566642209434768</v>
      </c>
      <c r="P254" s="51">
        <f>IFERROR(VLOOKUP($A254,'دیتا اولیه'!$A:$AM,37,FALSE),"")</f>
        <v>8.5128000000000004</v>
      </c>
      <c r="Q254" s="34">
        <f t="shared" si="15"/>
        <v>6.126051271430895</v>
      </c>
      <c r="R254" s="54">
        <f>IFERROR(VLOOKUP($A254,'دیتا اولیه'!$A:$AM,31,FALSE),"")</f>
        <v>-0.98860000000000003</v>
      </c>
      <c r="S254" s="14">
        <f>IFERROR(VLOOKUP($A254,'دیتا اولیه'!$A:$AM,17,FALSE)/10000000000,"")</f>
        <v>26241.749199999998</v>
      </c>
      <c r="T254" s="14">
        <f>IFERROR(S254/'دیتا اولیه'!$AR$2*1000000,"")</f>
        <v>439582.37767391995</v>
      </c>
      <c r="U254" s="30">
        <f>IFERROR(VLOOKUP($A254,'دیتا اولیه'!$A:$AM,22,FALSE),"")</f>
        <v>0.32800000000000001</v>
      </c>
      <c r="V254" s="19">
        <f>IFERROR(VLOOKUP($A254,'دیتا اولیه'!$A:$AN,20,FALSE)/10000000000/L254,"")</f>
        <v>0.19507483776333243</v>
      </c>
      <c r="W254" s="14">
        <f>IFERROR(VLOOKUP($A254,'دیتا اولیه'!$A:$AN,40,FALSE),"")</f>
        <v>1001.2265</v>
      </c>
      <c r="X254" s="18">
        <f>IFERROR(VLOOKUP($A254,'دیتا اولیه'!$A:$AN,23,FALSE),"")</f>
        <v>1.8561000000000001</v>
      </c>
      <c r="Y254" s="18">
        <f>IFERROR(VLOOKUP($A254,'دیتا اولیه'!$A:$AN,24,FALSE),"")</f>
        <v>4.9263000000000003</v>
      </c>
      <c r="Z254" s="18" t="str">
        <f>IFERROR(VLOOKUP($A254,'دیتا اولیه'!$A:$AN,25,FALSE),"")</f>
        <v>-</v>
      </c>
      <c r="AA254" s="30">
        <f>IFERROR(VLOOKUP($A254,'دیتا اولیه'!$A:$AN,38,FALSE),"")</f>
        <v>0.24049999999999999</v>
      </c>
      <c r="AB254" s="18">
        <f>IFERROR(VLOOKUP($A254,'دیتا اولیه'!$A:$AN,39,FALSE),"")</f>
        <v>1.4056999999999999</v>
      </c>
      <c r="AC254" s="22"/>
    </row>
    <row r="255" spans="1:29" ht="20.5" thickBot="1" x14ac:dyDescent="0.4">
      <c r="A255" s="14" t="s">
        <v>78</v>
      </c>
      <c r="B255" s="13" t="str">
        <f>VLOOKUP($A255,'دیتا اولیه'!$A:$AM,2,FALSE)</f>
        <v>شرکت کیسون</v>
      </c>
      <c r="C255" s="13" t="str">
        <f>VLOOKUP($A255,'دیتا اولیه'!$A:$AM,3,FALSE)</f>
        <v>فعالیت مهندسی</v>
      </c>
      <c r="D255" s="13">
        <f>VLOOKUP($A255,'دیتا اولیه'!$A:$AM,5,FALSE)/10000000000</f>
        <v>8013.6</v>
      </c>
      <c r="E255" s="15">
        <f>IFERROR(D255/'دیتا اولیه'!$AO$2*1000,"")</f>
        <v>95.627684964200483</v>
      </c>
      <c r="F255" s="15" t="str">
        <f t="shared" si="12"/>
        <v/>
      </c>
      <c r="G255" s="14" t="str">
        <f>IFERROR(F255/'دیتا اولیه'!$AP$2*1000000,"")</f>
        <v/>
      </c>
      <c r="H255" s="15" t="str">
        <f>IFERROR(VLOOKUP($A255,'دیتا اولیه'!$A:$AM,16,FALSE)/10000000000,"")</f>
        <v/>
      </c>
      <c r="I255" s="14" t="str">
        <f>IFERROR(H255/'دیتا اولیه'!$AQ$2*1000000,"")</f>
        <v/>
      </c>
      <c r="J255" s="15" t="str">
        <f t="shared" si="13"/>
        <v/>
      </c>
      <c r="K255" s="14" t="str">
        <f>IFERROR(J255/'دیتا اولیه'!$AR$2*1000000,"")</f>
        <v/>
      </c>
      <c r="L255" s="14" t="str">
        <f>IFERROR(VLOOKUP($A255,'دیتا اولیه'!$A:$AM,15,FALSE)/10000000000,"")</f>
        <v/>
      </c>
      <c r="M255" s="14" t="str">
        <f>IFERROR(L255/'دیتا اولیه'!$AS$2*1000000,"")</f>
        <v/>
      </c>
      <c r="N255" s="51" t="str">
        <f>IFERROR(VLOOKUP($A255,'دیتا اولیه'!$A:$AM,36,FALSE),"")</f>
        <v>-</v>
      </c>
      <c r="O255" s="35" t="str">
        <f t="shared" si="14"/>
        <v/>
      </c>
      <c r="P255" s="51" t="str">
        <f>IFERROR(VLOOKUP($A255,'دیتا اولیه'!$A:$AM,37,FALSE),"")</f>
        <v>-</v>
      </c>
      <c r="Q255" s="34" t="str">
        <f t="shared" si="15"/>
        <v/>
      </c>
      <c r="R255" s="54" t="str">
        <f>IFERROR(VLOOKUP($A255,'دیتا اولیه'!$A:$AM,31,FALSE),"")</f>
        <v>-</v>
      </c>
      <c r="S255" s="14" t="str">
        <f>IFERROR(VLOOKUP($A255,'دیتا اولیه'!$A:$AM,17,FALSE)/10000000000,"")</f>
        <v/>
      </c>
      <c r="T255" s="14" t="str">
        <f>IFERROR(S255/'دیتا اولیه'!$AR$2*1000000,"")</f>
        <v/>
      </c>
      <c r="U255" s="30" t="str">
        <f>IFERROR(VLOOKUP($A255,'دیتا اولیه'!$A:$AM,22,FALSE),"")</f>
        <v>-</v>
      </c>
      <c r="V255" s="19" t="str">
        <f>IFERROR(VLOOKUP($A255,'دیتا اولیه'!$A:$AN,20,FALSE)/10000000000/L255,"")</f>
        <v/>
      </c>
      <c r="W255" s="14" t="str">
        <f>IFERROR(VLOOKUP($A255,'دیتا اولیه'!$A:$AN,40,FALSE),"")</f>
        <v>-</v>
      </c>
      <c r="X255" s="18">
        <f>IFERROR(VLOOKUP($A255,'دیتا اولیه'!$A:$AN,23,FALSE),"")</f>
        <v>0.89090000000000003</v>
      </c>
      <c r="Y255" s="18">
        <f>IFERROR(VLOOKUP($A255,'دیتا اولیه'!$A:$AN,24,FALSE),"")</f>
        <v>16.084299999999999</v>
      </c>
      <c r="Z255" s="18" t="str">
        <f>IFERROR(VLOOKUP($A255,'دیتا اولیه'!$A:$AN,25,FALSE),"")</f>
        <v>-</v>
      </c>
      <c r="AA255" s="30" t="str">
        <f>IFERROR(VLOOKUP($A255,'دیتا اولیه'!$A:$AN,38,FALSE),"")</f>
        <v>-</v>
      </c>
      <c r="AB255" s="18" t="str">
        <f>IFERROR(VLOOKUP($A255,'دیتا اولیه'!$A:$AN,39,FALSE),"")</f>
        <v>-</v>
      </c>
      <c r="AC255" s="22"/>
    </row>
    <row r="256" spans="1:29" ht="20.5" thickBot="1" x14ac:dyDescent="0.4">
      <c r="A256" s="14" t="s">
        <v>757</v>
      </c>
      <c r="B256" s="13" t="str">
        <f>VLOOKUP($A256,'دیتا اولیه'!$A:$AM,2,FALSE)</f>
        <v>جنرال مکانیک</v>
      </c>
      <c r="C256" s="13" t="str">
        <f>VLOOKUP($A256,'دیتا اولیه'!$A:$AM,3,FALSE)</f>
        <v>فعالیت مهندسی</v>
      </c>
      <c r="D256" s="13">
        <f>VLOOKUP($A256,'دیتا اولیه'!$A:$AM,5,FALSE)/10000000000</f>
        <v>6103.5</v>
      </c>
      <c r="E256" s="15">
        <f>IFERROR(D256/'دیتا اولیه'!$AO$2*1000,"")</f>
        <v>72.834128878281632</v>
      </c>
      <c r="F256" s="15">
        <f t="shared" si="12"/>
        <v>165.78231790155712</v>
      </c>
      <c r="G256" s="14">
        <f>IFERROR(F256/'دیتا اولیه'!$AP$2*1000000,"")</f>
        <v>3273.7424546121074</v>
      </c>
      <c r="H256" s="15">
        <f>IFERROR(VLOOKUP($A256,'دیتا اولیه'!$A:$AM,16,FALSE)/10000000000,"")</f>
        <v>470.11180000000002</v>
      </c>
      <c r="I256" s="14">
        <f>IFERROR(H256/'دیتا اولیه'!$AQ$2*1000000,"")</f>
        <v>9089.9068022738702</v>
      </c>
      <c r="J256" s="15">
        <f t="shared" si="13"/>
        <v>144.54405466970388</v>
      </c>
      <c r="K256" s="14">
        <f>IFERROR(J256/'دیتا اولیه'!$AR$2*1000000,"")</f>
        <v>2421.2951181751828</v>
      </c>
      <c r="L256" s="14">
        <f>IFERROR(VLOOKUP($A256,'دیتا اولیه'!$A:$AM,15,FALSE)/10000000000,"")</f>
        <v>158.6371</v>
      </c>
      <c r="M256" s="14">
        <f>IFERROR(L256/'دیتا اولیه'!$AS$2*1000000,"")</f>
        <v>2346.6679486989838</v>
      </c>
      <c r="N256" s="51">
        <f>IFERROR(VLOOKUP($A256,'دیتا اولیه'!$A:$AM,36,FALSE),"")</f>
        <v>9.7500000000000003E-2</v>
      </c>
      <c r="O256" s="35">
        <f t="shared" si="14"/>
        <v>-3.0821178680788819E-2</v>
      </c>
      <c r="P256" s="51">
        <f>IFERROR(VLOOKUP($A256,'دیتا اولیه'!$A:$AM,37,FALSE),"")</f>
        <v>-4.3099999999999999E-2</v>
      </c>
      <c r="Q256" s="34">
        <f t="shared" si="15"/>
        <v>-0.28318492329995115</v>
      </c>
      <c r="R256" s="54">
        <f>IFERROR(VLOOKUP($A256,'دیتا اولیه'!$A:$AM,31,FALSE),"")</f>
        <v>0.4602</v>
      </c>
      <c r="S256" s="14">
        <f>IFERROR(VLOOKUP($A256,'دیتا اولیه'!$A:$AM,17,FALSE)/10000000000,"")</f>
        <v>733.40530000000001</v>
      </c>
      <c r="T256" s="14">
        <f>IFERROR(S256/'دیتا اولیه'!$AR$2*1000000,"")</f>
        <v>12285.463256110022</v>
      </c>
      <c r="U256" s="30">
        <f>IFERROR(VLOOKUP($A256,'دیتا اولیه'!$A:$AM,22,FALSE),"")</f>
        <v>0.72589999999999999</v>
      </c>
      <c r="V256" s="19" t="str">
        <f>IFERROR(VLOOKUP($A256,'دیتا اولیه'!$A:$AN,20,FALSE)/10000000000/L256,"")</f>
        <v/>
      </c>
      <c r="W256" s="14">
        <f>IFERROR(VLOOKUP($A256,'دیتا اولیه'!$A:$AN,40,FALSE),"")</f>
        <v>202.2431</v>
      </c>
      <c r="X256" s="18">
        <f>IFERROR(VLOOKUP($A256,'دیتا اولیه'!$A:$AN,23,FALSE),"")</f>
        <v>1.2237</v>
      </c>
      <c r="Y256" s="18">
        <f>IFERROR(VLOOKUP($A256,'دیتا اولیه'!$A:$AN,24,FALSE),"")</f>
        <v>10.4533</v>
      </c>
      <c r="Z256" s="18" t="str">
        <f>IFERROR(VLOOKUP($A256,'دیتا اولیه'!$A:$AN,25,FALSE),"")</f>
        <v>-</v>
      </c>
      <c r="AA256" s="30">
        <f>IFERROR(VLOOKUP($A256,'دیتا اولیه'!$A:$AN,38,FALSE),"")</f>
        <v>0.68540000000000001</v>
      </c>
      <c r="AB256" s="18">
        <f>IFERROR(VLOOKUP($A256,'دیتا اولیه'!$A:$AN,39,FALSE),"")</f>
        <v>1.0302</v>
      </c>
      <c r="AC256" s="22"/>
    </row>
    <row r="257" spans="1:29" ht="20.5" thickBot="1" x14ac:dyDescent="0.4">
      <c r="A257" s="14" t="s">
        <v>1388</v>
      </c>
      <c r="B257" s="13" t="str">
        <f>VLOOKUP($A257,'دیتا اولیه'!$A:$AM,2,FALSE)</f>
        <v>خدمات فنی فولاد یزد</v>
      </c>
      <c r="C257" s="13" t="str">
        <f>VLOOKUP($A257,'دیتا اولیه'!$A:$AM,3,FALSE)</f>
        <v>فعالیت مهندسی</v>
      </c>
      <c r="D257" s="13">
        <f>VLOOKUP($A257,'دیتا اولیه'!$A:$AM,5,FALSE)/10000000000</f>
        <v>974.4</v>
      </c>
      <c r="E257" s="15">
        <f>IFERROR(D257/'دیتا اولیه'!$AO$2*1000,"")</f>
        <v>11.627684964200478</v>
      </c>
      <c r="F257" s="15">
        <f t="shared" si="12"/>
        <v>4.3839285714285712</v>
      </c>
      <c r="G257" s="14">
        <f>IFERROR(F257/'دیتا اولیه'!$AP$2*1000000,"")</f>
        <v>86.570469419995476</v>
      </c>
      <c r="H257" s="15">
        <f>IFERROR(VLOOKUP($A257,'دیتا اولیه'!$A:$AM,16,FALSE)/10000000000,"")</f>
        <v>12.3346</v>
      </c>
      <c r="I257" s="14">
        <f>IFERROR(H257/'دیتا اولیه'!$AQ$2*1000000,"")</f>
        <v>238.4972350052206</v>
      </c>
      <c r="J257" s="15">
        <f t="shared" si="13"/>
        <v>2.4900001679232928E-2</v>
      </c>
      <c r="K257" s="14">
        <f>IFERROR(J257/'دیتا اولیه'!$AR$2*1000000,"")</f>
        <v>0.41710641538490928</v>
      </c>
      <c r="L257" s="14">
        <f>IFERROR(VLOOKUP($A257,'دیتا اولیه'!$A:$AM,15,FALSE)/10000000000,"")</f>
        <v>7.4141000000000004</v>
      </c>
      <c r="M257" s="14">
        <f>IFERROR(L257/'دیتا اولیه'!$AS$2*1000000,"")</f>
        <v>109.67441310039793</v>
      </c>
      <c r="N257" s="51">
        <f>IFERROR(VLOOKUP($A257,'دیتا اولیه'!$A:$AM,36,FALSE),"")</f>
        <v>296.755</v>
      </c>
      <c r="O257" s="35">
        <f t="shared" si="14"/>
        <v>261.9410842295232</v>
      </c>
      <c r="P257" s="51">
        <f>IFERROR(VLOOKUP($A257,'دیتا اولیه'!$A:$AM,37,FALSE),"")</f>
        <v>0.69120000000000004</v>
      </c>
      <c r="Q257" s="34">
        <f t="shared" si="15"/>
        <v>0.26688019407996943</v>
      </c>
      <c r="R257" s="54">
        <f>IFERROR(VLOOKUP($A257,'دیتا اولیه'!$A:$AM,31,FALSE),"")</f>
        <v>1.4471000000000001</v>
      </c>
      <c r="S257" s="14">
        <f>IFERROR(VLOOKUP($A257,'دیتا اولیه'!$A:$AM,17,FALSE)/10000000000,"")</f>
        <v>29.465199999999999</v>
      </c>
      <c r="T257" s="14">
        <f>IFERROR(S257/'دیتا اولیه'!$AR$2*1000000,"")</f>
        <v>493.5792418379483</v>
      </c>
      <c r="U257" s="30">
        <f>IFERROR(VLOOKUP($A257,'دیتا اولیه'!$A:$AM,22,FALSE),"")</f>
        <v>0.1011</v>
      </c>
      <c r="V257" s="19">
        <f>IFERROR(VLOOKUP($A257,'دیتا اولیه'!$A:$AN,20,FALSE)/10000000000/L257,"")</f>
        <v>4.8569617350723612E-2</v>
      </c>
      <c r="W257" s="14">
        <f>IFERROR(VLOOKUP($A257,'دیتا اولیه'!$A:$AN,40,FALSE),"")</f>
        <v>102.6073</v>
      </c>
      <c r="X257" s="18">
        <f>IFERROR(VLOOKUP($A257,'دیتا اولیه'!$A:$AN,23,FALSE),"")</f>
        <v>5.0216000000000003</v>
      </c>
      <c r="Y257" s="18">
        <f>IFERROR(VLOOKUP($A257,'دیتا اولیه'!$A:$AN,24,FALSE),"")</f>
        <v>73.873900000000006</v>
      </c>
      <c r="Z257" s="18" t="str">
        <f>IFERROR(VLOOKUP($A257,'دیتا اولیه'!$A:$AN,25,FALSE),"")</f>
        <v>-</v>
      </c>
      <c r="AA257" s="30">
        <f>IFERROR(VLOOKUP($A257,'دیتا اولیه'!$A:$AN,38,FALSE),"")</f>
        <v>-0.1288</v>
      </c>
      <c r="AB257" s="18">
        <f>IFERROR(VLOOKUP($A257,'دیتا اولیه'!$A:$AN,39,FALSE),"")</f>
        <v>9.4700000000000006E-2</v>
      </c>
      <c r="AC257" s="22"/>
    </row>
    <row r="258" spans="1:29" ht="20.5" thickBot="1" x14ac:dyDescent="0.4">
      <c r="A258" s="14" t="s">
        <v>1525</v>
      </c>
      <c r="B258" s="13" t="str">
        <f>VLOOKUP($A258,'دیتا اولیه'!$A:$AM,2,FALSE)</f>
        <v>بازرسی مهندسی و صنعتی ایران</v>
      </c>
      <c r="C258" s="13" t="str">
        <f>VLOOKUP($A258,'دیتا اولیه'!$A:$AM,3,FALSE)</f>
        <v>فعالیت مهندسی</v>
      </c>
      <c r="D258" s="13">
        <f>VLOOKUP($A258,'دیتا اولیه'!$A:$AM,5,FALSE)/10000000000</f>
        <v>341.1</v>
      </c>
      <c r="E258" s="15">
        <f>IFERROR(D258/'دیتا اولیه'!$AO$2*1000,"")</f>
        <v>4.0704057279236281</v>
      </c>
      <c r="F258" s="15">
        <f t="shared" si="12"/>
        <v>4.1308205732234002</v>
      </c>
      <c r="G258" s="14">
        <f>IFERROR(F258/'دیتا اولیه'!$AP$2*1000000,"")</f>
        <v>81.572286201094002</v>
      </c>
      <c r="H258" s="15">
        <f>IFERROR(VLOOKUP($A258,'دیتا اولیه'!$A:$AM,16,FALSE)/10000000000,"")</f>
        <v>12.929</v>
      </c>
      <c r="I258" s="14">
        <f>IFERROR(H258/'دیتا اولیه'!$AQ$2*1000000,"")</f>
        <v>249.99033218608611</v>
      </c>
      <c r="J258" s="15">
        <f t="shared" si="13"/>
        <v>42.051159072741811</v>
      </c>
      <c r="K258" s="14">
        <f>IFERROR(J258/'دیتا اولیه'!$AR$2*1000000,"")</f>
        <v>704.40992131500423</v>
      </c>
      <c r="L258" s="14">
        <f>IFERROR(VLOOKUP($A258,'دیتا اولیه'!$A:$AM,15,FALSE)/10000000000,"")</f>
        <v>-5.2606000000000002</v>
      </c>
      <c r="M258" s="14">
        <f>IFERROR(L258/'دیتا اولیه'!$AS$2*1000000,"")</f>
        <v>-77.818375467818527</v>
      </c>
      <c r="N258" s="51">
        <f>IFERROR(VLOOKUP($A258,'دیتا اولیه'!$A:$AM,36,FALSE),"")</f>
        <v>-1.1251</v>
      </c>
      <c r="O258" s="35">
        <f t="shared" si="14"/>
        <v>-1.1104731394505998</v>
      </c>
      <c r="P258" s="51">
        <f>IFERROR(VLOOKUP($A258,'دیتا اولیه'!$A:$AM,37,FALSE),"")</f>
        <v>-2.2734999999999999</v>
      </c>
      <c r="Q258" s="34">
        <f t="shared" si="15"/>
        <v>-1.9539805624177156</v>
      </c>
      <c r="R258" s="54" t="str">
        <f>IFERROR(VLOOKUP($A258,'دیتا اولیه'!$A:$AM,31,FALSE),"")</f>
        <v>-</v>
      </c>
      <c r="S258" s="14">
        <f>IFERROR(VLOOKUP($A258,'دیتا اولیه'!$A:$AM,17,FALSE)/10000000000,"")</f>
        <v>21.928000000000001</v>
      </c>
      <c r="T258" s="14">
        <f>IFERROR(S258/'دیتا اولیه'!$AR$2*1000000,"")</f>
        <v>367.32164095348173</v>
      </c>
      <c r="U258" s="30">
        <f>IFERROR(VLOOKUP($A258,'دیتا اولیه'!$A:$AM,22,FALSE),"")</f>
        <v>1.4479</v>
      </c>
      <c r="V258" s="19">
        <f>IFERROR(VLOOKUP($A258,'دیتا اولیه'!$A:$AN,20,FALSE)/10000000000/L258,"")</f>
        <v>-5.7027715469718276E-5</v>
      </c>
      <c r="W258" s="14">
        <f>IFERROR(VLOOKUP($A258,'دیتا اولیه'!$A:$AN,40,FALSE),"")</f>
        <v>303.15710000000001</v>
      </c>
      <c r="X258" s="18">
        <f>IFERROR(VLOOKUP($A258,'دیتا اولیه'!$A:$AN,23,FALSE),"")</f>
        <v>2.0127999999999999</v>
      </c>
      <c r="Y258" s="18">
        <f>IFERROR(VLOOKUP($A258,'دیتا اولیه'!$A:$AN,24,FALSE),"")</f>
        <v>94.661000000000001</v>
      </c>
      <c r="Z258" s="18" t="str">
        <f>IFERROR(VLOOKUP($A258,'دیتا اولیه'!$A:$AN,25,FALSE),"")</f>
        <v>-</v>
      </c>
      <c r="AA258" s="30">
        <f>IFERROR(VLOOKUP($A258,'دیتا اولیه'!$A:$AN,38,FALSE),"")</f>
        <v>0.126</v>
      </c>
      <c r="AB258" s="18">
        <f>IFERROR(VLOOKUP($A258,'دیتا اولیه'!$A:$AN,39,FALSE),"")</f>
        <v>0.22650000000000001</v>
      </c>
      <c r="AC258" s="22"/>
    </row>
    <row r="259" spans="1:29" ht="20.5" thickBot="1" x14ac:dyDescent="0.4">
      <c r="A259" s="14" t="s">
        <v>1316</v>
      </c>
      <c r="B259" s="13" t="str">
        <f>VLOOKUP($A259,'دیتا اولیه'!$A:$AM,2,FALSE)</f>
        <v>کنترل ‌خوردگی ‌تکین ‌کوی</v>
      </c>
      <c r="C259" s="13" t="str">
        <f>VLOOKUP($A259,'دیتا اولیه'!$A:$AM,3,FALSE)</f>
        <v>فعالیت مهندسی</v>
      </c>
      <c r="D259" s="13">
        <f>VLOOKUP($A259,'دیتا اولیه'!$A:$AM,5,FALSE)/10000000000</f>
        <v>299.60000000000002</v>
      </c>
      <c r="E259" s="15">
        <f>IFERROR(D259/'دیتا اولیه'!$AO$2*1000,"")</f>
        <v>3.5751789976133654</v>
      </c>
      <c r="F259" s="15">
        <f t="shared" ref="F259:F322" si="16">IFERROR(L259/(1+P259),"")</f>
        <v>11.761904761904814</v>
      </c>
      <c r="G259" s="14">
        <f>IFERROR(F259/'دیتا اولیه'!$AP$2*1000000,"")</f>
        <v>232.2651019333494</v>
      </c>
      <c r="H259" s="15">
        <f>IFERROR(VLOOKUP($A259,'دیتا اولیه'!$A:$AM,16,FALSE)/10000000000,"")</f>
        <v>30.869900000000001</v>
      </c>
      <c r="I259" s="14">
        <f>IFERROR(H259/'دیتا اولیه'!$AQ$2*1000000,"")</f>
        <v>596.88889748250119</v>
      </c>
      <c r="J259" s="15">
        <f t="shared" ref="J259:J322" si="17">IFERROR(L259/(1+N259),"")</f>
        <v>7.6000000000000583</v>
      </c>
      <c r="K259" s="14">
        <f>IFERROR(J259/'دیتا اولیه'!$AR$2*1000000,"")</f>
        <v>127.30958004589942</v>
      </c>
      <c r="L259" s="14">
        <f>IFERROR(VLOOKUP($A259,'دیتا اولیه'!$A:$AM,15,FALSE)/10000000000,"")</f>
        <v>-4.9399999999999999E-2</v>
      </c>
      <c r="M259" s="14">
        <f>IFERROR(L259/'دیتا اولیه'!$AS$2*1000000,"")</f>
        <v>-0.73075842073342101</v>
      </c>
      <c r="N259" s="51">
        <f>IFERROR(VLOOKUP($A259,'دیتا اولیه'!$A:$AM,36,FALSE),"")</f>
        <v>-1.0065</v>
      </c>
      <c r="O259" s="35">
        <f t="shared" ref="O259:O322" si="18">IFERROR((M259/K259)-1,"")</f>
        <v>-1.0057400112424373</v>
      </c>
      <c r="P259" s="51">
        <f>IFERROR(VLOOKUP($A259,'دیتا اولیه'!$A:$AM,37,FALSE),"")</f>
        <v>-1.0042</v>
      </c>
      <c r="Q259" s="34">
        <f t="shared" ref="Q259:Q322" si="19">IFERROR((M259/G259)-1,"")</f>
        <v>-1.0031462256475496</v>
      </c>
      <c r="R259" s="54">
        <f>IFERROR(VLOOKUP($A259,'دیتا اولیه'!$A:$AM,31,FALSE),"")</f>
        <v>1.24E-2</v>
      </c>
      <c r="S259" s="14">
        <f>IFERROR(VLOOKUP($A259,'دیتا اولیه'!$A:$AM,17,FALSE)/10000000000,"")</f>
        <v>9.9845000000000006</v>
      </c>
      <c r="T259" s="14">
        <f>IFERROR(S259/'دیتا اولیه'!$AR$2*1000000,"")</f>
        <v>167.25296078529911</v>
      </c>
      <c r="U259" s="30" t="str">
        <f>IFERROR(VLOOKUP($A259,'دیتا اولیه'!$A:$AM,22,FALSE),"")</f>
        <v>-</v>
      </c>
      <c r="V259" s="19" t="str">
        <f>IFERROR(VLOOKUP($A259,'دیتا اولیه'!$A:$AN,20,FALSE)/10000000000/L259,"")</f>
        <v/>
      </c>
      <c r="W259" s="14">
        <f>IFERROR(VLOOKUP($A259,'دیتا اولیه'!$A:$AN,40,FALSE),"")</f>
        <v>458.93860000000001</v>
      </c>
      <c r="X259" s="18">
        <f>IFERROR(VLOOKUP($A259,'دیتا اولیه'!$A:$AN,23,FALSE),"")</f>
        <v>1.6753</v>
      </c>
      <c r="Y259" s="18">
        <f>IFERROR(VLOOKUP($A259,'دیتا اولیه'!$A:$AN,24,FALSE),"")</f>
        <v>18.4131</v>
      </c>
      <c r="Z259" s="18" t="str">
        <f>IFERROR(VLOOKUP($A259,'دیتا اولیه'!$A:$AN,25,FALSE),"")</f>
        <v>-</v>
      </c>
      <c r="AA259" s="30">
        <f>IFERROR(VLOOKUP($A259,'دیتا اولیه'!$A:$AN,38,FALSE),"")</f>
        <v>9.7600000000000006E-2</v>
      </c>
      <c r="AB259" s="18">
        <f>IFERROR(VLOOKUP($A259,'دیتا اولیه'!$A:$AN,39,FALSE),"")</f>
        <v>9.98E-2</v>
      </c>
      <c r="AC259" s="22"/>
    </row>
    <row r="260" spans="1:29" ht="20.5" thickBot="1" x14ac:dyDescent="0.4">
      <c r="A260" s="14" t="s">
        <v>1284</v>
      </c>
      <c r="B260" s="13" t="str">
        <f>VLOOKUP($A260,'دیتا اولیه'!$A:$AM,2,FALSE)</f>
        <v>مهندسی مرآت پولاد</v>
      </c>
      <c r="C260" s="13" t="str">
        <f>VLOOKUP($A260,'دیتا اولیه'!$A:$AM,3,FALSE)</f>
        <v>فعالیت مهندسی</v>
      </c>
      <c r="D260" s="13">
        <f>VLOOKUP($A260,'دیتا اولیه'!$A:$AM,5,FALSE)/10000000000</f>
        <v>273.98475000000002</v>
      </c>
      <c r="E260" s="15">
        <f>IFERROR(D260/'دیتا اولیه'!$AO$2*1000,"")</f>
        <v>3.2695077565632462</v>
      </c>
      <c r="F260" s="15" t="str">
        <f t="shared" si="16"/>
        <v/>
      </c>
      <c r="G260" s="14" t="str">
        <f>IFERROR(F260/'دیتا اولیه'!$AP$2*1000000,"")</f>
        <v/>
      </c>
      <c r="H260" s="15">
        <f>IFERROR(VLOOKUP($A260,'دیتا اولیه'!$A:$AM,16,FALSE)/10000000000,"")</f>
        <v>-0.60129999999999995</v>
      </c>
      <c r="I260" s="14">
        <f>IFERROR(H260/'دیتا اولیه'!$AQ$2*1000000,"")</f>
        <v>-11.626513012877528</v>
      </c>
      <c r="J260" s="15" t="str">
        <f t="shared" si="17"/>
        <v/>
      </c>
      <c r="K260" s="14" t="str">
        <f>IFERROR(J260/'دیتا اولیه'!$AR$2*1000000,"")</f>
        <v/>
      </c>
      <c r="L260" s="14">
        <f>IFERROR(VLOOKUP($A260,'دیتا اولیه'!$A:$AM,15,FALSE)/10000000000,"")</f>
        <v>1.1234</v>
      </c>
      <c r="M260" s="14">
        <f>IFERROR(L260/'دیتا اولیه'!$AS$2*1000000,"")</f>
        <v>16.618097365423587</v>
      </c>
      <c r="N260" s="51" t="str">
        <f>IFERROR(VLOOKUP($A260,'دیتا اولیه'!$A:$AM,36,FALSE),"")</f>
        <v>-</v>
      </c>
      <c r="O260" s="35" t="str">
        <f t="shared" si="18"/>
        <v/>
      </c>
      <c r="P260" s="51" t="str">
        <f>IFERROR(VLOOKUP($A260,'دیتا اولیه'!$A:$AM,37,FALSE),"")</f>
        <v>-</v>
      </c>
      <c r="Q260" s="34" t="str">
        <f t="shared" si="19"/>
        <v/>
      </c>
      <c r="R260" s="54" t="str">
        <f>IFERROR(VLOOKUP($A260,'دیتا اولیه'!$A:$AM,31,FALSE),"")</f>
        <v>-</v>
      </c>
      <c r="S260" s="14">
        <f>IFERROR(VLOOKUP($A260,'دیتا اولیه'!$A:$AM,17,FALSE)/10000000000,"")</f>
        <v>-16.706099999999999</v>
      </c>
      <c r="T260" s="14">
        <f>IFERROR(S260/'دیتا اولیه'!$AR$2*1000000,"")</f>
        <v>-279.84823357957686</v>
      </c>
      <c r="U260" s="30" t="str">
        <f>IFERROR(VLOOKUP($A260,'دیتا اولیه'!$A:$AM,22,FALSE),"")</f>
        <v>-</v>
      </c>
      <c r="V260" s="19" t="str">
        <f>IFERROR(VLOOKUP($A260,'دیتا اولیه'!$A:$AN,20,FALSE)/10000000000/L260,"")</f>
        <v/>
      </c>
      <c r="W260" s="14">
        <f>IFERROR(VLOOKUP($A260,'دیتا اولیه'!$A:$AN,40,FALSE),"")</f>
        <v>1337.4739999999999</v>
      </c>
      <c r="X260" s="18">
        <f>IFERROR(VLOOKUP($A260,'دیتا اولیه'!$A:$AN,23,FALSE),"")</f>
        <v>31.526199999999999</v>
      </c>
      <c r="Y260" s="18" t="str">
        <f>IFERROR(VLOOKUP($A260,'دیتا اولیه'!$A:$AN,24,FALSE),"")</f>
        <v>-</v>
      </c>
      <c r="Z260" s="18" t="str">
        <f>IFERROR(VLOOKUP($A260,'دیتا اولیه'!$A:$AN,25,FALSE),"")</f>
        <v>-</v>
      </c>
      <c r="AA260" s="30">
        <f>IFERROR(VLOOKUP($A260,'دیتا اولیه'!$A:$AN,38,FALSE),"")</f>
        <v>0.52200000000000002</v>
      </c>
      <c r="AB260" s="18">
        <f>IFERROR(VLOOKUP($A260,'دیتا اولیه'!$A:$AN,39,FALSE),"")</f>
        <v>0.2878</v>
      </c>
      <c r="AC260" s="22"/>
    </row>
    <row r="261" spans="1:29" ht="20.5" thickBot="1" x14ac:dyDescent="0.4">
      <c r="A261" s="14" t="s">
        <v>1257</v>
      </c>
      <c r="B261" s="13" t="str">
        <f>VLOOKUP($A261,'دیتا اولیه'!$A:$AM,2,FALSE)</f>
        <v>تابان نیرو سپاهان</v>
      </c>
      <c r="C261" s="13" t="str">
        <f>VLOOKUP($A261,'دیتا اولیه'!$A:$AM,3,FALSE)</f>
        <v>فعالیت مهندسی</v>
      </c>
      <c r="D261" s="13">
        <f>VLOOKUP($A261,'دیتا اولیه'!$A:$AM,5,FALSE)/10000000000</f>
        <v>156.24</v>
      </c>
      <c r="E261" s="15">
        <f>IFERROR(D261/'دیتا اولیه'!$AO$2*1000,"")</f>
        <v>1.8644391408114558</v>
      </c>
      <c r="F261" s="15" t="str">
        <f t="shared" si="16"/>
        <v/>
      </c>
      <c r="G261" s="14" t="str">
        <f>IFERROR(F261/'دیتا اولیه'!$AP$2*1000000,"")</f>
        <v/>
      </c>
      <c r="H261" s="15">
        <f>IFERROR(VLOOKUP($A261,'دیتا اولیه'!$A:$AM,16,FALSE)/10000000000,"")</f>
        <v>-2.9628000000000001</v>
      </c>
      <c r="I261" s="14">
        <f>IFERROR(H261/'دیتا اولیه'!$AQ$2*1000000,"")</f>
        <v>-57.287598128311224</v>
      </c>
      <c r="J261" s="15" t="str">
        <f t="shared" si="17"/>
        <v/>
      </c>
      <c r="K261" s="14" t="str">
        <f>IFERROR(J261/'دیتا اولیه'!$AR$2*1000000,"")</f>
        <v/>
      </c>
      <c r="L261" s="14">
        <f>IFERROR(VLOOKUP($A261,'دیتا اولیه'!$A:$AM,15,FALSE)/10000000000,"")</f>
        <v>-4.9749999999999996</v>
      </c>
      <c r="M261" s="14">
        <f>IFERROR(L261/'دیتا اولیه'!$AS$2*1000000,"")</f>
        <v>-73.593585893699796</v>
      </c>
      <c r="N261" s="51" t="str">
        <f>IFERROR(VLOOKUP($A261,'دیتا اولیه'!$A:$AM,36,FALSE),"")</f>
        <v>-</v>
      </c>
      <c r="O261" s="35" t="str">
        <f t="shared" si="18"/>
        <v/>
      </c>
      <c r="P261" s="51" t="str">
        <f>IFERROR(VLOOKUP($A261,'دیتا اولیه'!$A:$AM,37,FALSE),"")</f>
        <v>-</v>
      </c>
      <c r="Q261" s="34" t="str">
        <f t="shared" si="19"/>
        <v/>
      </c>
      <c r="R261" s="54" t="str">
        <f>IFERROR(VLOOKUP($A261,'دیتا اولیه'!$A:$AM,31,FALSE),"")</f>
        <v>-</v>
      </c>
      <c r="S261" s="14">
        <f>IFERROR(VLOOKUP($A261,'دیتا اولیه'!$A:$AM,17,FALSE)/10000000000,"")</f>
        <v>-8.2128999999999994</v>
      </c>
      <c r="T261" s="14">
        <f>IFERROR(S261/'دیتا اولیه'!$AR$2*1000000,"")</f>
        <v>-137.57642762617886</v>
      </c>
      <c r="U261" s="30" t="str">
        <f>IFERROR(VLOOKUP($A261,'دیتا اولیه'!$A:$AM,22,FALSE),"")</f>
        <v>-</v>
      </c>
      <c r="V261" s="19" t="str">
        <f>IFERROR(VLOOKUP($A261,'دیتا اولیه'!$A:$AN,20,FALSE)/10000000000/L261,"")</f>
        <v/>
      </c>
      <c r="W261" s="14">
        <f>IFERROR(VLOOKUP($A261,'دیتا اولیه'!$A:$AN,40,FALSE),"")</f>
        <v>363.22500000000002</v>
      </c>
      <c r="X261" s="18">
        <f>IFERROR(VLOOKUP($A261,'دیتا اولیه'!$A:$AN,23,FALSE),"")</f>
        <v>5.1013999999999999</v>
      </c>
      <c r="Y261" s="18" t="str">
        <f>IFERROR(VLOOKUP($A261,'دیتا اولیه'!$A:$AN,24,FALSE),"")</f>
        <v>-</v>
      </c>
      <c r="Z261" s="18" t="str">
        <f>IFERROR(VLOOKUP($A261,'دیتا اولیه'!$A:$AN,25,FALSE),"")</f>
        <v>-</v>
      </c>
      <c r="AA261" s="30">
        <f>IFERROR(VLOOKUP($A261,'دیتا اولیه'!$A:$AN,38,FALSE),"")</f>
        <v>0.1943</v>
      </c>
      <c r="AB261" s="18">
        <f>IFERROR(VLOOKUP($A261,'دیتا اولیه'!$A:$AN,39,FALSE),"")</f>
        <v>0.66039999999999999</v>
      </c>
      <c r="AC261" s="22"/>
    </row>
    <row r="262" spans="1:29" ht="20.5" thickBot="1" x14ac:dyDescent="0.4">
      <c r="A262" s="14" t="s">
        <v>1171</v>
      </c>
      <c r="B262" s="13" t="str">
        <f>VLOOKUP($A262,'دیتا اولیه'!$A:$AM,2,FALSE)</f>
        <v>پرسپولیس</v>
      </c>
      <c r="C262" s="13" t="str">
        <f>VLOOKUP($A262,'دیتا اولیه'!$A:$AM,3,FALSE)</f>
        <v>فعاليتهاي فرهنگي و ورزشي</v>
      </c>
      <c r="D262" s="13">
        <f>VLOOKUP($A262,'دیتا اولیه'!$A:$AM,5,FALSE)/10000000000</f>
        <v>1706.5869345000001</v>
      </c>
      <c r="E262" s="15">
        <f>IFERROR(D262/'دیتا اولیه'!$AO$2*1000,"")</f>
        <v>20.36499921837709</v>
      </c>
      <c r="F262" s="15" t="str">
        <f t="shared" si="16"/>
        <v/>
      </c>
      <c r="G262" s="14" t="str">
        <f>IFERROR(F262/'دیتا اولیه'!$AP$2*1000000,"")</f>
        <v/>
      </c>
      <c r="H262" s="15">
        <f>IFERROR(VLOOKUP($A262,'دیتا اولیه'!$A:$AM,16,FALSE)/10000000000,"")</f>
        <v>-239.01730000000001</v>
      </c>
      <c r="I262" s="14">
        <f>IFERROR(H262/'دیتا اولیه'!$AQ$2*1000000,"")</f>
        <v>-4621.5495572141226</v>
      </c>
      <c r="J262" s="15">
        <f t="shared" si="17"/>
        <v>49.110526315789436</v>
      </c>
      <c r="K262" s="14">
        <f>IFERROR(J262/'دیتا اولیه'!$AR$2*1000000,"")</f>
        <v>822.66322119686811</v>
      </c>
      <c r="L262" s="14">
        <f>IFERROR(VLOOKUP($A262,'دیتا اولیه'!$A:$AM,15,FALSE)/10000000000,"")</f>
        <v>0.93310000000000004</v>
      </c>
      <c r="M262" s="14">
        <f>IFERROR(L262/'دیتا اولیه'!$AS$2*1000000,"")</f>
        <v>13.803050250735938</v>
      </c>
      <c r="N262" s="51">
        <f>IFERROR(VLOOKUP($A262,'دیتا اولیه'!$A:$AM,36,FALSE),"")</f>
        <v>-0.98099999999999998</v>
      </c>
      <c r="O262" s="35">
        <f t="shared" si="18"/>
        <v>-0.98322150559902954</v>
      </c>
      <c r="P262" s="51" t="str">
        <f>IFERROR(VLOOKUP($A262,'دیتا اولیه'!$A:$AM,37,FALSE),"")</f>
        <v>-</v>
      </c>
      <c r="Q262" s="34" t="str">
        <f t="shared" si="19"/>
        <v/>
      </c>
      <c r="R262" s="54" t="str">
        <f>IFERROR(VLOOKUP($A262,'دیتا اولیه'!$A:$AM,31,FALSE),"")</f>
        <v>-</v>
      </c>
      <c r="S262" s="14">
        <f>IFERROR(VLOOKUP($A262,'دیتا اولیه'!$A:$AM,17,FALSE)/10000000000,"")</f>
        <v>-718.94349999999997</v>
      </c>
      <c r="T262" s="14">
        <f>IFERROR(S262/'دیتا اولیه'!$AR$2*1000000,"")</f>
        <v>-12043.209876543209</v>
      </c>
      <c r="U262" s="30" t="str">
        <f>IFERROR(VLOOKUP($A262,'دیتا اولیه'!$A:$AM,22,FALSE),"")</f>
        <v>-</v>
      </c>
      <c r="V262" s="19">
        <f>IFERROR(VLOOKUP($A262,'دیتا اولیه'!$A:$AN,20,FALSE)/10000000000/L262,"")</f>
        <v>4.5594255706783837</v>
      </c>
      <c r="W262" s="14">
        <f>IFERROR(VLOOKUP($A262,'دیتا اولیه'!$A:$AN,40,FALSE),"")</f>
        <v>286.30119999999999</v>
      </c>
      <c r="X262" s="18">
        <f>IFERROR(VLOOKUP($A262,'دیتا اولیه'!$A:$AN,23,FALSE),"")</f>
        <v>2.9750000000000001</v>
      </c>
      <c r="Y262" s="18" t="str">
        <f>IFERROR(VLOOKUP($A262,'دیتا اولیه'!$A:$AN,24,FALSE),"")</f>
        <v>-</v>
      </c>
      <c r="Z262" s="18" t="str">
        <f>IFERROR(VLOOKUP($A262,'دیتا اولیه'!$A:$AN,25,FALSE),"")</f>
        <v>-</v>
      </c>
      <c r="AA262" s="30">
        <f>IFERROR(VLOOKUP($A262,'دیتا اولیه'!$A:$AN,38,FALSE),"")</f>
        <v>-4.53E-2</v>
      </c>
      <c r="AB262" s="18" t="str">
        <f>IFERROR(VLOOKUP($A262,'دیتا اولیه'!$A:$AN,39,FALSE),"")</f>
        <v>-</v>
      </c>
      <c r="AC262" s="22"/>
    </row>
    <row r="263" spans="1:29" ht="20.5" thickBot="1" x14ac:dyDescent="0.4">
      <c r="A263" s="14" t="s">
        <v>1600</v>
      </c>
      <c r="B263" s="13" t="str">
        <f>VLOOKUP($A263,'دیتا اولیه'!$A:$AM,2,FALSE)</f>
        <v>استقلال</v>
      </c>
      <c r="C263" s="13" t="str">
        <f>VLOOKUP($A263,'دیتا اولیه'!$A:$AM,3,FALSE)</f>
        <v>فعاليتهاي فرهنگي و ورزشي</v>
      </c>
      <c r="D263" s="13">
        <f>VLOOKUP($A263,'دیتا اولیه'!$A:$AM,5,FALSE)/10000000000</f>
        <v>1515.07746</v>
      </c>
      <c r="E263" s="15">
        <f>IFERROR(D263/'دیتا اولیه'!$AO$2*1000,"")</f>
        <v>18.079683293556084</v>
      </c>
      <c r="F263" s="15" t="str">
        <f t="shared" si="16"/>
        <v/>
      </c>
      <c r="G263" s="14" t="str">
        <f>IFERROR(F263/'دیتا اولیه'!$AP$2*1000000,"")</f>
        <v/>
      </c>
      <c r="H263" s="15">
        <f>IFERROR(VLOOKUP($A263,'دیتا اولیه'!$A:$AM,16,FALSE)/10000000000,"")</f>
        <v>-249.16229999999999</v>
      </c>
      <c r="I263" s="14">
        <f>IFERROR(H263/'دیتا اولیه'!$AQ$2*1000000,"")</f>
        <v>-4817.7095015275145</v>
      </c>
      <c r="J263" s="15">
        <f t="shared" si="17"/>
        <v>85.465930067685065</v>
      </c>
      <c r="K263" s="14">
        <f>IFERROR(J263/'دیتا اولیه'!$AR$2*1000000,"")</f>
        <v>1431.6620612038305</v>
      </c>
      <c r="L263" s="14">
        <f>IFERROR(VLOOKUP($A263,'دیتا اولیه'!$A:$AM,15,FALSE)/10000000000,"")</f>
        <v>-319.4631</v>
      </c>
      <c r="M263" s="14">
        <f>IFERROR(L263/'دیتا اولیه'!$AS$2*1000000,"")</f>
        <v>-4725.7155959231377</v>
      </c>
      <c r="N263" s="51">
        <f>IFERROR(VLOOKUP($A263,'دیتا اولیه'!$A:$AM,36,FALSE),"")</f>
        <v>-4.7378999999999998</v>
      </c>
      <c r="O263" s="35">
        <f t="shared" si="18"/>
        <v>-4.3008596958624867</v>
      </c>
      <c r="P263" s="51" t="str">
        <f>IFERROR(VLOOKUP($A263,'دیتا اولیه'!$A:$AM,37,FALSE),"")</f>
        <v>-</v>
      </c>
      <c r="Q263" s="34" t="str">
        <f t="shared" si="19"/>
        <v/>
      </c>
      <c r="R263" s="54" t="str">
        <f>IFERROR(VLOOKUP($A263,'دیتا اولیه'!$A:$AM,31,FALSE),"")</f>
        <v>-</v>
      </c>
      <c r="S263" s="14">
        <f>IFERROR(VLOOKUP($A263,'دیتا اولیه'!$A:$AM,17,FALSE)/10000000000,"")</f>
        <v>-986.00490000000002</v>
      </c>
      <c r="T263" s="14">
        <f>IFERROR(S263/'دیتا اولیه'!$AR$2*1000000,"")</f>
        <v>-16516.824966078701</v>
      </c>
      <c r="U263" s="30" t="str">
        <f>IFERROR(VLOOKUP($A263,'دیتا اولیه'!$A:$AM,22,FALSE),"")</f>
        <v>-</v>
      </c>
      <c r="V263" s="19">
        <f>IFERROR(VLOOKUP($A263,'دیتا اولیه'!$A:$AN,20,FALSE)/10000000000/L263,"")</f>
        <v>-0.14197257836664076</v>
      </c>
      <c r="W263" s="14">
        <f>IFERROR(VLOOKUP($A263,'دیتا اولیه'!$A:$AN,40,FALSE),"")</f>
        <v>430.38010000000003</v>
      </c>
      <c r="X263" s="18">
        <f>IFERROR(VLOOKUP($A263,'دیتا اولیه'!$A:$AN,23,FALSE),"")</f>
        <v>4.6440000000000001</v>
      </c>
      <c r="Y263" s="18" t="str">
        <f>IFERROR(VLOOKUP($A263,'دیتا اولیه'!$A:$AN,24,FALSE),"")</f>
        <v>-</v>
      </c>
      <c r="Z263" s="18" t="str">
        <f>IFERROR(VLOOKUP($A263,'دیتا اولیه'!$A:$AN,25,FALSE),"")</f>
        <v>-</v>
      </c>
      <c r="AA263" s="30">
        <f>IFERROR(VLOOKUP($A263,'دیتا اولیه'!$A:$AN,38,FALSE),"")</f>
        <v>-6.9999999999999999E-4</v>
      </c>
      <c r="AB263" s="18" t="str">
        <f>IFERROR(VLOOKUP($A263,'دیتا اولیه'!$A:$AN,39,FALSE),"")</f>
        <v>-</v>
      </c>
      <c r="AC263" s="22"/>
    </row>
    <row r="264" spans="1:29" ht="20.5" thickBot="1" x14ac:dyDescent="0.4">
      <c r="A264" s="14" t="s">
        <v>76</v>
      </c>
      <c r="B264" s="13" t="str">
        <f>VLOOKUP($A264,'دیتا اولیه'!$A:$AM,2,FALSE)</f>
        <v>پالایش نفت اصفهان</v>
      </c>
      <c r="C264" s="13" t="str">
        <f>VLOOKUP($A264,'دیتا اولیه'!$A:$AM,3,FALSE)</f>
        <v>فراورده های نفتی</v>
      </c>
      <c r="D264" s="13">
        <f>VLOOKUP($A264,'دیتا اولیه'!$A:$AM,5,FALSE)/10000000000</f>
        <v>175854</v>
      </c>
      <c r="E264" s="15">
        <f>IFERROR(D264/'دیتا اولیه'!$AO$2*1000,"")</f>
        <v>2098.4964200477325</v>
      </c>
      <c r="F264" s="15">
        <f t="shared" si="16"/>
        <v>8445.5209967239152</v>
      </c>
      <c r="G264" s="14">
        <f>IFERROR(F264/'دیتا اولیه'!$AP$2*1000000,"")</f>
        <v>166775.69108854493</v>
      </c>
      <c r="H264" s="15">
        <f>IFERROR(VLOOKUP($A264,'دیتا اولیه'!$A:$AM,16,FALSE)/10000000000,"")</f>
        <v>38825.2088</v>
      </c>
      <c r="I264" s="14">
        <f>IFERROR(H264/'دیتا اولیه'!$AQ$2*1000000,"")</f>
        <v>750709.78769480647</v>
      </c>
      <c r="J264" s="15">
        <f t="shared" si="17"/>
        <v>4649.2366925347033</v>
      </c>
      <c r="K264" s="14">
        <f>IFERROR(J264/'دیتا اولیه'!$AR$2*1000000,"")</f>
        <v>77880.575113233557</v>
      </c>
      <c r="L264" s="14">
        <f>IFERROR(VLOOKUP($A264,'دیتا اولیه'!$A:$AM,15,FALSE)/10000000000,"")</f>
        <v>8507.1733000000004</v>
      </c>
      <c r="M264" s="14">
        <f>IFERROR(L264/'دیتا اولیه'!$AS$2*1000000,"")</f>
        <v>125843.89727962605</v>
      </c>
      <c r="N264" s="51">
        <f>IFERROR(VLOOKUP($A264,'دیتا اولیه'!$A:$AM,36,FALSE),"")</f>
        <v>0.82979999999999998</v>
      </c>
      <c r="O264" s="35">
        <f t="shared" si="18"/>
        <v>0.61585731867871774</v>
      </c>
      <c r="P264" s="51">
        <f>IFERROR(VLOOKUP($A264,'دیتا اولیه'!$A:$AM,37,FALSE),"")</f>
        <v>7.3000000000000001E-3</v>
      </c>
      <c r="Q264" s="34">
        <f t="shared" si="19"/>
        <v>-0.24543021552935607</v>
      </c>
      <c r="R264" s="54" t="str">
        <f>IFERROR(VLOOKUP($A264,'دیتا اولیه'!$A:$AM,31,FALSE),"")</f>
        <v>-</v>
      </c>
      <c r="S264" s="14">
        <f>IFERROR(VLOOKUP($A264,'دیتا اولیه'!$A:$AM,17,FALSE)/10000000000,"")</f>
        <v>32143.996299999999</v>
      </c>
      <c r="T264" s="14">
        <f>IFERROR(S264/'دیتا اولیه'!$AR$2*1000000,"")</f>
        <v>538452.4565723571</v>
      </c>
      <c r="U264" s="30">
        <f>IFERROR(VLOOKUP($A264,'دیتا اولیه'!$A:$AM,22,FALSE),"")</f>
        <v>0.58289999999999997</v>
      </c>
      <c r="V264" s="19">
        <f>IFERROR(VLOOKUP($A264,'دیتا اولیه'!$A:$AN,20,FALSE)/10000000000/L264,"")</f>
        <v>8.2091462742389418E-2</v>
      </c>
      <c r="W264" s="14">
        <f>IFERROR(VLOOKUP($A264,'دیتا اولیه'!$A:$AN,40,FALSE),"")</f>
        <v>26.7088</v>
      </c>
      <c r="X264" s="18">
        <f>IFERROR(VLOOKUP($A264,'دیتا اولیه'!$A:$AN,23,FALSE),"")</f>
        <v>0.35589999999999999</v>
      </c>
      <c r="Y264" s="18">
        <f>IFERROR(VLOOKUP($A264,'دیتا اولیه'!$A:$AN,24,FALSE),"")</f>
        <v>7.4280999999999997</v>
      </c>
      <c r="Z264" s="18" t="str">
        <f>IFERROR(VLOOKUP($A264,'دیتا اولیه'!$A:$AN,25,FALSE),"")</f>
        <v>-</v>
      </c>
      <c r="AA264" s="30">
        <f>IFERROR(VLOOKUP($A264,'دیتا اولیه'!$A:$AN,38,FALSE),"")</f>
        <v>0.45219999999999999</v>
      </c>
      <c r="AB264" s="18">
        <f>IFERROR(VLOOKUP($A264,'دیتا اولیه'!$A:$AN,39,FALSE),"")</f>
        <v>1.3704000000000001</v>
      </c>
      <c r="AC264" s="22"/>
    </row>
    <row r="265" spans="1:29" ht="20.5" thickBot="1" x14ac:dyDescent="0.4">
      <c r="A265" s="14" t="s">
        <v>1426</v>
      </c>
      <c r="B265" s="13" t="str">
        <f>VLOOKUP($A265,'دیتا اولیه'!$A:$AM,2,FALSE)</f>
        <v>پالایش نفت بندرعباس</v>
      </c>
      <c r="C265" s="13" t="str">
        <f>VLOOKUP($A265,'دیتا اولیه'!$A:$AM,3,FALSE)</f>
        <v>فراورده های نفتی</v>
      </c>
      <c r="D265" s="13">
        <f>VLOOKUP($A265,'دیتا اولیه'!$A:$AM,5,FALSE)/10000000000</f>
        <v>124534.961694</v>
      </c>
      <c r="E265" s="15">
        <f>IFERROR(D265/'دیتا اولیه'!$AO$2*1000,"")</f>
        <v>1486.0973949164677</v>
      </c>
      <c r="F265" s="15">
        <f t="shared" si="16"/>
        <v>11930.868385650225</v>
      </c>
      <c r="G265" s="14">
        <f>IFERROR(F265/'دیتا اولیه'!$AP$2*1000000,"")</f>
        <v>235601.66638329826</v>
      </c>
      <c r="H265" s="15">
        <f>IFERROR(VLOOKUP($A265,'دیتا اولیه'!$A:$AM,16,FALSE)/10000000000,"")</f>
        <v>28220.028300000002</v>
      </c>
      <c r="I265" s="14">
        <f>IFERROR(H265/'دیتا اولیه'!$AQ$2*1000000,"")</f>
        <v>545651.96449978731</v>
      </c>
      <c r="J265" s="15">
        <f t="shared" si="17"/>
        <v>1523.0750493745886</v>
      </c>
      <c r="K265" s="14">
        <f>IFERROR(J265/'دیتا اولیه'!$AR$2*1000000,"")</f>
        <v>25513.426962403282</v>
      </c>
      <c r="L265" s="14">
        <f>IFERROR(VLOOKUP($A265,'دیتا اولیه'!$A:$AM,15,FALSE)/10000000000,"")</f>
        <v>5321.1673000000001</v>
      </c>
      <c r="M265" s="14">
        <f>IFERROR(L265/'دیتا اولیه'!$AS$2*1000000,"")</f>
        <v>78714.328190411383</v>
      </c>
      <c r="N265" s="51">
        <f>IFERROR(VLOOKUP($A265,'دیتا اولیه'!$A:$AM,36,FALSE),"")</f>
        <v>2.4937</v>
      </c>
      <c r="O265" s="35">
        <f t="shared" si="18"/>
        <v>2.085211888877383</v>
      </c>
      <c r="P265" s="51">
        <f>IFERROR(VLOOKUP($A265,'دیتا اولیه'!$A:$AM,37,FALSE),"")</f>
        <v>-0.55400000000000005</v>
      </c>
      <c r="Q265" s="34">
        <f t="shared" si="19"/>
        <v>-0.66590080028401943</v>
      </c>
      <c r="R265" s="54" t="str">
        <f>IFERROR(VLOOKUP($A265,'دیتا اولیه'!$A:$AM,31,FALSE),"")</f>
        <v>-</v>
      </c>
      <c r="S265" s="14">
        <f>IFERROR(VLOOKUP($A265,'دیتا اولیه'!$A:$AM,17,FALSE)/10000000000,"")</f>
        <v>10388.7613</v>
      </c>
      <c r="T265" s="14">
        <f>IFERROR(S265/'دیتا اولیه'!$AR$2*1000000,"")</f>
        <v>174024.84714474765</v>
      </c>
      <c r="U265" s="30">
        <f>IFERROR(VLOOKUP($A265,'دیتا اولیه'!$A:$AM,22,FALSE),"")</f>
        <v>0.71409999999999996</v>
      </c>
      <c r="V265" s="19">
        <f>IFERROR(VLOOKUP($A265,'دیتا اولیه'!$A:$AN,20,FALSE)/10000000000/L265,"")</f>
        <v>8.4919205603627618E-2</v>
      </c>
      <c r="W265" s="14">
        <f>IFERROR(VLOOKUP($A265,'دیتا اولیه'!$A:$AN,40,FALSE),"")</f>
        <v>35.555199999999999</v>
      </c>
      <c r="X265" s="18">
        <f>IFERROR(VLOOKUP($A265,'دیتا اولیه'!$A:$AN,23,FALSE),"")</f>
        <v>0.30580000000000002</v>
      </c>
      <c r="Y265" s="18">
        <f>IFERROR(VLOOKUP($A265,'دیتا اولیه'!$A:$AN,24,FALSE),"")</f>
        <v>8.9007000000000005</v>
      </c>
      <c r="Z265" s="18" t="str">
        <f>IFERROR(VLOOKUP($A265,'دیتا اولیه'!$A:$AN,25,FALSE),"")</f>
        <v>-</v>
      </c>
      <c r="AA265" s="30">
        <f>IFERROR(VLOOKUP($A265,'دیتا اولیه'!$A:$AN,38,FALSE),"")</f>
        <v>0.34350000000000003</v>
      </c>
      <c r="AB265" s="18">
        <f>IFERROR(VLOOKUP($A265,'دیتا اولیه'!$A:$AN,39,FALSE),"")</f>
        <v>1.2183999999999999</v>
      </c>
      <c r="AC265" s="22"/>
    </row>
    <row r="266" spans="1:29" ht="20.5" thickBot="1" x14ac:dyDescent="0.4">
      <c r="A266" s="55" t="s">
        <v>64</v>
      </c>
      <c r="B266" s="13" t="str">
        <f>VLOOKUP($A266,'دیتا اولیه'!$A:$AM,2,FALSE)</f>
        <v>پالایش نفت تهران</v>
      </c>
      <c r="C266" s="13" t="str">
        <f>VLOOKUP($A266,'دیتا اولیه'!$A:$AM,3,FALSE)</f>
        <v>فراورده های نفتی</v>
      </c>
      <c r="D266" s="13">
        <f>VLOOKUP($A266,'دیتا اولیه'!$A:$AM,5,FALSE)/10000000000</f>
        <v>113958</v>
      </c>
      <c r="E266" s="15">
        <f>IFERROR(D266/'دیتا اولیه'!$AO$2*1000,"")</f>
        <v>1359.8806682577567</v>
      </c>
      <c r="F266" s="15">
        <f t="shared" si="16"/>
        <v>5292.1300583474504</v>
      </c>
      <c r="G266" s="14">
        <f>IFERROR(F266/'دیتا اولیه'!$AP$2*1000000,"")</f>
        <v>104504.93796104759</v>
      </c>
      <c r="H266" s="15">
        <f>IFERROR(VLOOKUP($A266,'دیتا اولیه'!$A:$AM,16,FALSE)/10000000000,"")</f>
        <v>25213.956999999999</v>
      </c>
      <c r="I266" s="14">
        <f>IFERROR(H266/'دیتا اولیه'!$AQ$2*1000000,"")</f>
        <v>487527.68861904944</v>
      </c>
      <c r="J266" s="15">
        <f t="shared" si="17"/>
        <v>5636.9460705693664</v>
      </c>
      <c r="K266" s="14">
        <f>IFERROR(J266/'دیتا اولیه'!$AR$2*1000000,"")</f>
        <v>94425.952234942568</v>
      </c>
      <c r="L266" s="14">
        <f>IFERROR(VLOOKUP($A266,'دیتا اولیه'!$A:$AM,15,FALSE)/10000000000,"")</f>
        <v>5623.4174000000003</v>
      </c>
      <c r="M266" s="14">
        <f>IFERROR(L266/'دیتا اولیه'!$AS$2*1000000,"")</f>
        <v>83185.417375482619</v>
      </c>
      <c r="N266" s="51">
        <f>IFERROR(VLOOKUP($A266,'دیتا اولیه'!$A:$AM,36,FALSE),"")</f>
        <v>-2.3999999999999998E-3</v>
      </c>
      <c r="O266" s="35">
        <f t="shared" si="18"/>
        <v>-0.11904073608378563</v>
      </c>
      <c r="P266" s="51">
        <f>IFERROR(VLOOKUP($A266,'دیتا اولیه'!$A:$AM,37,FALSE),"")</f>
        <v>6.2600000000000003E-2</v>
      </c>
      <c r="Q266" s="34">
        <f t="shared" si="19"/>
        <v>-0.20400491116995312</v>
      </c>
      <c r="R266" s="54" t="str">
        <f>IFERROR(VLOOKUP($A266,'دیتا اولیه'!$A:$AM,31,FALSE),"")</f>
        <v>-</v>
      </c>
      <c r="S266" s="14">
        <f>IFERROR(VLOOKUP($A266,'دیتا اولیه'!$A:$AM,17,FALSE)/10000000000,"")</f>
        <v>18696.701499999999</v>
      </c>
      <c r="T266" s="14">
        <f>IFERROR(S266/'دیتا اولیه'!$AR$2*1000000,"")</f>
        <v>313193.31792217365</v>
      </c>
      <c r="U266" s="30">
        <f>IFERROR(VLOOKUP($A266,'دیتا اولیه'!$A:$AM,22,FALSE),"")</f>
        <v>0.4022</v>
      </c>
      <c r="V266" s="19" t="str">
        <f>IFERROR(VLOOKUP($A266,'دیتا اولیه'!$A:$AN,20,FALSE)/10000000000/L266,"")</f>
        <v/>
      </c>
      <c r="W266" s="14">
        <f>IFERROR(VLOOKUP($A266,'دیتا اولیه'!$A:$AN,40,FALSE),"")</f>
        <v>22.203600000000002</v>
      </c>
      <c r="X266" s="18">
        <f>IFERROR(VLOOKUP($A266,'دیتا اولیه'!$A:$AN,23,FALSE),"")</f>
        <v>0.37359999999999999</v>
      </c>
      <c r="Y266" s="18">
        <f>IFERROR(VLOOKUP($A266,'دیتا اولیه'!$A:$AN,24,FALSE),"")</f>
        <v>4.9776999999999996</v>
      </c>
      <c r="Z266" s="18" t="str">
        <f>IFERROR(VLOOKUP($A266,'دیتا اولیه'!$A:$AN,25,FALSE),"")</f>
        <v>-</v>
      </c>
      <c r="AA266" s="30">
        <f>IFERROR(VLOOKUP($A266,'دیتا اولیه'!$A:$AN,38,FALSE),"")</f>
        <v>0.49509999999999998</v>
      </c>
      <c r="AB266" s="18">
        <f>IFERROR(VLOOKUP($A266,'دیتا اولیه'!$A:$AN,39,FALSE),"")</f>
        <v>1.242</v>
      </c>
      <c r="AC266" s="22"/>
    </row>
    <row r="267" spans="1:29" ht="20.5" thickBot="1" x14ac:dyDescent="0.4">
      <c r="A267" s="55" t="s">
        <v>169</v>
      </c>
      <c r="B267" s="13" t="str">
        <f>VLOOKUP($A267,'دیتا اولیه'!$A:$AM,2,FALSE)</f>
        <v>پالایش نفت تبریز</v>
      </c>
      <c r="C267" s="13" t="str">
        <f>VLOOKUP($A267,'دیتا اولیه'!$A:$AM,3,FALSE)</f>
        <v>فراورده های نفتی</v>
      </c>
      <c r="D267" s="13">
        <f>VLOOKUP($A267,'دیتا اولیه'!$A:$AM,5,FALSE)/10000000000</f>
        <v>56730</v>
      </c>
      <c r="E267" s="15">
        <f>IFERROR(D267/'دیتا اولیه'!$AO$2*1000,"")</f>
        <v>676.96897374701666</v>
      </c>
      <c r="F267" s="15">
        <f t="shared" si="16"/>
        <v>1040.8462639697054</v>
      </c>
      <c r="G267" s="14">
        <f>IFERROR(F267/'دیتا اولیه'!$AP$2*1000000,"")</f>
        <v>20553.836176336998</v>
      </c>
      <c r="H267" s="15">
        <f>IFERROR(VLOOKUP($A267,'دیتا اولیه'!$A:$AM,16,FALSE)/10000000000,"")</f>
        <v>8292.9554000000007</v>
      </c>
      <c r="I267" s="14">
        <f>IFERROR(H267/'دیتا اولیه'!$AQ$2*1000000,"")</f>
        <v>160349.49920723925</v>
      </c>
      <c r="J267" s="15">
        <f t="shared" si="17"/>
        <v>2142.0343090667175</v>
      </c>
      <c r="K267" s="14">
        <f>IFERROR(J267/'دیتا اولیه'!$AR$2*1000000,"")</f>
        <v>35881.774780419742</v>
      </c>
      <c r="L267" s="14">
        <f>IFERROR(VLOOKUP($A267,'دیتا اولیه'!$A:$AM,15,FALSE)/10000000000,"")</f>
        <v>2253.8485000000001</v>
      </c>
      <c r="M267" s="14">
        <f>IFERROR(L267/'دیتا اولیه'!$AS$2*1000000,"")</f>
        <v>33340.460939926925</v>
      </c>
      <c r="N267" s="51">
        <f>IFERROR(VLOOKUP($A267,'دیتا اولیه'!$A:$AM,36,FALSE),"")</f>
        <v>5.2200000000000003E-2</v>
      </c>
      <c r="O267" s="35">
        <f t="shared" si="18"/>
        <v>-7.0824641647312947E-2</v>
      </c>
      <c r="P267" s="51">
        <f>IFERROR(VLOOKUP($A267,'دیتا اولیه'!$A:$AM,37,FALSE),"")</f>
        <v>1.1654</v>
      </c>
      <c r="Q267" s="34">
        <f t="shared" si="19"/>
        <v>0.62210405171521099</v>
      </c>
      <c r="R267" s="54">
        <f>IFERROR(VLOOKUP($A267,'دیتا اولیه'!$A:$AM,31,FALSE),"")</f>
        <v>0.49980000000000002</v>
      </c>
      <c r="S267" s="14">
        <f>IFERROR(VLOOKUP($A267,'دیتا اولیه'!$A:$AM,17,FALSE)/10000000000,"")</f>
        <v>5926.1764999999996</v>
      </c>
      <c r="T267" s="14">
        <f>IFERROR(S267/'دیتا اولیه'!$AR$2*1000000,"")</f>
        <v>99270.926512220045</v>
      </c>
      <c r="U267" s="30">
        <f>IFERROR(VLOOKUP($A267,'دیتا اولیه'!$A:$AM,22,FALSE),"")</f>
        <v>0.60770000000000002</v>
      </c>
      <c r="V267" s="19" t="str">
        <f>IFERROR(VLOOKUP($A267,'دیتا اولیه'!$A:$AN,20,FALSE)/10000000000/L267,"")</f>
        <v/>
      </c>
      <c r="W267" s="14">
        <f>IFERROR(VLOOKUP($A267,'دیتا اولیه'!$A:$AN,40,FALSE),"")</f>
        <v>36.596699999999998</v>
      </c>
      <c r="X267" s="18">
        <f>IFERROR(VLOOKUP($A267,'دیتا اولیه'!$A:$AN,23,FALSE),"")</f>
        <v>0.3876</v>
      </c>
      <c r="Y267" s="18">
        <f>IFERROR(VLOOKUP($A267,'دیتا اولیه'!$A:$AN,24,FALSE),"")</f>
        <v>6.0166000000000004</v>
      </c>
      <c r="Z267" s="18" t="str">
        <f>IFERROR(VLOOKUP($A267,'دیتا اولیه'!$A:$AN,25,FALSE),"")</f>
        <v>-</v>
      </c>
      <c r="AA267" s="30">
        <f>IFERROR(VLOOKUP($A267,'دیتا اولیه'!$A:$AN,38,FALSE),"")</f>
        <v>0.82830000000000004</v>
      </c>
      <c r="AB267" s="18">
        <f>IFERROR(VLOOKUP($A267,'دیتا اولیه'!$A:$AN,39,FALSE),"")</f>
        <v>1.3193999999999999</v>
      </c>
      <c r="AC267" s="22"/>
    </row>
    <row r="268" spans="1:29" ht="20.5" thickBot="1" x14ac:dyDescent="0.4">
      <c r="A268" s="14" t="s">
        <v>238</v>
      </c>
      <c r="B268" s="13" t="str">
        <f>VLOOKUP($A268,'دیتا اولیه'!$A:$AM,2,FALSE)</f>
        <v>نفت سپاهان</v>
      </c>
      <c r="C268" s="13" t="str">
        <f>VLOOKUP($A268,'دیتا اولیه'!$A:$AM,3,FALSE)</f>
        <v>فراورده های نفتی</v>
      </c>
      <c r="D268" s="13">
        <f>VLOOKUP($A268,'دیتا اولیه'!$A:$AM,5,FALSE)/10000000000</f>
        <v>39368</v>
      </c>
      <c r="E268" s="15">
        <f>IFERROR(D268/'دیتا اولیه'!$AO$2*1000,"")</f>
        <v>469.78520286396179</v>
      </c>
      <c r="F268" s="15">
        <f t="shared" si="16"/>
        <v>494.63575099942892</v>
      </c>
      <c r="G268" s="14">
        <f>IFERROR(F268/'دیتا اولیه'!$AP$2*1000000,"")</f>
        <v>9767.6886058339041</v>
      </c>
      <c r="H268" s="15">
        <f>IFERROR(VLOOKUP($A268,'دیتا اولیه'!$A:$AM,16,FALSE)/10000000000,"")</f>
        <v>4123.4369999999999</v>
      </c>
      <c r="I268" s="14">
        <f>IFERROR(H268/'دیتا اولیه'!$AQ$2*1000000,"")</f>
        <v>79729.243203526814</v>
      </c>
      <c r="J268" s="15">
        <f t="shared" si="17"/>
        <v>1725.7715196599363</v>
      </c>
      <c r="K268" s="14">
        <f>IFERROR(J268/'دیتا اولیه'!$AR$2*1000000,"")</f>
        <v>28908.848345141905</v>
      </c>
      <c r="L268" s="14">
        <f>IFERROR(VLOOKUP($A268,'دیتا اولیه'!$A:$AM,15,FALSE)/10000000000,"")</f>
        <v>1299.1608000000001</v>
      </c>
      <c r="M268" s="14">
        <f>IFERROR(L268/'دیتا اولیه'!$AS$2*1000000,"")</f>
        <v>19218.070738598544</v>
      </c>
      <c r="N268" s="51">
        <f>IFERROR(VLOOKUP($A268,'دیتا اولیه'!$A:$AM,36,FALSE),"")</f>
        <v>-0.2472</v>
      </c>
      <c r="O268" s="35">
        <f t="shared" si="18"/>
        <v>-0.33521839026049904</v>
      </c>
      <c r="P268" s="51">
        <f>IFERROR(VLOOKUP($A268,'دیتا اولیه'!$A:$AM,37,FALSE),"")</f>
        <v>1.6265000000000001</v>
      </c>
      <c r="Q268" s="34">
        <f t="shared" si="19"/>
        <v>0.96751468173547761</v>
      </c>
      <c r="R268" s="54">
        <f>IFERROR(VLOOKUP($A268,'دیتا اولیه'!$A:$AM,31,FALSE),"")</f>
        <v>0.29930000000000001</v>
      </c>
      <c r="S268" s="14">
        <f>IFERROR(VLOOKUP($A268,'دیتا اولیه'!$A:$AM,17,FALSE)/10000000000,"")</f>
        <v>5705.9188999999997</v>
      </c>
      <c r="T268" s="14">
        <f>IFERROR(S268/'دیتا اولیه'!$AR$2*1000000,"")</f>
        <v>95581.334070388795</v>
      </c>
      <c r="U268" s="30">
        <f>IFERROR(VLOOKUP($A268,'دیتا اولیه'!$A:$AM,22,FALSE),"")</f>
        <v>0.81489999999999996</v>
      </c>
      <c r="V268" s="19">
        <f>IFERROR(VLOOKUP($A268,'دیتا اولیه'!$A:$AN,20,FALSE)/10000000000/L268,"")</f>
        <v>5.5129819187894211E-2</v>
      </c>
      <c r="W268" s="14">
        <f>IFERROR(VLOOKUP($A268,'دیتا اولیه'!$A:$AN,40,FALSE),"")</f>
        <v>32.403799999999997</v>
      </c>
      <c r="X268" s="18">
        <f>IFERROR(VLOOKUP($A268,'دیتا اولیه'!$A:$AN,23,FALSE),"")</f>
        <v>1.4036999999999999</v>
      </c>
      <c r="Y268" s="18">
        <f>IFERROR(VLOOKUP($A268,'دیتا اولیه'!$A:$AN,24,FALSE),"")</f>
        <v>7.694</v>
      </c>
      <c r="Z268" s="18" t="str">
        <f>IFERROR(VLOOKUP($A268,'دیتا اولیه'!$A:$AN,25,FALSE),"")</f>
        <v>-</v>
      </c>
      <c r="AA268" s="30">
        <f>IFERROR(VLOOKUP($A268,'دیتا اولیه'!$A:$AN,38,FALSE),"")</f>
        <v>0.57809999999999995</v>
      </c>
      <c r="AB268" s="18">
        <f>IFERROR(VLOOKUP($A268,'دیتا اولیه'!$A:$AN,39,FALSE),"")</f>
        <v>1.1215999999999999</v>
      </c>
      <c r="AC268" s="22"/>
    </row>
    <row r="269" spans="1:29" ht="20.5" thickBot="1" x14ac:dyDescent="0.4">
      <c r="A269" s="14" t="s">
        <v>671</v>
      </c>
      <c r="B269" s="13" t="str">
        <f>VLOOKUP($A269,'دیتا اولیه'!$A:$AM,2,FALSE)</f>
        <v>نفت‌ بهران‌</v>
      </c>
      <c r="C269" s="13" t="str">
        <f>VLOOKUP($A269,'دیتا اولیه'!$A:$AM,3,FALSE)</f>
        <v>فراورده های نفتی</v>
      </c>
      <c r="D269" s="13">
        <f>VLOOKUP($A269,'دیتا اولیه'!$A:$AM,5,FALSE)/10000000000</f>
        <v>29592</v>
      </c>
      <c r="E269" s="15">
        <f>IFERROR(D269/'دیتا اولیه'!$AO$2*1000,"")</f>
        <v>353.12649164677805</v>
      </c>
      <c r="F269" s="15">
        <f t="shared" si="16"/>
        <v>351.87367374005299</v>
      </c>
      <c r="G269" s="14">
        <f>IFERROR(F269/'دیتا اولیه'!$AP$2*1000000,"")</f>
        <v>6948.5322618493883</v>
      </c>
      <c r="H269" s="15">
        <f>IFERROR(VLOOKUP($A269,'دیتا اولیه'!$A:$AM,16,FALSE)/10000000000,"")</f>
        <v>2841.4141</v>
      </c>
      <c r="I269" s="14">
        <f>IFERROR(H269/'دیتا اولیه'!$AQ$2*1000000,"")</f>
        <v>54940.525542364361</v>
      </c>
      <c r="J269" s="15">
        <f t="shared" si="17"/>
        <v>1004.4969238050164</v>
      </c>
      <c r="K269" s="14">
        <f>IFERROR(J269/'دیتا اولیه'!$AR$2*1000000,"")</f>
        <v>16826.589674607039</v>
      </c>
      <c r="L269" s="14">
        <f>IFERROR(VLOOKUP($A269,'دیتا اولیه'!$A:$AM,15,FALSE)/10000000000,"")</f>
        <v>636.75059999999996</v>
      </c>
      <c r="M269" s="14">
        <f>IFERROR(L269/'دیتا اولیه'!$AS$2*1000000,"")</f>
        <v>9419.2482359728401</v>
      </c>
      <c r="N269" s="51">
        <f>IFERROR(VLOOKUP($A269,'دیتا اولیه'!$A:$AM,36,FALSE),"")</f>
        <v>-0.36609999999999998</v>
      </c>
      <c r="O269" s="35">
        <f t="shared" si="18"/>
        <v>-0.44021644206446642</v>
      </c>
      <c r="P269" s="51">
        <f>IFERROR(VLOOKUP($A269,'دیتا اولیه'!$A:$AM,37,FALSE),"")</f>
        <v>0.80959999999999999</v>
      </c>
      <c r="Q269" s="34">
        <f t="shared" si="19"/>
        <v>0.3555737932870815</v>
      </c>
      <c r="R269" s="54">
        <f>IFERROR(VLOOKUP($A269,'دیتا اولیه'!$A:$AM,31,FALSE),"")</f>
        <v>0.39319999999999999</v>
      </c>
      <c r="S269" s="14">
        <f>IFERROR(VLOOKUP($A269,'دیتا اولیه'!$A:$AM,17,FALSE)/10000000000,"")</f>
        <v>2632.6421999999998</v>
      </c>
      <c r="T269" s="14">
        <f>IFERROR(S269/'دیتا اولیه'!$AR$2*1000000,"")</f>
        <v>44100.075380672395</v>
      </c>
      <c r="U269" s="30">
        <f>IFERROR(VLOOKUP($A269,'دیتا اولیه'!$A:$AM,22,FALSE),"")</f>
        <v>0.97560000000000002</v>
      </c>
      <c r="V269" s="19">
        <f>IFERROR(VLOOKUP($A269,'دیتا اولیه'!$A:$AN,20,FALSE)/10000000000/L269,"")</f>
        <v>0.38293736982737042</v>
      </c>
      <c r="W269" s="14">
        <f>IFERROR(VLOOKUP($A269,'دیتا اولیه'!$A:$AN,40,FALSE),"")</f>
        <v>35.916899999999998</v>
      </c>
      <c r="X269" s="18">
        <f>IFERROR(VLOOKUP($A269,'دیتا اولیه'!$A:$AN,23,FALSE),"")</f>
        <v>1.1011</v>
      </c>
      <c r="Y269" s="18">
        <f>IFERROR(VLOOKUP($A269,'دیتا اولیه'!$A:$AN,24,FALSE),"")</f>
        <v>10.085699999999999</v>
      </c>
      <c r="Z269" s="18" t="str">
        <f>IFERROR(VLOOKUP($A269,'دیتا اولیه'!$A:$AN,25,FALSE),"")</f>
        <v>-</v>
      </c>
      <c r="AA269" s="30">
        <f>IFERROR(VLOOKUP($A269,'دیتا اولیه'!$A:$AN,38,FALSE),"")</f>
        <v>0.3826</v>
      </c>
      <c r="AB269" s="18">
        <f>IFERROR(VLOOKUP($A269,'دیتا اولیه'!$A:$AN,39,FALSE),"")</f>
        <v>1.0968</v>
      </c>
      <c r="AC269" s="22"/>
    </row>
    <row r="270" spans="1:29" ht="20.5" thickBot="1" x14ac:dyDescent="0.4">
      <c r="A270" s="14" t="s">
        <v>476</v>
      </c>
      <c r="B270" s="13" t="str">
        <f>VLOOKUP($A270,'دیتا اولیه'!$A:$AM,2,FALSE)</f>
        <v>نفت‌ پارس‌</v>
      </c>
      <c r="C270" s="13" t="str">
        <f>VLOOKUP($A270,'دیتا اولیه'!$A:$AM,3,FALSE)</f>
        <v>فراورده های نفتی</v>
      </c>
      <c r="D270" s="13">
        <f>VLOOKUP($A270,'دیتا اولیه'!$A:$AM,5,FALSE)/10000000000</f>
        <v>25967</v>
      </c>
      <c r="E270" s="15">
        <f>IFERROR(D270/'دیتا اولیه'!$AO$2*1000,"")</f>
        <v>309.86873508353221</v>
      </c>
      <c r="F270" s="15">
        <f t="shared" si="16"/>
        <v>446.37454799953343</v>
      </c>
      <c r="G270" s="14">
        <f>IFERROR(F270/'دیتا اولیه'!$AP$2*1000000,"")</f>
        <v>8814.6632701329672</v>
      </c>
      <c r="H270" s="15">
        <f>IFERROR(VLOOKUP($A270,'دیتا اولیه'!$A:$AM,16,FALSE)/10000000000,"")</f>
        <v>2230.8836000000001</v>
      </c>
      <c r="I270" s="14">
        <f>IFERROR(H270/'دیتا اولیه'!$AQ$2*1000000,"")</f>
        <v>43135.535016821996</v>
      </c>
      <c r="J270" s="15">
        <f t="shared" si="17"/>
        <v>647.39790221620706</v>
      </c>
      <c r="K270" s="14">
        <f>IFERROR(J270/'دیتا اولیه'!$AR$2*1000000,"")</f>
        <v>10844.730928123809</v>
      </c>
      <c r="L270" s="14">
        <f>IFERROR(VLOOKUP($A270,'دیتا اولیه'!$A:$AM,15,FALSE)/10000000000,"")</f>
        <v>382.67689999999999</v>
      </c>
      <c r="M270" s="14">
        <f>IFERROR(L270/'دیتا اولیه'!$AS$2*1000000,"")</f>
        <v>5660.8171476753296</v>
      </c>
      <c r="N270" s="51">
        <f>IFERROR(VLOOKUP($A270,'دیتا اولیه'!$A:$AM,36,FALSE),"")</f>
        <v>-0.40889999999999999</v>
      </c>
      <c r="O270" s="35">
        <f t="shared" si="18"/>
        <v>-0.47801220839928404</v>
      </c>
      <c r="P270" s="51">
        <f>IFERROR(VLOOKUP($A270,'دیتا اولیه'!$A:$AM,37,FALSE),"")</f>
        <v>-0.14269999999999999</v>
      </c>
      <c r="Q270" s="34">
        <f t="shared" si="19"/>
        <v>-0.35779541722755592</v>
      </c>
      <c r="R270" s="54">
        <f>IFERROR(VLOOKUP($A270,'دیتا اولیه'!$A:$AM,31,FALSE),"")</f>
        <v>0.32369999999999999</v>
      </c>
      <c r="S270" s="14">
        <f>IFERROR(VLOOKUP($A270,'دیتا اولیه'!$A:$AM,17,FALSE)/10000000000,"")</f>
        <v>1785.9922999999999</v>
      </c>
      <c r="T270" s="14">
        <f>IFERROR(S270/'دیتا اولیه'!$AR$2*1000000,"")</f>
        <v>29917.622326080036</v>
      </c>
      <c r="U270" s="30">
        <f>IFERROR(VLOOKUP($A270,'دیتا اولیه'!$A:$AM,22,FALSE),"")</f>
        <v>0.85570000000000002</v>
      </c>
      <c r="V270" s="19">
        <f>IFERROR(VLOOKUP($A270,'دیتا اولیه'!$A:$AN,20,FALSE)/10000000000/L270,"")</f>
        <v>0.40567591093165017</v>
      </c>
      <c r="W270" s="14">
        <f>IFERROR(VLOOKUP($A270,'دیتا اولیه'!$A:$AN,40,FALSE),"")</f>
        <v>35.000399999999999</v>
      </c>
      <c r="X270" s="18">
        <f>IFERROR(VLOOKUP($A270,'دیتا اولیه'!$A:$AN,23,FALSE),"")</f>
        <v>1.7857000000000001</v>
      </c>
      <c r="Y270" s="18">
        <f>IFERROR(VLOOKUP($A270,'دیتا اولیه'!$A:$AN,24,FALSE),"")</f>
        <v>13.3254</v>
      </c>
      <c r="Z270" s="18" t="str">
        <f>IFERROR(VLOOKUP($A270,'دیتا اولیه'!$A:$AN,25,FALSE),"")</f>
        <v>-</v>
      </c>
      <c r="AA270" s="30">
        <f>IFERROR(VLOOKUP($A270,'دیتا اولیه'!$A:$AN,38,FALSE),"")</f>
        <v>0.71340000000000003</v>
      </c>
      <c r="AB270" s="18">
        <f>IFERROR(VLOOKUP($A270,'دیتا اولیه'!$A:$AN,39,FALSE),"")</f>
        <v>1.0740000000000001</v>
      </c>
      <c r="AC270" s="22"/>
    </row>
    <row r="271" spans="1:29" ht="20.5" thickBot="1" x14ac:dyDescent="0.4">
      <c r="A271" s="14" t="s">
        <v>539</v>
      </c>
      <c r="B271" s="13" t="str">
        <f>VLOOKUP($A271,'دیتا اولیه'!$A:$AM,2,FALSE)</f>
        <v>پالایش نفت شیراز</v>
      </c>
      <c r="C271" s="13" t="str">
        <f>VLOOKUP($A271,'دیتا اولیه'!$A:$AM,3,FALSE)</f>
        <v>فراورده های نفتی</v>
      </c>
      <c r="D271" s="13">
        <f>VLOOKUP($A271,'دیتا اولیه'!$A:$AM,5,FALSE)/10000000000</f>
        <v>19558</v>
      </c>
      <c r="E271" s="15">
        <f>IFERROR(D271/'دیتا اولیه'!$AO$2*1000,"")</f>
        <v>233.38902147971359</v>
      </c>
      <c r="F271" s="15">
        <f t="shared" si="16"/>
        <v>860.44595044994992</v>
      </c>
      <c r="G271" s="14">
        <f>IFERROR(F271/'دیتا اولیه'!$AP$2*1000000,"")</f>
        <v>16991.428721365519</v>
      </c>
      <c r="H271" s="15">
        <f>IFERROR(VLOOKUP($A271,'دیتا اولیه'!$A:$AM,16,FALSE)/10000000000,"")</f>
        <v>3330.9447</v>
      </c>
      <c r="I271" s="14">
        <f>IFERROR(H271/'دیتا اولیه'!$AQ$2*1000000,"")</f>
        <v>64405.90703430141</v>
      </c>
      <c r="J271" s="15">
        <f t="shared" si="17"/>
        <v>518.60680326771126</v>
      </c>
      <c r="K271" s="14">
        <f>IFERROR(J271/'دیتا اولیه'!$AR$2*1000000,"")</f>
        <v>8687.3176753892367</v>
      </c>
      <c r="L271" s="14">
        <f>IFERROR(VLOOKUP($A271,'دیتا اولیه'!$A:$AM,15,FALSE)/10000000000,"")</f>
        <v>774.48739999999998</v>
      </c>
      <c r="M271" s="14">
        <f>IFERROR(L271/'دیتا اولیه'!$AS$2*1000000,"")</f>
        <v>11456.744722711202</v>
      </c>
      <c r="N271" s="51">
        <f>IFERROR(VLOOKUP($A271,'دیتا اولیه'!$A:$AM,36,FALSE),"")</f>
        <v>0.49340000000000001</v>
      </c>
      <c r="O271" s="35">
        <f t="shared" si="18"/>
        <v>0.31878965991627339</v>
      </c>
      <c r="P271" s="51">
        <f>IFERROR(VLOOKUP($A271,'دیتا اولیه'!$A:$AM,37,FALSE),"")</f>
        <v>-9.9900000000000003E-2</v>
      </c>
      <c r="Q271" s="34">
        <f t="shared" si="19"/>
        <v>-0.32573387967633605</v>
      </c>
      <c r="R271" s="54" t="str">
        <f>IFERROR(VLOOKUP($A271,'دیتا اولیه'!$A:$AM,31,FALSE),"")</f>
        <v>-</v>
      </c>
      <c r="S271" s="14">
        <f>IFERROR(VLOOKUP($A271,'دیتا اولیه'!$A:$AM,17,FALSE)/10000000000,"")</f>
        <v>1689.8716999999999</v>
      </c>
      <c r="T271" s="14">
        <f>IFERROR(S271/'دیتا اولیه'!$AR$2*1000000,"")</f>
        <v>28307.481112953748</v>
      </c>
      <c r="U271" s="30">
        <f>IFERROR(VLOOKUP($A271,'دیتا اولیه'!$A:$AM,22,FALSE),"")</f>
        <v>0.59770000000000001</v>
      </c>
      <c r="V271" s="19" t="str">
        <f>IFERROR(VLOOKUP($A271,'دیتا اولیه'!$A:$AN,20,FALSE)/10000000000/L271,"")</f>
        <v/>
      </c>
      <c r="W271" s="14">
        <f>IFERROR(VLOOKUP($A271,'دیتا اولیه'!$A:$AN,40,FALSE),"")</f>
        <v>10.4034</v>
      </c>
      <c r="X271" s="18">
        <f>IFERROR(VLOOKUP($A271,'دیتا اولیه'!$A:$AN,23,FALSE),"")</f>
        <v>0.27</v>
      </c>
      <c r="Y271" s="18">
        <f>IFERROR(VLOOKUP($A271,'دیتا اولیه'!$A:$AN,24,FALSE),"")</f>
        <v>6.9185999999999996</v>
      </c>
      <c r="Z271" s="18" t="str">
        <f>IFERROR(VLOOKUP($A271,'دیتا اولیه'!$A:$AN,25,FALSE),"")</f>
        <v>-</v>
      </c>
      <c r="AA271" s="30">
        <f>IFERROR(VLOOKUP($A271,'دیتا اولیه'!$A:$AN,38,FALSE),"")</f>
        <v>0.65210000000000001</v>
      </c>
      <c r="AB271" s="18">
        <f>IFERROR(VLOOKUP($A271,'دیتا اولیه'!$A:$AN,39,FALSE),"")</f>
        <v>1.1135999999999999</v>
      </c>
      <c r="AC271" s="22"/>
    </row>
    <row r="272" spans="1:29" ht="20.5" thickBot="1" x14ac:dyDescent="0.4">
      <c r="A272" s="14" t="s">
        <v>1328</v>
      </c>
      <c r="B272" s="13" t="str">
        <f>VLOOKUP($A272,'دیتا اولیه'!$A:$AM,2,FALSE)</f>
        <v>نفت ایرانول</v>
      </c>
      <c r="C272" s="13" t="str">
        <f>VLOOKUP($A272,'دیتا اولیه'!$A:$AM,3,FALSE)</f>
        <v>فراورده های نفتی</v>
      </c>
      <c r="D272" s="13">
        <f>VLOOKUP($A272,'دیتا اولیه'!$A:$AM,5,FALSE)/10000000000</f>
        <v>19210</v>
      </c>
      <c r="E272" s="15">
        <f>IFERROR(D272/'دیتا اولیه'!$AO$2*1000,"")</f>
        <v>229.23627684964202</v>
      </c>
      <c r="F272" s="15">
        <f t="shared" si="16"/>
        <v>400.67646023926812</v>
      </c>
      <c r="G272" s="14">
        <f>IFERROR(F272/'دیتا اولیه'!$AP$2*1000000,"")</f>
        <v>7912.2523743931306</v>
      </c>
      <c r="H272" s="15">
        <f>IFERROR(VLOOKUP($A272,'دیتا اولیه'!$A:$AM,16,FALSE)/10000000000,"")</f>
        <v>1758.8532</v>
      </c>
      <c r="I272" s="14">
        <f>IFERROR(H272/'دیتا اولیه'!$AQ$2*1000000,"")</f>
        <v>34008.530878997641</v>
      </c>
      <c r="J272" s="15">
        <f t="shared" si="17"/>
        <v>622.25273224043713</v>
      </c>
      <c r="K272" s="14">
        <f>IFERROR(J272/'دیتا اولیه'!$AR$2*1000000,"")</f>
        <v>10423.517634729335</v>
      </c>
      <c r="L272" s="14">
        <f>IFERROR(VLOOKUP($A272,'دیتا اولیه'!$A:$AM,15,FALSE)/10000000000,"")</f>
        <v>683.23350000000005</v>
      </c>
      <c r="M272" s="14">
        <f>IFERROR(L272/'دیتا اولیه'!$AS$2*1000000,"")</f>
        <v>10106.854928181538</v>
      </c>
      <c r="N272" s="51">
        <f>IFERROR(VLOOKUP($A272,'دیتا اولیه'!$A:$AM,36,FALSE),"")</f>
        <v>9.8000000000000004E-2</v>
      </c>
      <c r="O272" s="35">
        <f t="shared" si="18"/>
        <v>-3.0379639354447097E-2</v>
      </c>
      <c r="P272" s="51">
        <f>IFERROR(VLOOKUP($A272,'دیتا اولیه'!$A:$AM,37,FALSE),"")</f>
        <v>0.70520000000000005</v>
      </c>
      <c r="Q272" s="34">
        <f t="shared" si="19"/>
        <v>0.27736761290513479</v>
      </c>
      <c r="R272" s="54">
        <f>IFERROR(VLOOKUP($A272,'دیتا اولیه'!$A:$AM,31,FALSE),"")</f>
        <v>0.47449999999999998</v>
      </c>
      <c r="S272" s="14">
        <f>IFERROR(VLOOKUP($A272,'دیتا اولیه'!$A:$AM,17,FALSE)/10000000000,"")</f>
        <v>2252.9549999999999</v>
      </c>
      <c r="T272" s="14">
        <f>IFERROR(S272/'دیتا اولیه'!$AR$2*1000000,"")</f>
        <v>37739.836172671996</v>
      </c>
      <c r="U272" s="30">
        <f>IFERROR(VLOOKUP($A272,'دیتا اولیه'!$A:$AM,22,FALSE),"")</f>
        <v>1.0802</v>
      </c>
      <c r="V272" s="19">
        <f>IFERROR(VLOOKUP($A272,'دیتا اولیه'!$A:$AN,20,FALSE)/10000000000/L272,"")</f>
        <v>6.6654372187546426E-2</v>
      </c>
      <c r="W272" s="14">
        <f>IFERROR(VLOOKUP($A272,'دیتا اولیه'!$A:$AN,40,FALSE),"")</f>
        <v>21.2044</v>
      </c>
      <c r="X272" s="18">
        <f>IFERROR(VLOOKUP($A272,'دیتا اولیه'!$A:$AN,23,FALSE),"")</f>
        <v>0.99070000000000003</v>
      </c>
      <c r="Y272" s="18">
        <f>IFERROR(VLOOKUP($A272,'دیتا اولیه'!$A:$AN,24,FALSE),"")</f>
        <v>9.4405999999999999</v>
      </c>
      <c r="Z272" s="18" t="str">
        <f>IFERROR(VLOOKUP($A272,'دیتا اولیه'!$A:$AN,25,FALSE),"")</f>
        <v>-</v>
      </c>
      <c r="AA272" s="30">
        <f>IFERROR(VLOOKUP($A272,'دیتا اولیه'!$A:$AN,38,FALSE),"")</f>
        <v>0.44009999999999999</v>
      </c>
      <c r="AB272" s="18">
        <f>IFERROR(VLOOKUP($A272,'دیتا اولیه'!$A:$AN,39,FALSE),"")</f>
        <v>0.85719999999999996</v>
      </c>
      <c r="AC272" s="22"/>
    </row>
    <row r="273" spans="1:29" ht="20.5" thickBot="1" x14ac:dyDescent="0.4">
      <c r="A273" s="55" t="s">
        <v>600</v>
      </c>
      <c r="B273" s="13" t="str">
        <f>VLOOKUP($A273,'دیتا اولیه'!$A:$AM,2,FALSE)</f>
        <v>پالایش نفت لاوان</v>
      </c>
      <c r="C273" s="13" t="str">
        <f>VLOOKUP($A273,'دیتا اولیه'!$A:$AM,3,FALSE)</f>
        <v>فراورده های نفتی</v>
      </c>
      <c r="D273" s="13">
        <f>VLOOKUP($A273,'دیتا اولیه'!$A:$AM,5,FALSE)/10000000000</f>
        <v>16040</v>
      </c>
      <c r="E273" s="15">
        <f>IFERROR(D273/'دیتا اولیه'!$AO$2*1000,"")</f>
        <v>191.40811455847256</v>
      </c>
      <c r="F273" s="15">
        <f t="shared" si="16"/>
        <v>469.70460321942954</v>
      </c>
      <c r="G273" s="14">
        <f>IFERROR(F273/'دیتا اولیه'!$AP$2*1000000,"")</f>
        <v>9275.3673621530324</v>
      </c>
      <c r="H273" s="15">
        <f>IFERROR(VLOOKUP($A273,'دیتا اولیه'!$A:$AM,16,FALSE)/10000000000,"")</f>
        <v>4023.3606</v>
      </c>
      <c r="I273" s="14">
        <f>IFERROR(H273/'دیتا اولیه'!$AQ$2*1000000,"")</f>
        <v>77794.203178777214</v>
      </c>
      <c r="J273" s="15">
        <f t="shared" si="17"/>
        <v>108.87111343850233</v>
      </c>
      <c r="K273" s="14">
        <f>IFERROR(J273/'دیتا اولیه'!$AR$2*1000000,"")</f>
        <v>1823.7283856559347</v>
      </c>
      <c r="L273" s="14">
        <f>IFERROR(VLOOKUP($A273,'دیتا اولیه'!$A:$AM,15,FALSE)/10000000000,"")</f>
        <v>166.32239999999999</v>
      </c>
      <c r="M273" s="14">
        <f>IFERROR(L273/'دیتا اولیه'!$AS$2*1000000,"")</f>
        <v>2460.3541367731245</v>
      </c>
      <c r="N273" s="51">
        <f>IFERROR(VLOOKUP($A273,'دیتا اولیه'!$A:$AM,36,FALSE),"")</f>
        <v>0.52769999999999995</v>
      </c>
      <c r="O273" s="35">
        <f t="shared" si="18"/>
        <v>0.34907925770328818</v>
      </c>
      <c r="P273" s="51">
        <f>IFERROR(VLOOKUP($A273,'دیتا اولیه'!$A:$AM,37,FALSE),"")</f>
        <v>-0.64590000000000003</v>
      </c>
      <c r="Q273" s="34">
        <f t="shared" si="19"/>
        <v>-0.73474321385778318</v>
      </c>
      <c r="R273" s="54" t="str">
        <f>IFERROR(VLOOKUP($A273,'دیتا اولیه'!$A:$AM,31,FALSE),"")</f>
        <v>-</v>
      </c>
      <c r="S273" s="14">
        <f>IFERROR(VLOOKUP($A273,'دیتا اولیه'!$A:$AM,17,FALSE)/10000000000,"")</f>
        <v>870.19979999999998</v>
      </c>
      <c r="T273" s="14">
        <f>IFERROR(S273/'دیتا اولیه'!$AR$2*1000000,"")</f>
        <v>14576.943565003266</v>
      </c>
      <c r="U273" s="30">
        <f>IFERROR(VLOOKUP($A273,'دیتا اولیه'!$A:$AM,22,FALSE),"")</f>
        <v>0.64229999999999998</v>
      </c>
      <c r="V273" s="19">
        <f>IFERROR(VLOOKUP($A273,'دیتا اولیه'!$A:$AN,20,FALSE)/10000000000/L273,"")</f>
        <v>0.30624257466222232</v>
      </c>
      <c r="W273" s="14">
        <f>IFERROR(VLOOKUP($A273,'دیتا اولیه'!$A:$AN,40,FALSE),"")</f>
        <v>9.1150000000000002</v>
      </c>
      <c r="X273" s="18">
        <f>IFERROR(VLOOKUP($A273,'دیتا اولیه'!$A:$AN,23,FALSE),"")</f>
        <v>0.23949999999999999</v>
      </c>
      <c r="Y273" s="18">
        <f>IFERROR(VLOOKUP($A273,'دیتا اولیه'!$A:$AN,24,FALSE),"")</f>
        <v>5.5022000000000002</v>
      </c>
      <c r="Z273" s="18" t="str">
        <f>IFERROR(VLOOKUP($A273,'دیتا اولیه'!$A:$AN,25,FALSE),"")</f>
        <v>-</v>
      </c>
      <c r="AA273" s="30">
        <f>IFERROR(VLOOKUP($A273,'دیتا اولیه'!$A:$AN,38,FALSE),"")</f>
        <v>0.30690000000000001</v>
      </c>
      <c r="AB273" s="18">
        <f>IFERROR(VLOOKUP($A273,'دیتا اولیه'!$A:$AN,39,FALSE),"")</f>
        <v>1.2302999999999999</v>
      </c>
      <c r="AC273" s="22"/>
    </row>
    <row r="274" spans="1:29" ht="20.5" thickBot="1" x14ac:dyDescent="0.4">
      <c r="A274" s="14" t="s">
        <v>1152</v>
      </c>
      <c r="B274" s="13" t="str">
        <f>VLOOKUP($A274,'دیتا اولیه'!$A:$AM,2,FALSE)</f>
        <v>نفت پاسارگاد</v>
      </c>
      <c r="C274" s="13" t="str">
        <f>VLOOKUP($A274,'دیتا اولیه'!$A:$AM,3,FALSE)</f>
        <v>فراورده های نفتی</v>
      </c>
      <c r="D274" s="13">
        <f>VLOOKUP($A274,'دیتا اولیه'!$A:$AM,5,FALSE)/10000000000</f>
        <v>8172</v>
      </c>
      <c r="E274" s="15">
        <f>IFERROR(D274/'دیتا اولیه'!$AO$2*1000,"")</f>
        <v>97.517899761336508</v>
      </c>
      <c r="F274" s="15">
        <f t="shared" si="16"/>
        <v>67.369142815790426</v>
      </c>
      <c r="G274" s="14">
        <f>IFERROR(F274/'دیتا اولیه'!$AP$2*1000000,"")</f>
        <v>1330.3543210069199</v>
      </c>
      <c r="H274" s="15">
        <f>IFERROR(VLOOKUP($A274,'دیتا اولیه'!$A:$AM,16,FALSE)/10000000000,"")</f>
        <v>740.22829999999999</v>
      </c>
      <c r="I274" s="14">
        <f>IFERROR(H274/'دیتا اولیه'!$AQ$2*1000000,"")</f>
        <v>14312.778916431416</v>
      </c>
      <c r="J274" s="15">
        <f t="shared" si="17"/>
        <v>454.67179487179487</v>
      </c>
      <c r="K274" s="14">
        <f>IFERROR(J274/'دیتا اولیه'!$AR$2*1000000,"")</f>
        <v>7616.3256926109334</v>
      </c>
      <c r="L274" s="14">
        <f>IFERROR(VLOOKUP($A274,'دیتا اولیه'!$A:$AM,15,FALSE)/10000000000,"")</f>
        <v>186.18809999999999</v>
      </c>
      <c r="M274" s="14">
        <f>IFERROR(L274/'دیتا اولیه'!$AS$2*1000000,"")</f>
        <v>2754.2210914039733</v>
      </c>
      <c r="N274" s="51">
        <f>IFERROR(VLOOKUP($A274,'دیتا اولیه'!$A:$AM,36,FALSE),"")</f>
        <v>-0.59050000000000002</v>
      </c>
      <c r="O274" s="35">
        <f t="shared" si="18"/>
        <v>-0.63837929172645369</v>
      </c>
      <c r="P274" s="51">
        <f>IFERROR(VLOOKUP($A274,'دیتا اولیه'!$A:$AM,37,FALSE),"")</f>
        <v>1.7637</v>
      </c>
      <c r="Q274" s="34">
        <f t="shared" si="19"/>
        <v>1.0702913862220975</v>
      </c>
      <c r="R274" s="54">
        <f>IFERROR(VLOOKUP($A274,'دیتا اولیه'!$A:$AM,31,FALSE),"")</f>
        <v>0.08</v>
      </c>
      <c r="S274" s="14">
        <f>IFERROR(VLOOKUP($A274,'دیتا اولیه'!$A:$AM,17,FALSE)/10000000000,"")</f>
        <v>1224.8404</v>
      </c>
      <c r="T274" s="14">
        <f>IFERROR(S274/'دیتا اولیه'!$AR$2*1000000,"")</f>
        <v>20517.620650953984</v>
      </c>
      <c r="U274" s="30">
        <f>IFERROR(VLOOKUP($A274,'دیتا اولیه'!$A:$AM,22,FALSE),"")</f>
        <v>1.0862000000000001</v>
      </c>
      <c r="V274" s="19">
        <f>IFERROR(VLOOKUP($A274,'دیتا اولیه'!$A:$AN,20,FALSE)/10000000000/L274,"")</f>
        <v>1.0310943610252212</v>
      </c>
      <c r="W274" s="14">
        <f>IFERROR(VLOOKUP($A274,'دیتا اولیه'!$A:$AN,40,FALSE),"")</f>
        <v>134.27189999999999</v>
      </c>
      <c r="X274" s="18">
        <f>IFERROR(VLOOKUP($A274,'دیتا اولیه'!$A:$AN,23,FALSE),"")</f>
        <v>0.50180000000000002</v>
      </c>
      <c r="Y274" s="18">
        <f>IFERROR(VLOOKUP($A274,'دیتا اولیه'!$A:$AN,24,FALSE),"")</f>
        <v>7.7473999999999998</v>
      </c>
      <c r="Z274" s="18" t="str">
        <f>IFERROR(VLOOKUP($A274,'دیتا اولیه'!$A:$AN,25,FALSE),"")</f>
        <v>-</v>
      </c>
      <c r="AA274" s="30">
        <f>IFERROR(VLOOKUP($A274,'دیتا اولیه'!$A:$AN,38,FALSE),"")</f>
        <v>0.85760000000000003</v>
      </c>
      <c r="AB274" s="18">
        <f>IFERROR(VLOOKUP($A274,'دیتا اولیه'!$A:$AN,39,FALSE),"")</f>
        <v>1.1497999999999999</v>
      </c>
      <c r="AC274" s="22"/>
    </row>
    <row r="275" spans="1:29" ht="20.5" thickBot="1" x14ac:dyDescent="0.4">
      <c r="A275" s="14" t="s">
        <v>1618</v>
      </c>
      <c r="B275" s="13" t="str">
        <f>VLOOKUP($A275,'دیتا اولیه'!$A:$AM,2,FALSE)</f>
        <v>تجهیزنیروی‌زنگان‌</v>
      </c>
      <c r="C275" s="13" t="str">
        <f>VLOOKUP($A275,'دیتا اولیه'!$A:$AM,3,FALSE)</f>
        <v>فراورده های نفتی</v>
      </c>
      <c r="D275" s="13">
        <f>VLOOKUP($A275,'دیتا اولیه'!$A:$AM,5,FALSE)/10000000000</f>
        <v>179.9</v>
      </c>
      <c r="E275" s="15">
        <f>IFERROR(D275/'دیتا اولیه'!$AO$2*1000,"")</f>
        <v>2.1467780429594274</v>
      </c>
      <c r="F275" s="15" t="str">
        <f t="shared" si="16"/>
        <v/>
      </c>
      <c r="G275" s="14" t="str">
        <f>IFERROR(F275/'دیتا اولیه'!$AP$2*1000000,"")</f>
        <v/>
      </c>
      <c r="H275" s="15">
        <f>IFERROR(VLOOKUP($A275,'دیتا اولیه'!$A:$AM,16,FALSE)/10000000000,"")</f>
        <v>9.7500000000000003E-2</v>
      </c>
      <c r="I275" s="14">
        <f>IFERROR(H275/'دیتا اولیه'!$AQ$2*1000000,"")</f>
        <v>1.885223713213968</v>
      </c>
      <c r="J275" s="15" t="str">
        <f t="shared" si="17"/>
        <v/>
      </c>
      <c r="K275" s="14" t="str">
        <f>IFERROR(J275/'دیتا اولیه'!$AR$2*1000000,"")</f>
        <v/>
      </c>
      <c r="L275" s="14">
        <f>IFERROR(VLOOKUP($A275,'دیتا اولیه'!$A:$AM,15,FALSE)/10000000000,"")</f>
        <v>1.4200000000000001E-2</v>
      </c>
      <c r="M275" s="14">
        <f>IFERROR(L275/'دیتا اولیه'!$AS$2*1000000,"")</f>
        <v>0.21005606425940446</v>
      </c>
      <c r="N275" s="51" t="str">
        <f>IFERROR(VLOOKUP($A275,'دیتا اولیه'!$A:$AM,36,FALSE),"")</f>
        <v>-</v>
      </c>
      <c r="O275" s="35" t="str">
        <f t="shared" si="18"/>
        <v/>
      </c>
      <c r="P275" s="51" t="str">
        <f>IFERROR(VLOOKUP($A275,'دیتا اولیه'!$A:$AM,37,FALSE),"")</f>
        <v>-</v>
      </c>
      <c r="Q275" s="34" t="str">
        <f t="shared" si="19"/>
        <v/>
      </c>
      <c r="R275" s="54" t="str">
        <f>IFERROR(VLOOKUP($A275,'دیتا اولیه'!$A:$AM,31,FALSE),"")</f>
        <v>-</v>
      </c>
      <c r="S275" s="14">
        <f>IFERROR(VLOOKUP($A275,'دیتا اولیه'!$A:$AM,17,FALSE)/10000000000,"")</f>
        <v>11.836600000000001</v>
      </c>
      <c r="T275" s="14">
        <f>IFERROR(S275/'دیتا اولیه'!$AR$2*1000000,"")</f>
        <v>198.27797041727393</v>
      </c>
      <c r="U275" s="30">
        <f>IFERROR(VLOOKUP($A275,'دیتا اولیه'!$A:$AM,22,FALSE),"")</f>
        <v>0.1</v>
      </c>
      <c r="V275" s="19">
        <f>IFERROR(VLOOKUP($A275,'دیتا اولیه'!$A:$AN,20,FALSE)/10000000000/L275,"")</f>
        <v>57.816901408450697</v>
      </c>
      <c r="W275" s="14">
        <f>IFERROR(VLOOKUP($A275,'دیتا اولیه'!$A:$AN,40,FALSE),"")</f>
        <v>395.10489999999999</v>
      </c>
      <c r="X275" s="18">
        <f>IFERROR(VLOOKUP($A275,'دیتا اولیه'!$A:$AN,23,FALSE),"")</f>
        <v>0.76400000000000001</v>
      </c>
      <c r="Y275" s="18" t="str">
        <f>IFERROR(VLOOKUP($A275,'دیتا اولیه'!$A:$AN,24,FALSE),"")</f>
        <v>-</v>
      </c>
      <c r="Z275" s="18" t="str">
        <f>IFERROR(VLOOKUP($A275,'دیتا اولیه'!$A:$AN,25,FALSE),"")</f>
        <v>-</v>
      </c>
      <c r="AA275" s="30">
        <f>IFERROR(VLOOKUP($A275,'دیتا اولیه'!$A:$AN,38,FALSE),"")</f>
        <v>-6.7400000000000002E-2</v>
      </c>
      <c r="AB275" s="18">
        <f>IFERROR(VLOOKUP($A275,'دیتا اولیه'!$A:$AN,39,FALSE),"")</f>
        <v>0.30120000000000002</v>
      </c>
      <c r="AC275" s="22"/>
    </row>
    <row r="276" spans="1:29" ht="20.5" thickBot="1" x14ac:dyDescent="0.4">
      <c r="A276" s="14" t="s">
        <v>872</v>
      </c>
      <c r="B276" s="13" t="str">
        <f>VLOOKUP($A276,'دیتا اولیه'!$A:$AM,2,FALSE)</f>
        <v>صنعتی مینو</v>
      </c>
      <c r="C276" s="13" t="str">
        <f>VLOOKUP($A276,'دیتا اولیه'!$A:$AM,3,FALSE)</f>
        <v>شیرینیجات</v>
      </c>
      <c r="D276" s="13">
        <f>VLOOKUP($A276,'دیتا اولیه'!$A:$AM,5,FALSE)/10000000000</f>
        <v>12462.5</v>
      </c>
      <c r="E276" s="15">
        <f>IFERROR(D276/'دیتا اولیه'!$AO$2*1000,"")</f>
        <v>148.71718377088305</v>
      </c>
      <c r="F276" s="15">
        <f t="shared" si="16"/>
        <v>336.6967689822294</v>
      </c>
      <c r="G276" s="14">
        <f>IFERROR(F276/'دیتا اولیه'!$AP$2*1000000,"")</f>
        <v>6648.8303511498689</v>
      </c>
      <c r="H276" s="15">
        <f>IFERROR(VLOOKUP($A276,'دیتا اولیه'!$A:$AM,16,FALSE)/10000000000,"")</f>
        <v>1549.2262000000001</v>
      </c>
      <c r="I276" s="14">
        <f>IFERROR(H276/'دیتا اولیه'!$AQ$2*1000000,"")</f>
        <v>29955.261224331956</v>
      </c>
      <c r="J276" s="15">
        <f t="shared" si="17"/>
        <v>213.20167766354663</v>
      </c>
      <c r="K276" s="14">
        <f>IFERROR(J276/'دیتا اولیه'!$AR$2*1000000,"")</f>
        <v>3571.396848477254</v>
      </c>
      <c r="L276" s="14">
        <f>IFERROR(VLOOKUP($A276,'دیتا اولیه'!$A:$AM,15,FALSE)/10000000000,"")</f>
        <v>416.8306</v>
      </c>
      <c r="M276" s="14">
        <f>IFERROR(L276/'دیتا اولیه'!$AS$2*1000000,"")</f>
        <v>6166.0419224567686</v>
      </c>
      <c r="N276" s="51">
        <f>IFERROR(VLOOKUP($A276,'دیتا اولیه'!$A:$AM,36,FALSE),"")</f>
        <v>0.95509999999999995</v>
      </c>
      <c r="O276" s="35">
        <f t="shared" si="18"/>
        <v>0.72650707385985402</v>
      </c>
      <c r="P276" s="51">
        <f>IFERROR(VLOOKUP($A276,'دیتا اولیه'!$A:$AM,37,FALSE),"")</f>
        <v>0.23799999999999999</v>
      </c>
      <c r="Q276" s="34">
        <f t="shared" si="19"/>
        <v>-7.2612535317524762E-2</v>
      </c>
      <c r="R276" s="54">
        <f>IFERROR(VLOOKUP($A276,'دیتا اولیه'!$A:$AM,31,FALSE),"")</f>
        <v>0.26629999999999998</v>
      </c>
      <c r="S276" s="14">
        <f>IFERROR(VLOOKUP($A276,'دیتا اولیه'!$A:$AM,17,FALSE)/10000000000,"")</f>
        <v>1559.0399</v>
      </c>
      <c r="T276" s="14">
        <f>IFERROR(S276/'دیتا اولیه'!$AR$2*1000000,"")</f>
        <v>26115.883545236778</v>
      </c>
      <c r="U276" s="30">
        <f>IFERROR(VLOOKUP($A276,'دیتا اولیه'!$A:$AM,22,FALSE),"")</f>
        <v>0.75039999999999996</v>
      </c>
      <c r="V276" s="19">
        <f>IFERROR(VLOOKUP($A276,'دیتا اولیه'!$A:$AN,20,FALSE)/10000000000/L276,"")</f>
        <v>0.1059046528733735</v>
      </c>
      <c r="W276" s="14">
        <f>IFERROR(VLOOKUP($A276,'دیتا اولیه'!$A:$AN,40,FALSE),"")</f>
        <v>149.77529999999999</v>
      </c>
      <c r="X276" s="18">
        <f>IFERROR(VLOOKUP($A276,'دیتا اولیه'!$A:$AN,23,FALSE),"")</f>
        <v>2.5347</v>
      </c>
      <c r="Y276" s="18">
        <f>IFERROR(VLOOKUP($A276,'دیتا اولیه'!$A:$AN,24,FALSE),"")</f>
        <v>8.8613999999999997</v>
      </c>
      <c r="Z276" s="18" t="str">
        <f>IFERROR(VLOOKUP($A276,'دیتا اولیه'!$A:$AN,25,FALSE),"")</f>
        <v>-</v>
      </c>
      <c r="AA276" s="30">
        <f>IFERROR(VLOOKUP($A276,'دیتا اولیه'!$A:$AN,38,FALSE),"")</f>
        <v>0.47860000000000003</v>
      </c>
      <c r="AB276" s="18">
        <f>IFERROR(VLOOKUP($A276,'دیتا اولیه'!$A:$AN,39,FALSE),"")</f>
        <v>1.2795000000000001</v>
      </c>
      <c r="AC276" s="22"/>
    </row>
    <row r="277" spans="1:29" ht="20.5" thickBot="1" x14ac:dyDescent="0.4">
      <c r="A277" s="55" t="s">
        <v>308</v>
      </c>
      <c r="B277" s="13" t="str">
        <f>VLOOKUP($A277,'دیتا اولیه'!$A:$AM,2,FALSE)</f>
        <v>پارس‌ مینو</v>
      </c>
      <c r="C277" s="13" t="str">
        <f>VLOOKUP($A277,'دیتا اولیه'!$A:$AM,3,FALSE)</f>
        <v>شیرینیجات</v>
      </c>
      <c r="D277" s="13">
        <f>VLOOKUP($A277,'دیتا اولیه'!$A:$AM,5,FALSE)/10000000000</f>
        <v>6259</v>
      </c>
      <c r="E277" s="15">
        <f>IFERROR(D277/'دیتا اولیه'!$AO$2*1000,"")</f>
        <v>74.68973747016706</v>
      </c>
      <c r="F277" s="15">
        <f t="shared" si="16"/>
        <v>158.66788534090469</v>
      </c>
      <c r="G277" s="14">
        <f>IFERROR(F277/'دیتا اولیه'!$AP$2*1000000,"")</f>
        <v>3133.2520801916407</v>
      </c>
      <c r="H277" s="15">
        <f>IFERROR(VLOOKUP($A277,'دیتا اولیه'!$A:$AM,16,FALSE)/10000000000,"")</f>
        <v>618.42970000000003</v>
      </c>
      <c r="I277" s="14">
        <f>IFERROR(H277/'دیتا اولیه'!$AQ$2*1000000,"")</f>
        <v>11957.726516880004</v>
      </c>
      <c r="J277" s="15">
        <f t="shared" si="17"/>
        <v>205.70340863251312</v>
      </c>
      <c r="K277" s="14">
        <f>IFERROR(J277/'دیتا اولیه'!$AR$2*1000000,"")</f>
        <v>3445.7913903967219</v>
      </c>
      <c r="L277" s="14">
        <f>IFERROR(VLOOKUP($A277,'دیتا اولیه'!$A:$AM,15,FALSE)/10000000000,"")</f>
        <v>407.95100000000002</v>
      </c>
      <c r="M277" s="14">
        <f>IFERROR(L277/'دیتا اولیه'!$AS$2*1000000,"")</f>
        <v>6034.6888359639652</v>
      </c>
      <c r="N277" s="51">
        <f>IFERROR(VLOOKUP($A277,'دیتا اولیه'!$A:$AM,36,FALSE),"")</f>
        <v>0.98319999999999996</v>
      </c>
      <c r="O277" s="35">
        <f t="shared" si="18"/>
        <v>0.75132158400023674</v>
      </c>
      <c r="P277" s="51">
        <f>IFERROR(VLOOKUP($A277,'دیتا اولیه'!$A:$AM,37,FALSE),"")</f>
        <v>1.5710999999999999</v>
      </c>
      <c r="Q277" s="34">
        <f t="shared" si="19"/>
        <v>0.92601446724160863</v>
      </c>
      <c r="R277" s="54">
        <f>IFERROR(VLOOKUP($A277,'دیتا اولیه'!$A:$AM,31,FALSE),"")</f>
        <v>0.34329999999999999</v>
      </c>
      <c r="S277" s="14">
        <f>IFERROR(VLOOKUP($A277,'دیتا اولیه'!$A:$AM,17,FALSE)/10000000000,"")</f>
        <v>1159.3168000000001</v>
      </c>
      <c r="T277" s="14">
        <f>IFERROR(S277/'دیتا اولیه'!$AR$2*1000000,"")</f>
        <v>19420.017756336165</v>
      </c>
      <c r="U277" s="30">
        <f>IFERROR(VLOOKUP($A277,'دیتا اولیه'!$A:$AM,22,FALSE),"")</f>
        <v>0.498</v>
      </c>
      <c r="V277" s="19">
        <f>IFERROR(VLOOKUP($A277,'دیتا اولیه'!$A:$AN,20,FALSE)/10000000000/L277,"")</f>
        <v>8.0742540158009163E-2</v>
      </c>
      <c r="W277" s="14">
        <f>IFERROR(VLOOKUP($A277,'دیتا اولیه'!$A:$AN,40,FALSE),"")</f>
        <v>137.21850000000001</v>
      </c>
      <c r="X277" s="18">
        <f>IFERROR(VLOOKUP($A277,'دیتا اولیه'!$A:$AN,23,FALSE),"")</f>
        <v>1.5778000000000001</v>
      </c>
      <c r="Y277" s="18">
        <f>IFERROR(VLOOKUP($A277,'دیتا اولیه'!$A:$AN,24,FALSE),"")</f>
        <v>5.9227999999999996</v>
      </c>
      <c r="Z277" s="18" t="str">
        <f>IFERROR(VLOOKUP($A277,'دیتا اولیه'!$A:$AN,25,FALSE),"")</f>
        <v>-</v>
      </c>
      <c r="AA277" s="30">
        <f>IFERROR(VLOOKUP($A277,'دیتا اولیه'!$A:$AN,38,FALSE),"")</f>
        <v>0.57920000000000005</v>
      </c>
      <c r="AB277" s="18">
        <f>IFERROR(VLOOKUP($A277,'دیتا اولیه'!$A:$AN,39,FALSE),"")</f>
        <v>1.2366999999999999</v>
      </c>
      <c r="AC277" s="22"/>
    </row>
    <row r="278" spans="1:29" ht="20.5" thickBot="1" x14ac:dyDescent="0.4">
      <c r="A278" s="14" t="s">
        <v>1011</v>
      </c>
      <c r="B278" s="13" t="str">
        <f>VLOOKUP($A278,'دیتا اولیه'!$A:$AM,2,FALSE)</f>
        <v>سالمین‌</v>
      </c>
      <c r="C278" s="13" t="str">
        <f>VLOOKUP($A278,'دیتا اولیه'!$A:$AM,3,FALSE)</f>
        <v>شیرینیجات</v>
      </c>
      <c r="D278" s="13">
        <f>VLOOKUP($A278,'دیتا اولیه'!$A:$AM,5,FALSE)/10000000000</f>
        <v>2322.712</v>
      </c>
      <c r="E278" s="15">
        <f>IFERROR(D278/'دیتا اولیه'!$AO$2*1000,"")</f>
        <v>27.717326968973744</v>
      </c>
      <c r="F278" s="15">
        <f t="shared" si="16"/>
        <v>67.661496737011618</v>
      </c>
      <c r="G278" s="14">
        <f>IFERROR(F278/'دیتا اولیه'!$AP$2*1000000,"")</f>
        <v>1336.1275027056006</v>
      </c>
      <c r="H278" s="15">
        <f>IFERROR(VLOOKUP($A278,'دیتا اولیه'!$A:$AM,16,FALSE)/10000000000,"")</f>
        <v>234.62139999999999</v>
      </c>
      <c r="I278" s="14">
        <f>IFERROR(H278/'دیتا اولیه'!$AQ$2*1000000,"")</f>
        <v>4536.5520708457398</v>
      </c>
      <c r="J278" s="15">
        <f t="shared" si="17"/>
        <v>83.964871687000425</v>
      </c>
      <c r="K278" s="14">
        <f>IFERROR(J278/'دیتا اولیه'!$AR$2*1000000,"")</f>
        <v>1406.5174411947071</v>
      </c>
      <c r="L278" s="14">
        <f>IFERROR(VLOOKUP($A278,'دیتا اولیه'!$A:$AM,15,FALSE)/10000000000,"")</f>
        <v>79.833799999999997</v>
      </c>
      <c r="M278" s="14">
        <f>IFERROR(L278/'دیتا اولیه'!$AS$2*1000000,"")</f>
        <v>1180.9559030191861</v>
      </c>
      <c r="N278" s="51">
        <f>IFERROR(VLOOKUP($A278,'دیتا اولیه'!$A:$AM,36,FALSE),"")</f>
        <v>-4.9200000000000001E-2</v>
      </c>
      <c r="O278" s="35">
        <f t="shared" si="18"/>
        <v>-0.16036881702933403</v>
      </c>
      <c r="P278" s="51">
        <f>IFERROR(VLOOKUP($A278,'دیتا اولیه'!$A:$AM,37,FALSE),"")</f>
        <v>0.1799</v>
      </c>
      <c r="Q278" s="34">
        <f t="shared" si="19"/>
        <v>-0.11613532344196098</v>
      </c>
      <c r="R278" s="54">
        <f>IFERROR(VLOOKUP($A278,'دیتا اولیه'!$A:$AM,31,FALSE),"")</f>
        <v>0.32650000000000001</v>
      </c>
      <c r="S278" s="14">
        <f>IFERROR(VLOOKUP($A278,'دیتا اولیه'!$A:$AM,17,FALSE)/10000000000,"")</f>
        <v>709.66809999999998</v>
      </c>
      <c r="T278" s="14">
        <f>IFERROR(S278/'دیتا اولیه'!$AR$2*1000000,"")</f>
        <v>11887.835234601403</v>
      </c>
      <c r="U278" s="30">
        <f>IFERROR(VLOOKUP($A278,'دیتا اولیه'!$A:$AM,22,FALSE),"")</f>
        <v>0.23050000000000001</v>
      </c>
      <c r="V278" s="19">
        <f>IFERROR(VLOOKUP($A278,'دیتا اولیه'!$A:$AN,20,FALSE)/10000000000/L278,"")</f>
        <v>6.9369114335031028E-3</v>
      </c>
      <c r="W278" s="14">
        <f>IFERROR(VLOOKUP($A278,'دیتا اولیه'!$A:$AN,40,FALSE),"")</f>
        <v>126.267</v>
      </c>
      <c r="X278" s="18">
        <f>IFERROR(VLOOKUP($A278,'دیتا اولیه'!$A:$AN,23,FALSE),"")</f>
        <v>1.0974999999999999</v>
      </c>
      <c r="Y278" s="18">
        <f>IFERROR(VLOOKUP($A278,'دیتا اولیه'!$A:$AN,24,FALSE),"")</f>
        <v>6.6708999999999996</v>
      </c>
      <c r="Z278" s="18" t="str">
        <f>IFERROR(VLOOKUP($A278,'دیتا اولیه'!$A:$AN,25,FALSE),"")</f>
        <v>-</v>
      </c>
      <c r="AA278" s="30">
        <f>IFERROR(VLOOKUP($A278,'دیتا اولیه'!$A:$AN,38,FALSE),"")</f>
        <v>0.1825</v>
      </c>
      <c r="AB278" s="18">
        <f>IFERROR(VLOOKUP($A278,'دیتا اولیه'!$A:$AN,39,FALSE),"")</f>
        <v>1.2831999999999999</v>
      </c>
      <c r="AC278" s="22"/>
    </row>
    <row r="279" spans="1:29" ht="20.5" thickBot="1" x14ac:dyDescent="0.4">
      <c r="A279" s="14" t="s">
        <v>638</v>
      </c>
      <c r="B279" s="13" t="str">
        <f>VLOOKUP($A279,'دیتا اولیه'!$A:$AM,2,FALSE)</f>
        <v>ویتانا</v>
      </c>
      <c r="C279" s="13" t="str">
        <f>VLOOKUP($A279,'دیتا اولیه'!$A:$AM,3,FALSE)</f>
        <v>شیرینیجات</v>
      </c>
      <c r="D279" s="13">
        <f>VLOOKUP($A279,'دیتا اولیه'!$A:$AM,5,FALSE)/10000000000</f>
        <v>1640.1</v>
      </c>
      <c r="E279" s="15">
        <f>IFERROR(D279/'دیتا اولیه'!$AO$2*1000,"")</f>
        <v>19.571599045346062</v>
      </c>
      <c r="F279" s="15">
        <f t="shared" si="16"/>
        <v>117.91806606384941</v>
      </c>
      <c r="G279" s="14">
        <f>IFERROR(F279/'دیتا اولیه'!$AP$2*1000000,"")</f>
        <v>2328.555806948053</v>
      </c>
      <c r="H279" s="15">
        <f>IFERROR(VLOOKUP($A279,'دیتا اولیه'!$A:$AM,16,FALSE)/10000000000,"")</f>
        <v>167.22649999999999</v>
      </c>
      <c r="I279" s="14">
        <f>IFERROR(H279/'دیتا اولیه'!$AQ$2*1000000,"")</f>
        <v>3233.4293669515446</v>
      </c>
      <c r="J279" s="15">
        <f t="shared" si="17"/>
        <v>34.143628105797482</v>
      </c>
      <c r="K279" s="14">
        <f>IFERROR(J279/'دیتا اولیه'!$AR$2*1000000,"")</f>
        <v>571.94880992005426</v>
      </c>
      <c r="L279" s="14">
        <f>IFERROR(VLOOKUP($A279,'دیتا اولیه'!$A:$AM,15,FALSE)/10000000000,"")</f>
        <v>63.899799999999999</v>
      </c>
      <c r="M279" s="14">
        <f>IFERROR(L279/'دیتا اولیه'!$AS$2*1000000,"")</f>
        <v>945.24933063120363</v>
      </c>
      <c r="N279" s="51">
        <f>IFERROR(VLOOKUP($A279,'دیتا اولیه'!$A:$AM,36,FALSE),"")</f>
        <v>0.87150000000000005</v>
      </c>
      <c r="O279" s="35">
        <f t="shared" si="18"/>
        <v>0.65268169849558477</v>
      </c>
      <c r="P279" s="51">
        <f>IFERROR(VLOOKUP($A279,'دیتا اولیه'!$A:$AM,37,FALSE),"")</f>
        <v>-0.45810000000000001</v>
      </c>
      <c r="Q279" s="34">
        <f t="shared" si="19"/>
        <v>-0.59406198133163701</v>
      </c>
      <c r="R279" s="54">
        <f>IFERROR(VLOOKUP($A279,'دیتا اولیه'!$A:$AM,31,FALSE),"")</f>
        <v>5.1700000000000003E-2</v>
      </c>
      <c r="S279" s="14">
        <f>IFERROR(VLOOKUP($A279,'دیتا اولیه'!$A:$AM,17,FALSE)/10000000000,"")</f>
        <v>324.05119999999999</v>
      </c>
      <c r="T279" s="14">
        <f>IFERROR(S279/'دیتا اولیه'!$AR$2*1000000,"")</f>
        <v>5428.2660770222956</v>
      </c>
      <c r="U279" s="30">
        <f>IFERROR(VLOOKUP($A279,'دیتا اولیه'!$A:$AM,22,FALSE),"")</f>
        <v>0.10340000000000001</v>
      </c>
      <c r="V279" s="19">
        <f>IFERROR(VLOOKUP($A279,'دیتا اولیه'!$A:$AN,20,FALSE)/10000000000/L279,"")</f>
        <v>0.14100044131593525</v>
      </c>
      <c r="W279" s="14">
        <f>IFERROR(VLOOKUP($A279,'دیتا اولیه'!$A:$AN,40,FALSE),"")</f>
        <v>227.4041</v>
      </c>
      <c r="X279" s="18">
        <f>IFERROR(VLOOKUP($A279,'دیتا اولیه'!$A:$AN,23,FALSE),"")</f>
        <v>1.1908000000000001</v>
      </c>
      <c r="Y279" s="18">
        <f>IFERROR(VLOOKUP($A279,'دیتا اولیه'!$A:$AN,24,FALSE),"")</f>
        <v>9.7406000000000006</v>
      </c>
      <c r="Z279" s="18" t="str">
        <f>IFERROR(VLOOKUP($A279,'دیتا اولیه'!$A:$AN,25,FALSE),"")</f>
        <v>-</v>
      </c>
      <c r="AA279" s="30">
        <f>IFERROR(VLOOKUP($A279,'دیتا اولیه'!$A:$AN,38,FALSE),"")</f>
        <v>0.29930000000000001</v>
      </c>
      <c r="AB279" s="18">
        <f>IFERROR(VLOOKUP($A279,'دیتا اولیه'!$A:$AN,39,FALSE),"")</f>
        <v>1.8039000000000001</v>
      </c>
      <c r="AC279" s="22"/>
    </row>
    <row r="280" spans="1:29" ht="20.5" thickBot="1" x14ac:dyDescent="0.4">
      <c r="A280" s="14" t="s">
        <v>654</v>
      </c>
      <c r="B280" s="13" t="str">
        <f>VLOOKUP($A280,'دیتا اولیه'!$A:$AM,2,FALSE)</f>
        <v>شرکت صنایع غذایی مینو شرق</v>
      </c>
      <c r="C280" s="13" t="str">
        <f>VLOOKUP($A280,'دیتا اولیه'!$A:$AM,3,FALSE)</f>
        <v>شیرینیجات</v>
      </c>
      <c r="D280" s="13">
        <f>VLOOKUP($A280,'دیتا اولیه'!$A:$AM,5,FALSE)/10000000000</f>
        <v>1606.5</v>
      </c>
      <c r="E280" s="15">
        <f>IFERROR(D280/'دیتا اولیه'!$AO$2*1000,"")</f>
        <v>19.170644391408114</v>
      </c>
      <c r="F280" s="15">
        <f t="shared" si="16"/>
        <v>57.921204926546963</v>
      </c>
      <c r="G280" s="14">
        <f>IFERROR(F280/'دیتا اولیه'!$AP$2*1000000,"")</f>
        <v>1143.7836675858405</v>
      </c>
      <c r="H280" s="15">
        <f>IFERROR(VLOOKUP($A280,'دیتا اولیه'!$A:$AM,16,FALSE)/10000000000,"")</f>
        <v>202.8597</v>
      </c>
      <c r="I280" s="14">
        <f>IFERROR(H280/'دیتا اولیه'!$AQ$2*1000000,"")</f>
        <v>3922.4196604663753</v>
      </c>
      <c r="J280" s="15">
        <f t="shared" si="17"/>
        <v>68.805041424290494</v>
      </c>
      <c r="K280" s="14">
        <f>IFERROR(J280/'دیتا اولیه'!$AR$2*1000000,"")</f>
        <v>1152.5711748377723</v>
      </c>
      <c r="L280" s="14">
        <f>IFERROR(VLOOKUP($A280,'دیتا اولیه'!$A:$AM,15,FALSE)/10000000000,"")</f>
        <v>78.066199999999995</v>
      </c>
      <c r="M280" s="14">
        <f>IFERROR(L280/'دیتا اولیه'!$AS$2*1000000,"")</f>
        <v>1154.8083608230645</v>
      </c>
      <c r="N280" s="51">
        <f>IFERROR(VLOOKUP($A280,'دیتا اولیه'!$A:$AM,36,FALSE),"")</f>
        <v>0.1346</v>
      </c>
      <c r="O280" s="35">
        <f t="shared" si="18"/>
        <v>1.9410393337375709E-3</v>
      </c>
      <c r="P280" s="51">
        <f>IFERROR(VLOOKUP($A280,'دیتا اولیه'!$A:$AM,37,FALSE),"")</f>
        <v>0.3478</v>
      </c>
      <c r="Q280" s="34">
        <f t="shared" si="19"/>
        <v>9.6387923255571994E-3</v>
      </c>
      <c r="R280" s="54">
        <f>IFERROR(VLOOKUP($A280,'دیتا اولیه'!$A:$AM,31,FALSE),"")</f>
        <v>0.2059</v>
      </c>
      <c r="S280" s="14">
        <f>IFERROR(VLOOKUP($A280,'دیتا اولیه'!$A:$AM,17,FALSE)/10000000000,"")</f>
        <v>314.55380000000002</v>
      </c>
      <c r="T280" s="14">
        <f>IFERROR(S280/'دیتا اولیه'!$AR$2*1000000,"")</f>
        <v>5269.172655242307</v>
      </c>
      <c r="U280" s="30">
        <f>IFERROR(VLOOKUP($A280,'دیتا اولیه'!$A:$AM,22,FALSE),"")</f>
        <v>0.49909999999999999</v>
      </c>
      <c r="V280" s="19">
        <f>IFERROR(VLOOKUP($A280,'دیتا اولیه'!$A:$AN,20,FALSE)/10000000000/L280,"")</f>
        <v>2.690152716540577E-2</v>
      </c>
      <c r="W280" s="14">
        <f>IFERROR(VLOOKUP($A280,'دیتا اولیه'!$A:$AN,40,FALSE),"")</f>
        <v>107.9897</v>
      </c>
      <c r="X280" s="18">
        <f>IFERROR(VLOOKUP($A280,'دیتا اولیه'!$A:$AN,23,FALSE),"")</f>
        <v>1.4964</v>
      </c>
      <c r="Y280" s="18">
        <f>IFERROR(VLOOKUP($A280,'دیتا اولیه'!$A:$AN,24,FALSE),"")</f>
        <v>6.3220000000000001</v>
      </c>
      <c r="Z280" s="18" t="str">
        <f>IFERROR(VLOOKUP($A280,'دیتا اولیه'!$A:$AN,25,FALSE),"")</f>
        <v>-</v>
      </c>
      <c r="AA280" s="30">
        <f>IFERROR(VLOOKUP($A280,'دیتا اولیه'!$A:$AN,38,FALSE),"")</f>
        <v>0.40389999999999998</v>
      </c>
      <c r="AB280" s="18">
        <f>IFERROR(VLOOKUP($A280,'دیتا اولیه'!$A:$AN,39,FALSE),"")</f>
        <v>0.94620000000000004</v>
      </c>
      <c r="AC280" s="22"/>
    </row>
    <row r="281" spans="1:29" ht="20.5" thickBot="1" x14ac:dyDescent="0.4">
      <c r="A281" s="14" t="s">
        <v>1001</v>
      </c>
      <c r="B281" s="13" t="str">
        <f>VLOOKUP($A281,'دیتا اولیه'!$A:$AM,2,FALSE)</f>
        <v>شرکت خمیرمایه رضوی</v>
      </c>
      <c r="C281" s="13" t="str">
        <f>VLOOKUP($A281,'دیتا اولیه'!$A:$AM,3,FALSE)</f>
        <v>شیرینیجات</v>
      </c>
      <c r="D281" s="13">
        <f>VLOOKUP($A281,'دیتا اولیه'!$A:$AM,5,FALSE)/10000000000</f>
        <v>1572.7139999999999</v>
      </c>
      <c r="E281" s="15">
        <f>IFERROR(D281/'دیتا اولیه'!$AO$2*1000,"")</f>
        <v>18.767470167064442</v>
      </c>
      <c r="F281" s="15">
        <f t="shared" si="16"/>
        <v>59.109035326086961</v>
      </c>
      <c r="G281" s="14">
        <f>IFERROR(F281/'دیتا اولیه'!$AP$2*1000000,"")</f>
        <v>1167.2400340854456</v>
      </c>
      <c r="H281" s="15">
        <f>IFERROR(VLOOKUP($A281,'دیتا اولیه'!$A:$AM,16,FALSE)/10000000000,"")</f>
        <v>169.40289999999999</v>
      </c>
      <c r="I281" s="14">
        <f>IFERROR(H281/'دیتا اولیه'!$AQ$2*1000000,"")</f>
        <v>3275.5114273560462</v>
      </c>
      <c r="J281" s="15" t="str">
        <f t="shared" si="17"/>
        <v/>
      </c>
      <c r="K281" s="14" t="str">
        <f>IFERROR(J281/'دیتا اولیه'!$AR$2*1000000,"")</f>
        <v/>
      </c>
      <c r="L281" s="14">
        <f>IFERROR(VLOOKUP($A281,'دیتا اولیه'!$A:$AM,15,FALSE)/10000000000,"")</f>
        <v>52.205100000000002</v>
      </c>
      <c r="M281" s="14">
        <f>IFERROR(L281/'دیتا اولیه'!$AS$2*1000000,"")</f>
        <v>772.25336903300251</v>
      </c>
      <c r="N281" s="51" t="str">
        <f>IFERROR(VLOOKUP($A281,'دیتا اولیه'!$A:$AM,36,FALSE),"")</f>
        <v>-</v>
      </c>
      <c r="O281" s="35" t="str">
        <f t="shared" si="18"/>
        <v/>
      </c>
      <c r="P281" s="51">
        <f>IFERROR(VLOOKUP($A281,'دیتا اولیه'!$A:$AM,37,FALSE),"")</f>
        <v>-0.1168</v>
      </c>
      <c r="Q281" s="34">
        <f t="shared" si="19"/>
        <v>-0.33839369240100003</v>
      </c>
      <c r="R281" s="54">
        <f>IFERROR(VLOOKUP($A281,'دیتا اولیه'!$A:$AM,31,FALSE),"")</f>
        <v>0.34329999999999999</v>
      </c>
      <c r="S281" s="14">
        <f>IFERROR(VLOOKUP($A281,'دیتا اولیه'!$A:$AM,17,FALSE)/10000000000,"")</f>
        <v>88.509600000000006</v>
      </c>
      <c r="T281" s="14">
        <f>IFERROR(S281/'دیتا اولیه'!$AR$2*1000000,"")</f>
        <v>1482.6473692145335</v>
      </c>
      <c r="U281" s="30">
        <f>IFERROR(VLOOKUP($A281,'دیتا اولیه'!$A:$AM,22,FALSE),"")</f>
        <v>0.31169999999999998</v>
      </c>
      <c r="V281" s="19">
        <f>IFERROR(VLOOKUP($A281,'دیتا اولیه'!$A:$AN,20,FALSE)/10000000000/L281,"")</f>
        <v>0.45451306481550657</v>
      </c>
      <c r="W281" s="14">
        <f>IFERROR(VLOOKUP($A281,'دیتا اولیه'!$A:$AN,40,FALSE),"")</f>
        <v>19.7775</v>
      </c>
      <c r="X281" s="18">
        <f>IFERROR(VLOOKUP($A281,'دیتا اولیه'!$A:$AN,23,FALSE),"")</f>
        <v>1.454</v>
      </c>
      <c r="Y281" s="18">
        <f>IFERROR(VLOOKUP($A281,'دیتا اولیه'!$A:$AN,24,FALSE),"")</f>
        <v>16.0733</v>
      </c>
      <c r="Z281" s="18" t="str">
        <f>IFERROR(VLOOKUP($A281,'دیتا اولیه'!$A:$AN,25,FALSE),"")</f>
        <v>-</v>
      </c>
      <c r="AA281" s="30">
        <f>IFERROR(VLOOKUP($A281,'دیتا اولیه'!$A:$AN,38,FALSE),"")</f>
        <v>7.1400000000000005E-2</v>
      </c>
      <c r="AB281" s="18" t="str">
        <f>IFERROR(VLOOKUP($A281,'دیتا اولیه'!$A:$AN,39,FALSE),"")</f>
        <v>-</v>
      </c>
      <c r="AC281" s="22"/>
    </row>
    <row r="282" spans="1:29" ht="20.5" thickBot="1" x14ac:dyDescent="0.4">
      <c r="A282" s="14" t="s">
        <v>1354</v>
      </c>
      <c r="B282" s="13" t="str">
        <f>VLOOKUP($A282,'دیتا اولیه'!$A:$AM,2,FALSE)</f>
        <v>صنایع غذایی سکه</v>
      </c>
      <c r="C282" s="13" t="str">
        <f>VLOOKUP($A282,'دیتا اولیه'!$A:$AM,3,FALSE)</f>
        <v>شیرینیجات</v>
      </c>
      <c r="D282" s="13">
        <f>VLOOKUP($A282,'دیتا اولیه'!$A:$AM,5,FALSE)/10000000000</f>
        <v>721.55826000000002</v>
      </c>
      <c r="E282" s="15">
        <f>IFERROR(D282/'دیتا اولیه'!$AO$2*1000,"")</f>
        <v>8.6104804295942721</v>
      </c>
      <c r="F282" s="15">
        <f t="shared" si="16"/>
        <v>1.6087868902497184</v>
      </c>
      <c r="G282" s="14">
        <f>IFERROR(F282/'دیتا اولیه'!$AP$2*1000000,"")</f>
        <v>31.769093409354625</v>
      </c>
      <c r="H282" s="15">
        <f>IFERROR(VLOOKUP($A282,'دیتا اولیه'!$A:$AM,16,FALSE)/10000000000,"")</f>
        <v>11.2697</v>
      </c>
      <c r="I282" s="14">
        <f>IFERROR(H282/'دیتا اولیه'!$AQ$2*1000000,"")</f>
        <v>217.90672493135853</v>
      </c>
      <c r="J282" s="15" t="str">
        <f t="shared" si="17"/>
        <v/>
      </c>
      <c r="K282" s="14" t="str">
        <f>IFERROR(J282/'دیتا اولیه'!$AR$2*1000000,"")</f>
        <v/>
      </c>
      <c r="L282" s="14">
        <f>IFERROR(VLOOKUP($A282,'دیتا اولیه'!$A:$AM,15,FALSE)/10000000000,"")</f>
        <v>8.4330999999999996</v>
      </c>
      <c r="M282" s="14">
        <f>IFERROR(L282/'دیتا اولیه'!$AS$2*1000000,"")</f>
        <v>124.74815461309744</v>
      </c>
      <c r="N282" s="51" t="str">
        <f>IFERROR(VLOOKUP($A282,'دیتا اولیه'!$A:$AM,36,FALSE),"")</f>
        <v>-</v>
      </c>
      <c r="O282" s="35" t="str">
        <f t="shared" si="18"/>
        <v/>
      </c>
      <c r="P282" s="51">
        <f>IFERROR(VLOOKUP($A282,'دیتا اولیه'!$A:$AM,37,FALSE),"")</f>
        <v>4.2419000000000002</v>
      </c>
      <c r="Q282" s="34">
        <f t="shared" si="19"/>
        <v>2.9267143385452887</v>
      </c>
      <c r="R282" s="54">
        <f>IFERROR(VLOOKUP($A282,'دیتا اولیه'!$A:$AM,31,FALSE),"")</f>
        <v>5.7638999999999996</v>
      </c>
      <c r="S282" s="14">
        <f>IFERROR(VLOOKUP($A282,'دیتا اولیه'!$A:$AM,17,FALSE)/10000000000,"")</f>
        <v>7.2089999999999996</v>
      </c>
      <c r="T282" s="14">
        <f>IFERROR(S282/'دیتا اولیه'!$AR$2*1000000,"")</f>
        <v>120.75983717774761</v>
      </c>
      <c r="U282" s="30" t="str">
        <f>IFERROR(VLOOKUP($A282,'دیتا اولیه'!$A:$AM,22,FALSE),"")</f>
        <v>-</v>
      </c>
      <c r="V282" s="19">
        <f>IFERROR(VLOOKUP($A282,'دیتا اولیه'!$A:$AN,20,FALSE)/10000000000/L282,"")</f>
        <v>2.5293189930156171E-2</v>
      </c>
      <c r="W282" s="14">
        <f>IFERROR(VLOOKUP($A282,'دیتا اولیه'!$A:$AN,40,FALSE),"")</f>
        <v>90.497200000000007</v>
      </c>
      <c r="X282" s="18">
        <f>IFERROR(VLOOKUP($A282,'دیتا اولیه'!$A:$AN,23,FALSE),"")</f>
        <v>4.3094999999999999</v>
      </c>
      <c r="Y282" s="18">
        <f>IFERROR(VLOOKUP($A282,'دیتا اولیه'!$A:$AN,24,FALSE),"")</f>
        <v>48.4375</v>
      </c>
      <c r="Z282" s="18" t="str">
        <f>IFERROR(VLOOKUP($A282,'دیتا اولیه'!$A:$AN,25,FALSE),"")</f>
        <v>-</v>
      </c>
      <c r="AA282" s="30">
        <f>IFERROR(VLOOKUP($A282,'دیتا اولیه'!$A:$AN,38,FALSE),"")</f>
        <v>8.2699999999999996E-2</v>
      </c>
      <c r="AB282" s="18">
        <f>IFERROR(VLOOKUP($A282,'دیتا اولیه'!$A:$AN,39,FALSE),"")</f>
        <v>0.6048</v>
      </c>
      <c r="AC282" s="22"/>
    </row>
    <row r="283" spans="1:29" ht="20.5" thickBot="1" x14ac:dyDescent="0.4">
      <c r="A283" s="14" t="s">
        <v>634</v>
      </c>
      <c r="B283" s="13" t="str">
        <f>VLOOKUP($A283,'دیتا اولیه'!$A:$AM,2,FALSE)</f>
        <v>بیسکویت‌  گرجی‌</v>
      </c>
      <c r="C283" s="13" t="str">
        <f>VLOOKUP($A283,'دیتا اولیه'!$A:$AM,3,FALSE)</f>
        <v>شیرینیجات</v>
      </c>
      <c r="D283" s="13">
        <f>VLOOKUP($A283,'دیتا اولیه'!$A:$AM,5,FALSE)/10000000000</f>
        <v>647.25</v>
      </c>
      <c r="E283" s="15">
        <f>IFERROR(D283/'دیتا اولیه'!$AO$2*1000,"")</f>
        <v>7.7237470167064437</v>
      </c>
      <c r="F283" s="15">
        <f t="shared" si="16"/>
        <v>4.031935176358437</v>
      </c>
      <c r="G283" s="14">
        <f>IFERROR(F283/'دیتا اولیه'!$AP$2*1000000,"")</f>
        <v>79.619572992860128</v>
      </c>
      <c r="H283" s="15">
        <f>IFERROR(VLOOKUP($A283,'دیتا اولیه'!$A:$AM,16,FALSE)/10000000000,"")</f>
        <v>3.1109</v>
      </c>
      <c r="I283" s="14">
        <f>IFERROR(H283/'دیتا اولیه'!$AQ$2*1000000,"")</f>
        <v>60.151204609613679</v>
      </c>
      <c r="J283" s="15">
        <f t="shared" si="17"/>
        <v>0.72120385369596729</v>
      </c>
      <c r="K283" s="14">
        <f>IFERROR(J283/'دیتا اولیه'!$AR$2*1000000,"")</f>
        <v>12.081073650199629</v>
      </c>
      <c r="L283" s="14">
        <f>IFERROR(VLOOKUP($A283,'دیتا اولیه'!$A:$AM,15,FALSE)/10000000000,"")</f>
        <v>2.5377000000000001</v>
      </c>
      <c r="M283" s="14">
        <f>IFERROR(L283/'دیتا اولیه'!$AS$2*1000000,"")</f>
        <v>37.539385512048639</v>
      </c>
      <c r="N283" s="51">
        <f>IFERROR(VLOOKUP($A283,'دیتا اولیه'!$A:$AM,36,FALSE),"")</f>
        <v>2.5186999999999999</v>
      </c>
      <c r="O283" s="35">
        <f t="shared" si="18"/>
        <v>2.10728885519445</v>
      </c>
      <c r="P283" s="51">
        <f>IFERROR(VLOOKUP($A283,'دیتا اولیه'!$A:$AM,37,FALSE),"")</f>
        <v>-0.37059999999999998</v>
      </c>
      <c r="Q283" s="34">
        <f t="shared" si="19"/>
        <v>-0.52851561367435396</v>
      </c>
      <c r="R283" s="54">
        <f>IFERROR(VLOOKUP($A283,'دیتا اولیه'!$A:$AM,31,FALSE),"")</f>
        <v>9.3100000000000002E-2</v>
      </c>
      <c r="S283" s="14">
        <f>IFERROR(VLOOKUP($A283,'دیتا اولیه'!$A:$AM,17,FALSE)/10000000000,"")</f>
        <v>13.9709</v>
      </c>
      <c r="T283" s="14">
        <f>IFERROR(S283/'دیتا اولیه'!$AR$2*1000000,"")</f>
        <v>234.03018577147932</v>
      </c>
      <c r="U283" s="30">
        <f>IFERROR(VLOOKUP($A283,'دیتا اولیه'!$A:$AM,22,FALSE),"")</f>
        <v>0.62</v>
      </c>
      <c r="V283" s="19" t="str">
        <f>IFERROR(VLOOKUP($A283,'دیتا اولیه'!$A:$AN,20,FALSE)/10000000000/L283,"")</f>
        <v/>
      </c>
      <c r="W283" s="14">
        <f>IFERROR(VLOOKUP($A283,'دیتا اولیه'!$A:$AN,40,FALSE),"")</f>
        <v>118.9884</v>
      </c>
      <c r="X283" s="18">
        <f>IFERROR(VLOOKUP($A283,'دیتا اولیه'!$A:$AN,23,FALSE),"")</f>
        <v>1.4427000000000001</v>
      </c>
      <c r="Y283" s="18">
        <f>IFERROR(VLOOKUP($A283,'دیتا اولیه'!$A:$AN,24,FALSE),"")</f>
        <v>1702</v>
      </c>
      <c r="Z283" s="18" t="str">
        <f>IFERROR(VLOOKUP($A283,'دیتا اولیه'!$A:$AN,25,FALSE),"")</f>
        <v>-</v>
      </c>
      <c r="AA283" s="30">
        <f>IFERROR(VLOOKUP($A283,'دیتا اولیه'!$A:$AN,38,FALSE),"")</f>
        <v>3.09E-2</v>
      </c>
      <c r="AB283" s="18">
        <f>IFERROR(VLOOKUP($A283,'دیتا اولیه'!$A:$AN,39,FALSE),"")</f>
        <v>1.0566</v>
      </c>
      <c r="AC283" s="22"/>
    </row>
    <row r="284" spans="1:29" ht="20.5" thickBot="1" x14ac:dyDescent="0.4">
      <c r="A284" s="55" t="s">
        <v>737</v>
      </c>
      <c r="B284" s="13" t="str">
        <f>VLOOKUP($A284,'دیتا اولیه'!$A:$AM,2,FALSE)</f>
        <v>شوکو پارس</v>
      </c>
      <c r="C284" s="13" t="str">
        <f>VLOOKUP($A284,'دیتا اولیه'!$A:$AM,3,FALSE)</f>
        <v>شیرینیجات</v>
      </c>
      <c r="D284" s="13">
        <f>VLOOKUP($A284,'دیتا اولیه'!$A:$AM,5,FALSE)/10000000000</f>
        <v>387.2</v>
      </c>
      <c r="E284" s="15">
        <f>IFERROR(D284/'دیتا اولیه'!$AO$2*1000,"")</f>
        <v>4.6205250596658702</v>
      </c>
      <c r="F284" s="15">
        <f t="shared" si="16"/>
        <v>5.8774220886782995</v>
      </c>
      <c r="G284" s="14">
        <f>IFERROR(F284/'دیتا اولیه'!$AP$2*1000000,"")</f>
        <v>116.06283745415283</v>
      </c>
      <c r="H284" s="15">
        <f>IFERROR(VLOOKUP($A284,'دیتا اولیه'!$A:$AM,16,FALSE)/10000000000,"")</f>
        <v>29.1922</v>
      </c>
      <c r="I284" s="14">
        <f>IFERROR(H284/'دیتا اولیه'!$AQ$2*1000000,"")</f>
        <v>564.44951467574151</v>
      </c>
      <c r="J284" s="15">
        <f t="shared" si="17"/>
        <v>8.6457754859182856</v>
      </c>
      <c r="K284" s="14">
        <f>IFERROR(J284/'دیتا اولیه'!$AR$2*1000000,"")</f>
        <v>144.82763766886586</v>
      </c>
      <c r="L284" s="14">
        <f>IFERROR(VLOOKUP($A284,'دیتا اولیه'!$A:$AM,15,FALSE)/10000000000,"")</f>
        <v>15.257199999999999</v>
      </c>
      <c r="M284" s="14">
        <f>IFERROR(L284/'دیتا اولیه'!$AS$2*1000000,"")</f>
        <v>225.69488617032292</v>
      </c>
      <c r="N284" s="51">
        <f>IFERROR(VLOOKUP($A284,'دیتا اولیه'!$A:$AM,36,FALSE),"")</f>
        <v>0.76470000000000005</v>
      </c>
      <c r="O284" s="35">
        <f t="shared" si="18"/>
        <v>0.55836889838907733</v>
      </c>
      <c r="P284" s="51">
        <f>IFERROR(VLOOKUP($A284,'دیتا اولیه'!$A:$AM,37,FALSE),"")</f>
        <v>1.5959000000000001</v>
      </c>
      <c r="Q284" s="34">
        <f t="shared" si="19"/>
        <v>0.94459218058904493</v>
      </c>
      <c r="R284" s="54" t="str">
        <f>IFERROR(VLOOKUP($A284,'دیتا اولیه'!$A:$AM,31,FALSE),"")</f>
        <v>-</v>
      </c>
      <c r="S284" s="14">
        <f>IFERROR(VLOOKUP($A284,'دیتا اولیه'!$A:$AM,17,FALSE)/10000000000,"")</f>
        <v>54.529800000000002</v>
      </c>
      <c r="T284" s="14">
        <f>IFERROR(S284/'دیتا اولیه'!$AR$2*1000000,"")</f>
        <v>913.44288657721495</v>
      </c>
      <c r="U284" s="30">
        <f>IFERROR(VLOOKUP($A284,'دیتا اولیه'!$A:$AM,22,FALSE),"")</f>
        <v>0.49330000000000002</v>
      </c>
      <c r="V284" s="19">
        <f>IFERROR(VLOOKUP($A284,'دیتا اولیه'!$A:$AN,20,FALSE)/10000000000/L284,"")</f>
        <v>0.30868049183336393</v>
      </c>
      <c r="W284" s="14">
        <f>IFERROR(VLOOKUP($A284,'دیتا اولیه'!$A:$AN,40,FALSE),"")</f>
        <v>103.79559999999999</v>
      </c>
      <c r="X284" s="18">
        <f>IFERROR(VLOOKUP($A284,'دیتا اولیه'!$A:$AN,23,FALSE),"")</f>
        <v>1.2776000000000001</v>
      </c>
      <c r="Y284" s="18">
        <f>IFERROR(VLOOKUP($A284,'دیتا اولیه'!$A:$AN,24,FALSE),"")</f>
        <v>10.1684</v>
      </c>
      <c r="Z284" s="18" t="str">
        <f>IFERROR(VLOOKUP($A284,'دیتا اولیه'!$A:$AN,25,FALSE),"")</f>
        <v>-</v>
      </c>
      <c r="AA284" s="30">
        <f>IFERROR(VLOOKUP($A284,'دیتا اولیه'!$A:$AN,38,FALSE),"")</f>
        <v>2.4E-2</v>
      </c>
      <c r="AB284" s="18">
        <f>IFERROR(VLOOKUP($A284,'دیتا اولیه'!$A:$AN,39,FALSE),"")</f>
        <v>0.85470000000000002</v>
      </c>
      <c r="AC284" s="22"/>
    </row>
    <row r="285" spans="1:29" ht="20.5" thickBot="1" x14ac:dyDescent="0.4">
      <c r="A285" s="14" t="s">
        <v>1626</v>
      </c>
      <c r="B285" s="13" t="str">
        <f>VLOOKUP($A285,'دیتا اولیه'!$A:$AM,2,FALSE)</f>
        <v>کیوان</v>
      </c>
      <c r="C285" s="13" t="str">
        <f>VLOOKUP($A285,'دیتا اولیه'!$A:$AM,3,FALSE)</f>
        <v>شیرینیجات</v>
      </c>
      <c r="D285" s="13">
        <f>VLOOKUP($A285,'دیتا اولیه'!$A:$AM,5,FALSE)/10000000000</f>
        <v>32.587499999999999</v>
      </c>
      <c r="E285" s="15">
        <f>IFERROR(D285/'دیتا اولیه'!$AO$2*1000,"")</f>
        <v>0.3888723150357995</v>
      </c>
      <c r="F285" s="15" t="str">
        <f t="shared" si="16"/>
        <v/>
      </c>
      <c r="G285" s="14" t="str">
        <f>IFERROR(F285/'دیتا اولیه'!$AP$2*1000000,"")</f>
        <v/>
      </c>
      <c r="H285" s="15">
        <f>IFERROR(VLOOKUP($A285,'دیتا اولیه'!$A:$AM,16,FALSE)/10000000000,"")</f>
        <v>0.44140000000000001</v>
      </c>
      <c r="I285" s="14">
        <f>IFERROR(H285/'دیتا اولیه'!$AQ$2*1000000,"")</f>
        <v>8.534746123206622</v>
      </c>
      <c r="J285" s="15" t="str">
        <f t="shared" si="17"/>
        <v/>
      </c>
      <c r="K285" s="14" t="str">
        <f>IFERROR(J285/'دیتا اولیه'!$AR$2*1000000,"")</f>
        <v/>
      </c>
      <c r="L285" s="14">
        <f>IFERROR(VLOOKUP($A285,'دیتا اولیه'!$A:$AM,15,FALSE)/10000000000,"")</f>
        <v>-0.60229999999999995</v>
      </c>
      <c r="M285" s="14">
        <f>IFERROR(L285/'دیتا اولیه'!$AS$2*1000000,"")</f>
        <v>-8.9096315143267102</v>
      </c>
      <c r="N285" s="51" t="str">
        <f>IFERROR(VLOOKUP($A285,'دیتا اولیه'!$A:$AM,36,FALSE),"")</f>
        <v>-</v>
      </c>
      <c r="O285" s="35" t="str">
        <f t="shared" si="18"/>
        <v/>
      </c>
      <c r="P285" s="51" t="str">
        <f>IFERROR(VLOOKUP($A285,'دیتا اولیه'!$A:$AM,37,FALSE),"")</f>
        <v>-</v>
      </c>
      <c r="Q285" s="34" t="str">
        <f t="shared" si="19"/>
        <v/>
      </c>
      <c r="R285" s="54" t="str">
        <f>IFERROR(VLOOKUP($A285,'دیتا اولیه'!$A:$AM,31,FALSE),"")</f>
        <v>-</v>
      </c>
      <c r="S285" s="14">
        <f>IFERROR(VLOOKUP($A285,'دیتا اولیه'!$A:$AM,17,FALSE)/10000000000,"")</f>
        <v>-3.2694999999999999</v>
      </c>
      <c r="T285" s="14">
        <f>IFERROR(S285/'دیتا اولیه'!$AR$2*1000000,"")</f>
        <v>-54.768246310534863</v>
      </c>
      <c r="U285" s="30" t="str">
        <f>IFERROR(VLOOKUP($A285,'دیتا اولیه'!$A:$AM,22,FALSE),"")</f>
        <v>-</v>
      </c>
      <c r="V285" s="19">
        <f>IFERROR(VLOOKUP($A285,'دیتا اولیه'!$A:$AN,20,FALSE)/10000000000/L285,"")</f>
        <v>-0.51668603685870829</v>
      </c>
      <c r="W285" s="14">
        <f>IFERROR(VLOOKUP($A285,'دیتا اولیه'!$A:$AN,40,FALSE),"")</f>
        <v>527.85180000000003</v>
      </c>
      <c r="X285" s="18">
        <f>IFERROR(VLOOKUP($A285,'دیتا اولیه'!$A:$AN,23,FALSE),"")</f>
        <v>2.99</v>
      </c>
      <c r="Y285" s="18">
        <f>IFERROR(VLOOKUP($A285,'دیتا اولیه'!$A:$AN,24,FALSE),"")</f>
        <v>73.827600000000004</v>
      </c>
      <c r="Z285" s="18" t="str">
        <f>IFERROR(VLOOKUP($A285,'دیتا اولیه'!$A:$AN,25,FALSE),"")</f>
        <v>-</v>
      </c>
      <c r="AA285" s="30">
        <f>IFERROR(VLOOKUP($A285,'دیتا اولیه'!$A:$AN,38,FALSE),"")</f>
        <v>0.05</v>
      </c>
      <c r="AB285" s="18">
        <f>IFERROR(VLOOKUP($A285,'دیتا اولیه'!$A:$AN,39,FALSE),"")</f>
        <v>1.41E-2</v>
      </c>
      <c r="AC285" s="22"/>
    </row>
    <row r="286" spans="1:29" ht="20.5" thickBot="1" x14ac:dyDescent="0.4">
      <c r="A286" s="55" t="s">
        <v>1219</v>
      </c>
      <c r="B286" s="13" t="str">
        <f>VLOOKUP($A286,'دیتا اولیه'!$A:$AM,2,FALSE)</f>
        <v>قندهکمتان‌</v>
      </c>
      <c r="C286" s="13" t="str">
        <f>VLOOKUP($A286,'دیتا اولیه'!$A:$AM,3,FALSE)</f>
        <v>شکر</v>
      </c>
      <c r="D286" s="13">
        <f>VLOOKUP($A286,'دیتا اولیه'!$A:$AM,5,FALSE)/10000000000</f>
        <v>4219.643669</v>
      </c>
      <c r="E286" s="15">
        <f>IFERROR(D286/'دیتا اولیه'!$AO$2*1000,"")</f>
        <v>50.353743066825771</v>
      </c>
      <c r="F286" s="15">
        <f t="shared" si="16"/>
        <v>209.69728807471267</v>
      </c>
      <c r="G286" s="14">
        <f>IFERROR(F286/'دیتا اولیه'!$AP$2*1000000,"")</f>
        <v>4140.9417076365062</v>
      </c>
      <c r="H286" s="15">
        <f>IFERROR(VLOOKUP($A286,'دیتا اولیه'!$A:$AM,16,FALSE)/10000000000,"")</f>
        <v>486.45819999999998</v>
      </c>
      <c r="I286" s="14">
        <f>IFERROR(H286/'دیتا اولیه'!$AQ$2*1000000,"")</f>
        <v>9405.9747089987995</v>
      </c>
      <c r="J286" s="15">
        <f t="shared" si="17"/>
        <v>35.190768257030051</v>
      </c>
      <c r="K286" s="14">
        <f>IFERROR(J286/'دیتا اولیه'!$AR$2*1000000,"")</f>
        <v>589.48972740724082</v>
      </c>
      <c r="L286" s="14">
        <f>IFERROR(VLOOKUP($A286,'دیتا اولیه'!$A:$AM,15,FALSE)/10000000000,"")</f>
        <v>233.5189</v>
      </c>
      <c r="M286" s="14">
        <f>IFERROR(L286/'دیتا اولیه'!$AS$2*1000000,"")</f>
        <v>3454.3704974778479</v>
      </c>
      <c r="N286" s="51">
        <f>IFERROR(VLOOKUP($A286,'دیتا اولیه'!$A:$AM,36,FALSE),"")</f>
        <v>5.6357999999999997</v>
      </c>
      <c r="O286" s="35">
        <f t="shared" si="18"/>
        <v>4.8599333234715454</v>
      </c>
      <c r="P286" s="51">
        <f>IFERROR(VLOOKUP($A286,'دیتا اولیه'!$A:$AM,37,FALSE),"")</f>
        <v>0.11360000000000001</v>
      </c>
      <c r="Q286" s="34">
        <f t="shared" si="19"/>
        <v>-0.16580074259256528</v>
      </c>
      <c r="R286" s="54">
        <f>IFERROR(VLOOKUP($A286,'دیتا اولیه'!$A:$AM,31,FALSE),"")</f>
        <v>5.8400000000000001E-2</v>
      </c>
      <c r="S286" s="14">
        <f>IFERROR(VLOOKUP($A286,'دیتا اولیه'!$A:$AM,17,FALSE)/10000000000,"")</f>
        <v>847.68859999999995</v>
      </c>
      <c r="T286" s="14">
        <f>IFERROR(S286/'دیتا اولیه'!$AR$2*1000000,"")</f>
        <v>14199.852588907313</v>
      </c>
      <c r="U286" s="30">
        <f>IFERROR(VLOOKUP($A286,'دیتا اولیه'!$A:$AM,22,FALSE),"")</f>
        <v>0.1094</v>
      </c>
      <c r="V286" s="19" t="str">
        <f>IFERROR(VLOOKUP($A286,'دیتا اولیه'!$A:$AN,20,FALSE)/10000000000/L286,"")</f>
        <v/>
      </c>
      <c r="W286" s="14">
        <f>IFERROR(VLOOKUP($A286,'دیتا اولیه'!$A:$AN,40,FALSE),"")</f>
        <v>22.644100000000002</v>
      </c>
      <c r="X286" s="18">
        <f>IFERROR(VLOOKUP($A286,'دیتا اولیه'!$A:$AN,23,FALSE),"")</f>
        <v>1.9056999999999999</v>
      </c>
      <c r="Y286" s="18">
        <f>IFERROR(VLOOKUP($A286,'دیتا اولیه'!$A:$AN,24,FALSE),"")</f>
        <v>8.7281999999999993</v>
      </c>
      <c r="Z286" s="18" t="str">
        <f>IFERROR(VLOOKUP($A286,'دیتا اولیه'!$A:$AN,25,FALSE),"")</f>
        <v>-</v>
      </c>
      <c r="AA286" s="30">
        <f>IFERROR(VLOOKUP($A286,'دیتا اولیه'!$A:$AN,38,FALSE),"")</f>
        <v>0.3553</v>
      </c>
      <c r="AB286" s="18">
        <f>IFERROR(VLOOKUP($A286,'دیتا اولیه'!$A:$AN,39,FALSE),"")</f>
        <v>1.1321000000000001</v>
      </c>
      <c r="AC286" s="22"/>
    </row>
    <row r="287" spans="1:29" ht="20.5" thickBot="1" x14ac:dyDescent="0.4">
      <c r="A287" s="14" t="s">
        <v>147</v>
      </c>
      <c r="B287" s="13" t="str">
        <f>VLOOKUP($A287,'دیتا اولیه'!$A:$AM,2,FALSE)</f>
        <v>قنداصفهان‌</v>
      </c>
      <c r="C287" s="13" t="str">
        <f>VLOOKUP($A287,'دیتا اولیه'!$A:$AM,3,FALSE)</f>
        <v>شکر</v>
      </c>
      <c r="D287" s="13">
        <f>VLOOKUP($A287,'دیتا اولیه'!$A:$AM,5,FALSE)/10000000000</f>
        <v>3692.3564571365</v>
      </c>
      <c r="E287" s="15">
        <f>IFERROR(D287/'دیتا اولیه'!$AO$2*1000,"")</f>
        <v>44.061532901390215</v>
      </c>
      <c r="F287" s="15">
        <f t="shared" si="16"/>
        <v>156.79694379694379</v>
      </c>
      <c r="G287" s="14">
        <f>IFERROR(F287/'دیتا اولیه'!$AP$2*1000000,"")</f>
        <v>3096.3061571276421</v>
      </c>
      <c r="H287" s="15">
        <f>IFERROR(VLOOKUP($A287,'دیتا اولیه'!$A:$AM,16,FALSE)/10000000000,"")</f>
        <v>266.7276</v>
      </c>
      <c r="I287" s="14">
        <f>IFERROR(H287/'دیتا اولیه'!$AQ$2*1000000,"")</f>
        <v>5157.3456050117948</v>
      </c>
      <c r="J287" s="15">
        <f t="shared" si="17"/>
        <v>121.84623125691857</v>
      </c>
      <c r="K287" s="14">
        <f>IFERROR(J287/'دیتا اولیه'!$AR$2*1000000,"")</f>
        <v>2041.0779646702274</v>
      </c>
      <c r="L287" s="14">
        <f>IFERROR(VLOOKUP($A287,'دیتا اولیه'!$A:$AM,15,FALSE)/10000000000,"")</f>
        <v>121.07859999999999</v>
      </c>
      <c r="M287" s="14">
        <f>IFERROR(L287/'دیتا اولیه'!$AS$2*1000000,"")</f>
        <v>1791.0770550731497</v>
      </c>
      <c r="N287" s="51">
        <f>IFERROR(VLOOKUP($A287,'دیتا اولیه'!$A:$AM,36,FALSE),"")</f>
        <v>-6.3E-3</v>
      </c>
      <c r="O287" s="35">
        <f t="shared" si="18"/>
        <v>-0.12248474282924793</v>
      </c>
      <c r="P287" s="51">
        <f>IFERROR(VLOOKUP($A287,'دیتا اولیه'!$A:$AM,37,FALSE),"")</f>
        <v>-0.2278</v>
      </c>
      <c r="Q287" s="34">
        <f t="shared" si="19"/>
        <v>-0.42154394165766784</v>
      </c>
      <c r="R287" s="54">
        <f>IFERROR(VLOOKUP($A287,'دیتا اولیه'!$A:$AM,31,FALSE),"")</f>
        <v>0.67879999999999996</v>
      </c>
      <c r="S287" s="14">
        <f>IFERROR(VLOOKUP($A287,'دیتا اولیه'!$A:$AM,17,FALSE)/10000000000,"")</f>
        <v>383.47489999999999</v>
      </c>
      <c r="T287" s="14">
        <f>IFERROR(S287/'دیتا اولیه'!$AR$2*1000000,"")</f>
        <v>6423.6879575188032</v>
      </c>
      <c r="U287" s="30">
        <f>IFERROR(VLOOKUP($A287,'دیتا اولیه'!$A:$AM,22,FALSE),"")</f>
        <v>0.8</v>
      </c>
      <c r="V287" s="19">
        <f>IFERROR(VLOOKUP($A287,'دیتا اولیه'!$A:$AN,20,FALSE)/10000000000/L287,"")</f>
        <v>4.0618243025604857E-2</v>
      </c>
      <c r="W287" s="14">
        <f>IFERROR(VLOOKUP($A287,'دیتا اولیه'!$A:$AN,40,FALSE),"")</f>
        <v>44.146000000000001</v>
      </c>
      <c r="X287" s="18">
        <f>IFERROR(VLOOKUP($A287,'دیتا اولیه'!$A:$AN,23,FALSE),"")</f>
        <v>1.3723000000000001</v>
      </c>
      <c r="Y287" s="18">
        <f>IFERROR(VLOOKUP($A287,'دیتا اولیه'!$A:$AN,24,FALSE),"")</f>
        <v>9.6270000000000007</v>
      </c>
      <c r="Z287" s="18" t="str">
        <f>IFERROR(VLOOKUP($A287,'دیتا اولیه'!$A:$AN,25,FALSE),"")</f>
        <v>-</v>
      </c>
      <c r="AA287" s="30">
        <f>IFERROR(VLOOKUP($A287,'دیتا اولیه'!$A:$AN,38,FALSE),"")</f>
        <v>0.32029999999999997</v>
      </c>
      <c r="AB287" s="18">
        <f>IFERROR(VLOOKUP($A287,'دیتا اولیه'!$A:$AN,39,FALSE),"")</f>
        <v>1.5242</v>
      </c>
      <c r="AC287" s="22"/>
    </row>
    <row r="288" spans="1:29" ht="20.5" thickBot="1" x14ac:dyDescent="0.4">
      <c r="A288" s="14" t="s">
        <v>751</v>
      </c>
      <c r="B288" s="13" t="str">
        <f>VLOOKUP($A288,'دیتا اولیه'!$A:$AM,2,FALSE)</f>
        <v>فراوردههای غذایی وقند چهارمحال</v>
      </c>
      <c r="C288" s="13" t="str">
        <f>VLOOKUP($A288,'دیتا اولیه'!$A:$AM,3,FALSE)</f>
        <v>شکر</v>
      </c>
      <c r="D288" s="13">
        <f>VLOOKUP($A288,'دیتا اولیه'!$A:$AM,5,FALSE)/10000000000</f>
        <v>2700</v>
      </c>
      <c r="E288" s="15">
        <f>IFERROR(D288/'دیتا اولیه'!$AO$2*1000,"")</f>
        <v>32.219570405727929</v>
      </c>
      <c r="F288" s="15">
        <f t="shared" si="16"/>
        <v>113.64479298812132</v>
      </c>
      <c r="G288" s="14">
        <f>IFERROR(F288/'دیتا اولیه'!$AP$2*1000000,"")</f>
        <v>2244.1704776485253</v>
      </c>
      <c r="H288" s="15">
        <f>IFERROR(VLOOKUP($A288,'دیتا اولیه'!$A:$AM,16,FALSE)/10000000000,"")</f>
        <v>339.0127</v>
      </c>
      <c r="I288" s="14">
        <f>IFERROR(H288/'دیتا اولیه'!$AQ$2*1000000,"")</f>
        <v>6555.023396109671</v>
      </c>
      <c r="J288" s="15">
        <f t="shared" si="17"/>
        <v>147.14260116470061</v>
      </c>
      <c r="K288" s="14">
        <f>IFERROR(J288/'دیتا اولیه'!$AR$2*1000000,"")</f>
        <v>2464.8240475183111</v>
      </c>
      <c r="L288" s="14">
        <f>IFERROR(VLOOKUP($A288,'دیتا اولیه'!$A:$AM,15,FALSE)/10000000000,"")</f>
        <v>98.541399999999996</v>
      </c>
      <c r="M288" s="14">
        <f>IFERROR(L288/'دیتا اولیه'!$AS$2*1000000,"")</f>
        <v>1457.6914542684278</v>
      </c>
      <c r="N288" s="51">
        <f>IFERROR(VLOOKUP($A288,'دیتا اولیه'!$A:$AM,36,FALSE),"")</f>
        <v>-0.33029999999999998</v>
      </c>
      <c r="O288" s="35">
        <f t="shared" si="18"/>
        <v>-0.40860222629842757</v>
      </c>
      <c r="P288" s="51">
        <f>IFERROR(VLOOKUP($A288,'دیتا اولیه'!$A:$AM,37,FALSE),"")</f>
        <v>-0.13289999999999999</v>
      </c>
      <c r="Q288" s="34">
        <f t="shared" si="19"/>
        <v>-0.3504542240499402</v>
      </c>
      <c r="R288" s="54">
        <f>IFERROR(VLOOKUP($A288,'دیتا اولیه'!$A:$AM,31,FALSE),"")</f>
        <v>0.1895</v>
      </c>
      <c r="S288" s="14">
        <f>IFERROR(VLOOKUP($A288,'دیتا اولیه'!$A:$AM,17,FALSE)/10000000000,"")</f>
        <v>565.15269999999998</v>
      </c>
      <c r="T288" s="14">
        <f>IFERROR(S288/'دیتا اولیه'!$AR$2*1000000,"")</f>
        <v>9467.0201182638975</v>
      </c>
      <c r="U288" s="30">
        <f>IFERROR(VLOOKUP($A288,'دیتا اولیه'!$A:$AM,22,FALSE),"")</f>
        <v>0.21240000000000001</v>
      </c>
      <c r="V288" s="19">
        <f>IFERROR(VLOOKUP($A288,'دیتا اولیه'!$A:$AN,20,FALSE)/10000000000/L288,"")</f>
        <v>0.17457434134282648</v>
      </c>
      <c r="W288" s="14">
        <f>IFERROR(VLOOKUP($A288,'دیتا اولیه'!$A:$AN,40,FALSE),"")</f>
        <v>28.283300000000001</v>
      </c>
      <c r="X288" s="18">
        <f>IFERROR(VLOOKUP($A288,'دیتا اولیه'!$A:$AN,23,FALSE),"")</f>
        <v>1.4884999999999999</v>
      </c>
      <c r="Y288" s="18">
        <f>IFERROR(VLOOKUP($A288,'دیتا اولیه'!$A:$AN,24,FALSE),"")</f>
        <v>7.1582999999999997</v>
      </c>
      <c r="Z288" s="18" t="str">
        <f>IFERROR(VLOOKUP($A288,'دیتا اولیه'!$A:$AN,25,FALSE),"")</f>
        <v>-</v>
      </c>
      <c r="AA288" s="30">
        <f>IFERROR(VLOOKUP($A288,'دیتا اولیه'!$A:$AN,38,FALSE),"")</f>
        <v>0.27229999999999999</v>
      </c>
      <c r="AB288" s="18">
        <f>IFERROR(VLOOKUP($A288,'دیتا اولیه'!$A:$AN,39,FALSE),"")</f>
        <v>1.1039000000000001</v>
      </c>
      <c r="AC288" s="22"/>
    </row>
    <row r="289" spans="1:29" ht="20.5" thickBot="1" x14ac:dyDescent="0.4">
      <c r="A289" s="14" t="s">
        <v>1392</v>
      </c>
      <c r="B289" s="13" t="str">
        <f>VLOOKUP($A289,'دیتا اولیه'!$A:$AM,2,FALSE)</f>
        <v>قند ارومیه</v>
      </c>
      <c r="C289" s="13" t="str">
        <f>VLOOKUP($A289,'دیتا اولیه'!$A:$AM,3,FALSE)</f>
        <v>شکر</v>
      </c>
      <c r="D289" s="13">
        <f>VLOOKUP($A289,'دیتا اولیه'!$A:$AM,5,FALSE)/10000000000</f>
        <v>2668.38</v>
      </c>
      <c r="E289" s="15">
        <f>IFERROR(D289/'دیتا اولیه'!$AO$2*1000,"")</f>
        <v>31.842243436754181</v>
      </c>
      <c r="F289" s="15">
        <f t="shared" si="16"/>
        <v>27.070302881063775</v>
      </c>
      <c r="G289" s="14">
        <f>IFERROR(F289/'دیتا اولیه'!$AP$2*1000000,"")</f>
        <v>534.56364299099084</v>
      </c>
      <c r="H289" s="15">
        <f>IFERROR(VLOOKUP($A289,'دیتا اولیه'!$A:$AM,16,FALSE)/10000000000,"")</f>
        <v>206.4563</v>
      </c>
      <c r="I289" s="14">
        <f>IFERROR(H289/'دیتا اولیه'!$AQ$2*1000000,"")</f>
        <v>3991.9621795119688</v>
      </c>
      <c r="J289" s="15" t="str">
        <f t="shared" si="17"/>
        <v/>
      </c>
      <c r="K289" s="14" t="str">
        <f>IFERROR(J289/'دیتا اولیه'!$AR$2*1000000,"")</f>
        <v/>
      </c>
      <c r="L289" s="14">
        <f>IFERROR(VLOOKUP($A289,'دیتا اولیه'!$A:$AM,15,FALSE)/10000000000,"")</f>
        <v>65.959500000000006</v>
      </c>
      <c r="M289" s="14">
        <f>IFERROR(L289/'دیتا اولیه'!$AS$2*1000000,"")</f>
        <v>975.71781482522454</v>
      </c>
      <c r="N289" s="51" t="str">
        <f>IFERROR(VLOOKUP($A289,'دیتا اولیه'!$A:$AM,36,FALSE),"")</f>
        <v>-</v>
      </c>
      <c r="O289" s="35" t="str">
        <f t="shared" si="18"/>
        <v/>
      </c>
      <c r="P289" s="51">
        <f>IFERROR(VLOOKUP($A289,'دیتا اولیه'!$A:$AM,37,FALSE),"")</f>
        <v>1.4366000000000001</v>
      </c>
      <c r="Q289" s="34">
        <f t="shared" si="19"/>
        <v>0.82526033638555663</v>
      </c>
      <c r="R289" s="54" t="str">
        <f>IFERROR(VLOOKUP($A289,'دیتا اولیه'!$A:$AM,31,FALSE),"")</f>
        <v>-</v>
      </c>
      <c r="S289" s="14">
        <f>IFERROR(VLOOKUP($A289,'دیتا اولیه'!$A:$AM,17,FALSE)/10000000000,"")</f>
        <v>361.00040000000001</v>
      </c>
      <c r="T289" s="14">
        <f>IFERROR(S289/'دیتا اولیه'!$AR$2*1000000,"")</f>
        <v>6047.2117526843895</v>
      </c>
      <c r="U289" s="30">
        <f>IFERROR(VLOOKUP($A289,'دیتا اولیه'!$A:$AM,22,FALSE),"")</f>
        <v>0.99739999999999995</v>
      </c>
      <c r="V289" s="19">
        <f>IFERROR(VLOOKUP($A289,'دیتا اولیه'!$A:$AN,20,FALSE)/10000000000/L289,"")</f>
        <v>0.22604325381484092</v>
      </c>
      <c r="W289" s="14">
        <f>IFERROR(VLOOKUP($A289,'دیتا اولیه'!$A:$AN,40,FALSE),"")</f>
        <v>65.485200000000006</v>
      </c>
      <c r="X289" s="18">
        <f>IFERROR(VLOOKUP($A289,'دیتا اولیه'!$A:$AN,23,FALSE),"")</f>
        <v>1.2972999999999999</v>
      </c>
      <c r="Y289" s="18">
        <f>IFERROR(VLOOKUP($A289,'دیتا اولیه'!$A:$AN,24,FALSE),"")</f>
        <v>11.1974</v>
      </c>
      <c r="Z289" s="18" t="str">
        <f>IFERROR(VLOOKUP($A289,'دیتا اولیه'!$A:$AN,25,FALSE),"")</f>
        <v>-</v>
      </c>
      <c r="AA289" s="30">
        <f>IFERROR(VLOOKUP($A289,'دیتا اولیه'!$A:$AN,38,FALSE),"")</f>
        <v>9.3200000000000005E-2</v>
      </c>
      <c r="AB289" s="18">
        <f>IFERROR(VLOOKUP($A289,'دیتا اولیه'!$A:$AN,39,FALSE),"")</f>
        <v>-36414.134700000002</v>
      </c>
      <c r="AC289" s="22"/>
    </row>
    <row r="290" spans="1:29" ht="20.5" thickBot="1" x14ac:dyDescent="0.4">
      <c r="A290" s="14" t="s">
        <v>419</v>
      </c>
      <c r="B290" s="13" t="str">
        <f>VLOOKUP($A290,'دیتا اولیه'!$A:$AM,2,FALSE)</f>
        <v>کارخانجات‌ قند قزوین‌</v>
      </c>
      <c r="C290" s="13" t="str">
        <f>VLOOKUP($A290,'دیتا اولیه'!$A:$AM,3,FALSE)</f>
        <v>شکر</v>
      </c>
      <c r="D290" s="13">
        <f>VLOOKUP($A290,'دیتا اولیه'!$A:$AM,5,FALSE)/10000000000</f>
        <v>2596</v>
      </c>
      <c r="E290" s="15">
        <f>IFERROR(D290/'دیتا اولیه'!$AO$2*1000,"")</f>
        <v>30.978520286396179</v>
      </c>
      <c r="F290" s="15">
        <f t="shared" si="16"/>
        <v>79.303501437157053</v>
      </c>
      <c r="G290" s="14">
        <f>IFERROR(F290/'دیتا اولیه'!$AP$2*1000000,"")</f>
        <v>1566.0249098964662</v>
      </c>
      <c r="H290" s="15">
        <f>IFERROR(VLOOKUP($A290,'دیتا اولیه'!$A:$AM,16,FALSE)/10000000000,"")</f>
        <v>203.11359999999999</v>
      </c>
      <c r="I290" s="14">
        <f>IFERROR(H290/'دیتا اولیه'!$AQ$2*1000000,"")</f>
        <v>3927.3289763718626</v>
      </c>
      <c r="J290" s="15">
        <f t="shared" si="17"/>
        <v>117.06634522661525</v>
      </c>
      <c r="K290" s="14">
        <f>IFERROR(J290/'دیتا اولیه'!$AR$2*1000000,"")</f>
        <v>1961.0088484616522</v>
      </c>
      <c r="L290" s="14">
        <f>IFERROR(VLOOKUP($A290,'دیتا اولیه'!$A:$AM,15,FALSE)/10000000000,"")</f>
        <v>60.698900000000002</v>
      </c>
      <c r="M290" s="14">
        <f>IFERROR(L290/'دیتا اولیه'!$AS$2*1000000,"")</f>
        <v>897.89943935740598</v>
      </c>
      <c r="N290" s="51">
        <f>IFERROR(VLOOKUP($A290,'دیتا اولیه'!$A:$AM,36,FALSE),"")</f>
        <v>-0.48149999999999998</v>
      </c>
      <c r="O290" s="35">
        <f t="shared" si="18"/>
        <v>-0.54212371858404462</v>
      </c>
      <c r="P290" s="51">
        <f>IFERROR(VLOOKUP($A290,'دیتا اولیه'!$A:$AM,37,FALSE),"")</f>
        <v>-0.2346</v>
      </c>
      <c r="Q290" s="34">
        <f t="shared" si="19"/>
        <v>-0.42663783080131956</v>
      </c>
      <c r="R290" s="54">
        <f>IFERROR(VLOOKUP($A290,'دیتا اولیه'!$A:$AM,31,FALSE),"")</f>
        <v>0.3115</v>
      </c>
      <c r="S290" s="14">
        <f>IFERROR(VLOOKUP($A290,'دیتا اولیه'!$A:$AM,17,FALSE)/10000000000,"")</f>
        <v>400.82049999999998</v>
      </c>
      <c r="T290" s="14">
        <f>IFERROR(S290/'دیتا اولیه'!$AR$2*1000000,"")</f>
        <v>6714.248622208821</v>
      </c>
      <c r="U290" s="30">
        <f>IFERROR(VLOOKUP($A290,'دیتا اولیه'!$A:$AM,22,FALSE),"")</f>
        <v>0.14879999999999999</v>
      </c>
      <c r="V290" s="19">
        <f>IFERROR(VLOOKUP($A290,'دیتا اولیه'!$A:$AN,20,FALSE)/10000000000/L290,"")</f>
        <v>3.855094573377771E-4</v>
      </c>
      <c r="W290" s="14">
        <f>IFERROR(VLOOKUP($A290,'دیتا اولیه'!$A:$AN,40,FALSE),"")</f>
        <v>5.7580999999999998</v>
      </c>
      <c r="X290" s="18">
        <f>IFERROR(VLOOKUP($A290,'دیتا اولیه'!$A:$AN,23,FALSE),"")</f>
        <v>2.2080000000000002</v>
      </c>
      <c r="Y290" s="18">
        <f>IFERROR(VLOOKUP($A290,'دیتا اولیه'!$A:$AN,24,FALSE),"")</f>
        <v>11.0562</v>
      </c>
      <c r="Z290" s="18" t="str">
        <f>IFERROR(VLOOKUP($A290,'دیتا اولیه'!$A:$AN,25,FALSE),"")</f>
        <v>-</v>
      </c>
      <c r="AA290" s="30">
        <f>IFERROR(VLOOKUP($A290,'دیتا اولیه'!$A:$AN,38,FALSE),"")</f>
        <v>0.49490000000000001</v>
      </c>
      <c r="AB290" s="18">
        <f>IFERROR(VLOOKUP($A290,'دیتا اولیه'!$A:$AN,39,FALSE),"")</f>
        <v>1.2997000000000001</v>
      </c>
      <c r="AC290" s="22"/>
    </row>
    <row r="291" spans="1:29" ht="20.5" thickBot="1" x14ac:dyDescent="0.4">
      <c r="A291" s="55" t="s">
        <v>1037</v>
      </c>
      <c r="B291" s="13" t="str">
        <f>VLOOKUP($A291,'دیتا اولیه'!$A:$AM,2,FALSE)</f>
        <v>شهد</v>
      </c>
      <c r="C291" s="13" t="str">
        <f>VLOOKUP($A291,'دیتا اولیه'!$A:$AM,3,FALSE)</f>
        <v>شکر</v>
      </c>
      <c r="D291" s="13">
        <f>VLOOKUP($A291,'دیتا اولیه'!$A:$AM,5,FALSE)/10000000000</f>
        <v>2297.1145919999999</v>
      </c>
      <c r="E291" s="15">
        <f>IFERROR(D291/'دیتا اولیه'!$AO$2*1000,"")</f>
        <v>27.411868639618138</v>
      </c>
      <c r="F291" s="15">
        <f t="shared" si="16"/>
        <v>112.56994502138058</v>
      </c>
      <c r="G291" s="14">
        <f>IFERROR(F291/'دیتا اولیه'!$AP$2*1000000,"")</f>
        <v>2222.9452018440084</v>
      </c>
      <c r="H291" s="15">
        <f>IFERROR(VLOOKUP($A291,'دیتا اولیه'!$A:$AM,16,FALSE)/10000000000,"")</f>
        <v>166.33080000000001</v>
      </c>
      <c r="I291" s="14">
        <f>IFERROR(H291/'دیتا اولیه'!$AQ$2*1000000,"")</f>
        <v>3216.1104451061528</v>
      </c>
      <c r="J291" s="15" t="str">
        <f t="shared" si="17"/>
        <v/>
      </c>
      <c r="K291" s="14" t="str">
        <f>IFERROR(J291/'دیتا اولیه'!$AR$2*1000000,"")</f>
        <v/>
      </c>
      <c r="L291" s="14">
        <f>IFERROR(VLOOKUP($A291,'دیتا اولیه'!$A:$AM,15,FALSE)/10000000000,"")</f>
        <v>147.42160000000001</v>
      </c>
      <c r="M291" s="14">
        <f>IFERROR(L291/'دیتا اولیه'!$AS$2*1000000,"")</f>
        <v>2180.7606396355086</v>
      </c>
      <c r="N291" s="51" t="str">
        <f>IFERROR(VLOOKUP($A291,'دیتا اولیه'!$A:$AM,36,FALSE),"")</f>
        <v>-</v>
      </c>
      <c r="O291" s="35" t="str">
        <f t="shared" si="18"/>
        <v/>
      </c>
      <c r="P291" s="51">
        <f>IFERROR(VLOOKUP($A291,'دیتا اولیه'!$A:$AM,37,FALSE),"")</f>
        <v>0.30959999999999999</v>
      </c>
      <c r="Q291" s="34">
        <f t="shared" si="19"/>
        <v>-1.8976879040250805E-2</v>
      </c>
      <c r="R291" s="54">
        <f>IFERROR(VLOOKUP($A291,'دیتا اولیه'!$A:$AM,31,FALSE),"")</f>
        <v>0.25729999999999997</v>
      </c>
      <c r="S291" s="14">
        <f>IFERROR(VLOOKUP($A291,'دیتا اولیه'!$A:$AM,17,FALSE)/10000000000,"")</f>
        <v>405.12529999999998</v>
      </c>
      <c r="T291" s="14">
        <f>IFERROR(S291/'دیتا اولیه'!$AR$2*1000000,"")</f>
        <v>6786.3594485485028</v>
      </c>
      <c r="U291" s="30">
        <f>IFERROR(VLOOKUP($A291,'دیتا اولیه'!$A:$AM,22,FALSE),"")</f>
        <v>0.75190000000000001</v>
      </c>
      <c r="V291" s="19">
        <f>IFERROR(VLOOKUP($A291,'دیتا اولیه'!$A:$AN,20,FALSE)/10000000000/L291,"")</f>
        <v>6.8358368108879561E-2</v>
      </c>
      <c r="W291" s="14">
        <f>IFERROR(VLOOKUP($A291,'دیتا اولیه'!$A:$AN,40,FALSE),"")</f>
        <v>35.113500000000002</v>
      </c>
      <c r="X291" s="18">
        <f>IFERROR(VLOOKUP($A291,'دیتا اولیه'!$A:$AN,23,FALSE),"")</f>
        <v>1.4754</v>
      </c>
      <c r="Y291" s="18">
        <f>IFERROR(VLOOKUP($A291,'دیتا اولیه'!$A:$AN,24,FALSE),"")</f>
        <v>11.5078</v>
      </c>
      <c r="Z291" s="18" t="str">
        <f>IFERROR(VLOOKUP($A291,'دیتا اولیه'!$A:$AN,25,FALSE),"")</f>
        <v>-</v>
      </c>
      <c r="AA291" s="30">
        <f>IFERROR(VLOOKUP($A291,'دیتا اولیه'!$A:$AN,38,FALSE),"")</f>
        <v>0.8246</v>
      </c>
      <c r="AB291" s="18">
        <f>IFERROR(VLOOKUP($A291,'دیتا اولیه'!$A:$AN,39,FALSE),"")</f>
        <v>0.89359999999999995</v>
      </c>
      <c r="AC291" s="22"/>
    </row>
    <row r="292" spans="1:29" ht="20.5" thickBot="1" x14ac:dyDescent="0.4">
      <c r="A292" s="55" t="s">
        <v>1489</v>
      </c>
      <c r="B292" s="13" t="str">
        <f>VLOOKUP($A292,'دیتا اولیه'!$A:$AM,2,FALSE)</f>
        <v>شرکت قند بیستون</v>
      </c>
      <c r="C292" s="13" t="str">
        <f>VLOOKUP($A292,'دیتا اولیه'!$A:$AM,3,FALSE)</f>
        <v>شکر</v>
      </c>
      <c r="D292" s="13">
        <f>VLOOKUP($A292,'دیتا اولیه'!$A:$AM,5,FALSE)/10000000000</f>
        <v>2227.5</v>
      </c>
      <c r="E292" s="15">
        <f>IFERROR(D292/'دیتا اولیه'!$AO$2*1000,"")</f>
        <v>26.581145584725537</v>
      </c>
      <c r="F292" s="15">
        <f t="shared" si="16"/>
        <v>148.25457731055627</v>
      </c>
      <c r="G292" s="14">
        <f>IFERROR(F292/'دیتا اولیه'!$AP$2*1000000,"")</f>
        <v>2927.6180353585364</v>
      </c>
      <c r="H292" s="15">
        <f>IFERROR(VLOOKUP($A292,'دیتا اولیه'!$A:$AM,16,FALSE)/10000000000,"")</f>
        <v>312.28859999999997</v>
      </c>
      <c r="I292" s="14">
        <f>IFERROR(H292/'دیتا اولیه'!$AQ$2*1000000,"")</f>
        <v>6038.2961444758112</v>
      </c>
      <c r="J292" s="15">
        <f t="shared" si="17"/>
        <v>154.24043018592781</v>
      </c>
      <c r="K292" s="14">
        <f>IFERROR(J292/'دیتا اولیه'!$AR$2*1000000,"")</f>
        <v>2583.7216306669984</v>
      </c>
      <c r="L292" s="14">
        <f>IFERROR(VLOOKUP($A292,'دیتا اولیه'!$A:$AM,15,FALSE)/10000000000,"")</f>
        <v>169.23259999999999</v>
      </c>
      <c r="M292" s="14">
        <f>IFERROR(L292/'دیتا اولیه'!$AS$2*1000000,"")</f>
        <v>2503.4037958018371</v>
      </c>
      <c r="N292" s="51">
        <f>IFERROR(VLOOKUP($A292,'دیتا اولیه'!$A:$AM,36,FALSE),"")</f>
        <v>9.7199999999999995E-2</v>
      </c>
      <c r="O292" s="35">
        <f t="shared" si="18"/>
        <v>-3.1086102276593586E-2</v>
      </c>
      <c r="P292" s="51">
        <f>IFERROR(VLOOKUP($A292,'دیتا اولیه'!$A:$AM,37,FALSE),"")</f>
        <v>0.14149999999999999</v>
      </c>
      <c r="Q292" s="34">
        <f t="shared" si="19"/>
        <v>-0.14490081507670005</v>
      </c>
      <c r="R292" s="54" t="str">
        <f>IFERROR(VLOOKUP($A292,'دیتا اولیه'!$A:$AM,31,FALSE),"")</f>
        <v>-</v>
      </c>
      <c r="S292" s="14">
        <f>IFERROR(VLOOKUP($A292,'دیتا اولیه'!$A:$AM,17,FALSE)/10000000000,"")</f>
        <v>699.39909999999998</v>
      </c>
      <c r="T292" s="14">
        <f>IFERROR(S292/'دیتا اولیه'!$AR$2*1000000,"")</f>
        <v>11715.81654019465</v>
      </c>
      <c r="U292" s="30">
        <f>IFERROR(VLOOKUP($A292,'دیتا اولیه'!$A:$AM,22,FALSE),"")</f>
        <v>0.20169999999999999</v>
      </c>
      <c r="V292" s="19" t="str">
        <f>IFERROR(VLOOKUP($A292,'دیتا اولیه'!$A:$AN,20,FALSE)/10000000000/L292,"")</f>
        <v/>
      </c>
      <c r="W292" s="14">
        <f>IFERROR(VLOOKUP($A292,'دیتا اولیه'!$A:$AN,40,FALSE),"")</f>
        <v>24.848400000000002</v>
      </c>
      <c r="X292" s="18">
        <f>IFERROR(VLOOKUP($A292,'دیتا اولیه'!$A:$AN,23,FALSE),"")</f>
        <v>0.94530000000000003</v>
      </c>
      <c r="Y292" s="18">
        <f>IFERROR(VLOOKUP($A292,'دیتا اولیه'!$A:$AN,24,FALSE),"")</f>
        <v>6.6877000000000004</v>
      </c>
      <c r="Z292" s="18" t="str">
        <f>IFERROR(VLOOKUP($A292,'دیتا اولیه'!$A:$AN,25,FALSE),"")</f>
        <v>-</v>
      </c>
      <c r="AA292" s="30">
        <f>IFERROR(VLOOKUP($A292,'دیتا اولیه'!$A:$AN,38,FALSE),"")</f>
        <v>0.54100000000000004</v>
      </c>
      <c r="AB292" s="18">
        <f>IFERROR(VLOOKUP($A292,'دیتا اولیه'!$A:$AN,39,FALSE),"")</f>
        <v>0.54359999999999997</v>
      </c>
      <c r="AC292" s="22"/>
    </row>
    <row r="293" spans="1:29" ht="20.5" thickBot="1" x14ac:dyDescent="0.4">
      <c r="A293" s="14" t="s">
        <v>1406</v>
      </c>
      <c r="B293" s="13" t="str">
        <f>VLOOKUP($A293,'دیتا اولیه'!$A:$AM,2,FALSE)</f>
        <v>فرآورده‌های‌غدایی‌وقندپیرانشهر</v>
      </c>
      <c r="C293" s="13" t="str">
        <f>VLOOKUP($A293,'دیتا اولیه'!$A:$AM,3,FALSE)</f>
        <v>شکر</v>
      </c>
      <c r="D293" s="13">
        <f>VLOOKUP($A293,'دیتا اولیه'!$A:$AM,5,FALSE)/10000000000</f>
        <v>2159.876166</v>
      </c>
      <c r="E293" s="15">
        <f>IFERROR(D293/'دیتا اولیه'!$AO$2*1000,"")</f>
        <v>25.774178591885441</v>
      </c>
      <c r="F293" s="15">
        <f t="shared" si="16"/>
        <v>74.105808312573757</v>
      </c>
      <c r="G293" s="14">
        <f>IFERROR(F293/'دیتا اولیه'!$AP$2*1000000,"")</f>
        <v>1463.3848402956903</v>
      </c>
      <c r="H293" s="15">
        <f>IFERROR(VLOOKUP($A293,'دیتا اولیه'!$A:$AM,16,FALSE)/10000000000,"")</f>
        <v>185.43719999999999</v>
      </c>
      <c r="I293" s="14">
        <f>IFERROR(H293/'دیتا اولیه'!$AQ$2*1000000,"")</f>
        <v>3585.54468463591</v>
      </c>
      <c r="J293" s="15" t="str">
        <f t="shared" si="17"/>
        <v/>
      </c>
      <c r="K293" s="14" t="str">
        <f>IFERROR(J293/'دیتا اولیه'!$AR$2*1000000,"")</f>
        <v/>
      </c>
      <c r="L293" s="14">
        <f>IFERROR(VLOOKUP($A293,'دیتا اولیه'!$A:$AM,15,FALSE)/10000000000,"")</f>
        <v>56.520499999999998</v>
      </c>
      <c r="M293" s="14">
        <f>IFERROR(L293/'دیتا اولیه'!$AS$2*1000000,"")</f>
        <v>836.08970281504708</v>
      </c>
      <c r="N293" s="51" t="str">
        <f>IFERROR(VLOOKUP($A293,'دیتا اولیه'!$A:$AM,36,FALSE),"")</f>
        <v>-</v>
      </c>
      <c r="O293" s="35" t="str">
        <f t="shared" si="18"/>
        <v/>
      </c>
      <c r="P293" s="51">
        <f>IFERROR(VLOOKUP($A293,'دیتا اولیه'!$A:$AM,37,FALSE),"")</f>
        <v>-0.23730000000000001</v>
      </c>
      <c r="Q293" s="34">
        <f t="shared" si="19"/>
        <v>-0.42866040443188713</v>
      </c>
      <c r="R293" s="54">
        <f>IFERROR(VLOOKUP($A293,'دیتا اولیه'!$A:$AM,31,FALSE),"")</f>
        <v>-1.0500000000000001E-2</v>
      </c>
      <c r="S293" s="14">
        <f>IFERROR(VLOOKUP($A293,'دیتا اولیه'!$A:$AM,17,FALSE)/10000000000,"")</f>
        <v>287.74020000000002</v>
      </c>
      <c r="T293" s="14">
        <f>IFERROR(S293/'دیتا اولیه'!$AR$2*1000000,"")</f>
        <v>4820.011055831952</v>
      </c>
      <c r="U293" s="30">
        <f>IFERROR(VLOOKUP($A293,'دیتا اولیه'!$A:$AM,22,FALSE),"")</f>
        <v>0.81830000000000003</v>
      </c>
      <c r="V293" s="19">
        <f>IFERROR(VLOOKUP($A293,'دیتا اولیه'!$A:$AN,20,FALSE)/10000000000/L293,"")</f>
        <v>0.22561548464716341</v>
      </c>
      <c r="W293" s="14">
        <f>IFERROR(VLOOKUP($A293,'دیتا اولیه'!$A:$AN,40,FALSE),"")</f>
        <v>31.9297</v>
      </c>
      <c r="X293" s="18">
        <f>IFERROR(VLOOKUP($A293,'دیتا اولیه'!$A:$AN,23,FALSE),"")</f>
        <v>1.5854999999999999</v>
      </c>
      <c r="Y293" s="18">
        <f>IFERROR(VLOOKUP($A293,'دیتا اولیه'!$A:$AN,24,FALSE),"")</f>
        <v>12.9518</v>
      </c>
      <c r="Z293" s="18" t="str">
        <f>IFERROR(VLOOKUP($A293,'دیتا اولیه'!$A:$AN,25,FALSE),"")</f>
        <v>-</v>
      </c>
      <c r="AA293" s="30">
        <f>IFERROR(VLOOKUP($A293,'دیتا اولیه'!$A:$AN,38,FALSE),"")</f>
        <v>0.16189999999999999</v>
      </c>
      <c r="AB293" s="18">
        <f>IFERROR(VLOOKUP($A293,'دیتا اولیه'!$A:$AN,39,FALSE),"")</f>
        <v>0.99929999999999997</v>
      </c>
      <c r="AC293" s="22"/>
    </row>
    <row r="294" spans="1:29" ht="20.5" thickBot="1" x14ac:dyDescent="0.4">
      <c r="A294" s="14" t="s">
        <v>1177</v>
      </c>
      <c r="B294" s="13" t="str">
        <f>VLOOKUP($A294,'دیتا اولیه'!$A:$AM,2,FALSE)</f>
        <v>قند مرودشت‌</v>
      </c>
      <c r="C294" s="13" t="str">
        <f>VLOOKUP($A294,'دیتا اولیه'!$A:$AM,3,FALSE)</f>
        <v>شکر</v>
      </c>
      <c r="D294" s="13">
        <f>VLOOKUP($A294,'دیتا اولیه'!$A:$AM,5,FALSE)/10000000000</f>
        <v>2124</v>
      </c>
      <c r="E294" s="15">
        <f>IFERROR(D294/'دیتا اولیه'!$AO$2*1000,"")</f>
        <v>25.346062052505967</v>
      </c>
      <c r="F294" s="15">
        <f t="shared" si="16"/>
        <v>69.58921715907195</v>
      </c>
      <c r="G294" s="14">
        <f>IFERROR(F294/'دیتا اولیه'!$AP$2*1000000,"")</f>
        <v>1374.1946516404412</v>
      </c>
      <c r="H294" s="15">
        <f>IFERROR(VLOOKUP($A294,'دیتا اولیه'!$A:$AM,16,FALSE)/10000000000,"")</f>
        <v>224.88990000000001</v>
      </c>
      <c r="I294" s="14">
        <f>IFERROR(H294/'دیتا اولیه'!$AQ$2*1000000,"")</f>
        <v>4348.3874086391588</v>
      </c>
      <c r="J294" s="15">
        <f t="shared" si="17"/>
        <v>24.007889205608819</v>
      </c>
      <c r="K294" s="14">
        <f>IFERROR(J294/'دیتا اولیه'!$AR$2*1000000,"")</f>
        <v>402.16240691506806</v>
      </c>
      <c r="L294" s="14">
        <f>IFERROR(VLOOKUP($A294,'دیتا اولیه'!$A:$AM,15,FALSE)/10000000000,"")</f>
        <v>83.381799999999998</v>
      </c>
      <c r="M294" s="14">
        <f>IFERROR(L294/'دیتا اولیه'!$AS$2*1000000,"")</f>
        <v>1233.4403337228739</v>
      </c>
      <c r="N294" s="51">
        <f>IFERROR(VLOOKUP($A294,'دیتا اولیه'!$A:$AM,36,FALSE),"")</f>
        <v>2.4731000000000001</v>
      </c>
      <c r="O294" s="35">
        <f t="shared" si="18"/>
        <v>2.0670204686321214</v>
      </c>
      <c r="P294" s="51">
        <f>IFERROR(VLOOKUP($A294,'دیتا اولیه'!$A:$AM,37,FALSE),"")</f>
        <v>0.19819999999999999</v>
      </c>
      <c r="Q294" s="34">
        <f t="shared" si="19"/>
        <v>-0.10242676883478052</v>
      </c>
      <c r="R294" s="54">
        <f>IFERROR(VLOOKUP($A294,'دیتا اولیه'!$A:$AM,31,FALSE),"")</f>
        <v>0.1197</v>
      </c>
      <c r="S294" s="14">
        <f>IFERROR(VLOOKUP($A294,'دیتا اولیه'!$A:$AM,17,FALSE)/10000000000,"")</f>
        <v>305.589</v>
      </c>
      <c r="T294" s="14">
        <f>IFERROR(S294/'دیتا اولیه'!$AR$2*1000000,"")</f>
        <v>5119.0009548218504</v>
      </c>
      <c r="U294" s="30">
        <f>IFERROR(VLOOKUP($A294,'دیتا اولیه'!$A:$AM,22,FALSE),"")</f>
        <v>0.44469999999999998</v>
      </c>
      <c r="V294" s="19">
        <f>IFERROR(VLOOKUP($A294,'دیتا اولیه'!$A:$AN,20,FALSE)/10000000000/L294,"")</f>
        <v>3.7478202677322867E-2</v>
      </c>
      <c r="W294" s="14">
        <f>IFERROR(VLOOKUP($A294,'دیتا اولیه'!$A:$AN,40,FALSE),"")</f>
        <v>39.9236</v>
      </c>
      <c r="X294" s="18">
        <f>IFERROR(VLOOKUP($A294,'دیتا اولیه'!$A:$AN,23,FALSE),"")</f>
        <v>2.3317000000000001</v>
      </c>
      <c r="Y294" s="18">
        <f>IFERROR(VLOOKUP($A294,'دیتا اولیه'!$A:$AN,24,FALSE),"")</f>
        <v>8.9111999999999991</v>
      </c>
      <c r="Z294" s="18" t="str">
        <f>IFERROR(VLOOKUP($A294,'دیتا اولیه'!$A:$AN,25,FALSE),"")</f>
        <v>-</v>
      </c>
      <c r="AA294" s="30">
        <f>IFERROR(VLOOKUP($A294,'دیتا اولیه'!$A:$AN,38,FALSE),"")</f>
        <v>7.9699999999999993E-2</v>
      </c>
      <c r="AB294" s="18">
        <f>IFERROR(VLOOKUP($A294,'دیتا اولیه'!$A:$AN,39,FALSE),"")</f>
        <v>1.0611999999999999</v>
      </c>
      <c r="AC294" s="22"/>
    </row>
    <row r="295" spans="1:29" ht="20.5" thickBot="1" x14ac:dyDescent="0.4">
      <c r="A295" s="14" t="s">
        <v>507</v>
      </c>
      <c r="B295" s="13" t="str">
        <f>VLOOKUP($A295,'دیتا اولیه'!$A:$AM,2,FALSE)</f>
        <v>قند شیرین خراسان</v>
      </c>
      <c r="C295" s="13" t="str">
        <f>VLOOKUP($A295,'دیتا اولیه'!$A:$AM,3,FALSE)</f>
        <v>شکر</v>
      </c>
      <c r="D295" s="13">
        <f>VLOOKUP($A295,'دیتا اولیه'!$A:$AM,5,FALSE)/10000000000</f>
        <v>2092.8450938850001</v>
      </c>
      <c r="E295" s="15">
        <f>IFERROR(D295/'دیتا اولیه'!$AO$2*1000,"")</f>
        <v>24.974285129892603</v>
      </c>
      <c r="F295" s="15">
        <f t="shared" si="16"/>
        <v>37.991816178785022</v>
      </c>
      <c r="G295" s="14">
        <f>IFERROR(F295/'دیتا اولیه'!$AP$2*1000000,"")</f>
        <v>750.23333686384319</v>
      </c>
      <c r="H295" s="15">
        <f>IFERROR(VLOOKUP($A295,'دیتا اولیه'!$A:$AM,16,FALSE)/10000000000,"")</f>
        <v>-57.521299999999997</v>
      </c>
      <c r="I295" s="14">
        <f>IFERROR(H295/'دیتا اولیه'!$AQ$2*1000000,"")</f>
        <v>-1112.2104489732781</v>
      </c>
      <c r="J295" s="15" t="str">
        <f t="shared" si="17"/>
        <v/>
      </c>
      <c r="K295" s="14" t="str">
        <f>IFERROR(J295/'دیتا اولیه'!$AR$2*1000000,"")</f>
        <v/>
      </c>
      <c r="L295" s="14">
        <f>IFERROR(VLOOKUP($A295,'دیتا اولیه'!$A:$AM,15,FALSE)/10000000000,"")</f>
        <v>48.28</v>
      </c>
      <c r="M295" s="14">
        <f>IFERROR(L295/'دیتا اولیه'!$AS$2*1000000,"")</f>
        <v>714.19061848197509</v>
      </c>
      <c r="N295" s="51" t="str">
        <f>IFERROR(VLOOKUP($A295,'دیتا اولیه'!$A:$AM,36,FALSE),"")</f>
        <v>-</v>
      </c>
      <c r="O295" s="35" t="str">
        <f t="shared" si="18"/>
        <v/>
      </c>
      <c r="P295" s="51">
        <f>IFERROR(VLOOKUP($A295,'دیتا اولیه'!$A:$AM,37,FALSE),"")</f>
        <v>0.27079999999999999</v>
      </c>
      <c r="Q295" s="34">
        <f t="shared" si="19"/>
        <v>-4.8042011212852009E-2</v>
      </c>
      <c r="R295" s="54">
        <f>IFERROR(VLOOKUP($A295,'دیتا اولیه'!$A:$AM,31,FALSE),"")</f>
        <v>-0.88719999999999999</v>
      </c>
      <c r="S295" s="14">
        <f>IFERROR(VLOOKUP($A295,'دیتا اولیه'!$A:$AM,17,FALSE)/10000000000,"")</f>
        <v>33.936799999999998</v>
      </c>
      <c r="T295" s="14">
        <f>IFERROR(S295/'دیتا اولیه'!$AR$2*1000000,"")</f>
        <v>568.48417843442712</v>
      </c>
      <c r="U295" s="30">
        <f>IFERROR(VLOOKUP($A295,'دیتا اولیه'!$A:$AM,22,FALSE),"")</f>
        <v>0.12590000000000001</v>
      </c>
      <c r="V295" s="19">
        <f>IFERROR(VLOOKUP($A295,'دیتا اولیه'!$A:$AN,20,FALSE)/10000000000/L295,"")</f>
        <v>1.2120961060480532E-2</v>
      </c>
      <c r="W295" s="14">
        <f>IFERROR(VLOOKUP($A295,'دیتا اولیه'!$A:$AN,40,FALSE),"")</f>
        <v>27.829899999999999</v>
      </c>
      <c r="X295" s="18">
        <f>IFERROR(VLOOKUP($A295,'دیتا اولیه'!$A:$AN,23,FALSE),"")</f>
        <v>2.9582000000000002</v>
      </c>
      <c r="Y295" s="18" t="str">
        <f>IFERROR(VLOOKUP($A295,'دیتا اولیه'!$A:$AN,24,FALSE),"")</f>
        <v>-</v>
      </c>
      <c r="Z295" s="18" t="str">
        <f>IFERROR(VLOOKUP($A295,'دیتا اولیه'!$A:$AN,25,FALSE),"")</f>
        <v>-</v>
      </c>
      <c r="AA295" s="30">
        <f>IFERROR(VLOOKUP($A295,'دیتا اولیه'!$A:$AN,38,FALSE),"")</f>
        <v>-3.78E-2</v>
      </c>
      <c r="AB295" s="18">
        <f>IFERROR(VLOOKUP($A295,'دیتا اولیه'!$A:$AN,39,FALSE),"")</f>
        <v>0.31990000000000002</v>
      </c>
      <c r="AC295" s="22"/>
    </row>
    <row r="296" spans="1:29" ht="20.5" thickBot="1" x14ac:dyDescent="0.4">
      <c r="A296" s="14" t="s">
        <v>1394</v>
      </c>
      <c r="B296" s="13" t="str">
        <f>VLOOKUP($A296,'دیتا اولیه'!$A:$AM,2,FALSE)</f>
        <v>قند نقش جهان</v>
      </c>
      <c r="C296" s="13" t="str">
        <f>VLOOKUP($A296,'دیتا اولیه'!$A:$AM,3,FALSE)</f>
        <v>شکر</v>
      </c>
      <c r="D296" s="13">
        <f>VLOOKUP($A296,'دیتا اولیه'!$A:$AM,5,FALSE)/10000000000</f>
        <v>1928.625</v>
      </c>
      <c r="E296" s="15">
        <f>IFERROR(D296/'دیتا اولیه'!$AO$2*1000,"")</f>
        <v>23.014618138424822</v>
      </c>
      <c r="F296" s="15">
        <f t="shared" si="16"/>
        <v>44.386767317939622</v>
      </c>
      <c r="G296" s="14">
        <f>IFERROR(F296/'دیتا اولیه'!$AP$2*1000000,"")</f>
        <v>876.51594229738589</v>
      </c>
      <c r="H296" s="15">
        <f>IFERROR(VLOOKUP($A296,'دیتا اولیه'!$A:$AM,16,FALSE)/10000000000,"")</f>
        <v>-7.9010999999999996</v>
      </c>
      <c r="I296" s="14">
        <f>IFERROR(H296/'دیتا اولیه'!$AQ$2*1000000,"")</f>
        <v>-152.77272903051161</v>
      </c>
      <c r="J296" s="15">
        <f t="shared" si="17"/>
        <v>5.2449889810053518</v>
      </c>
      <c r="K296" s="14">
        <f>IFERROR(J296/'دیتا اولیه'!$AR$2*1000000,"")</f>
        <v>87.860176910152134</v>
      </c>
      <c r="L296" s="14">
        <f>IFERROR(VLOOKUP($A296,'دیتا اولیه'!$A:$AM,15,FALSE)/10000000000,"")</f>
        <v>9.9959000000000007</v>
      </c>
      <c r="M296" s="14">
        <f>IFERROR(L296/'دیتا اولیه'!$AS$2*1000000,"")</f>
        <v>147.86615582609724</v>
      </c>
      <c r="N296" s="51">
        <f>IFERROR(VLOOKUP($A296,'دیتا اولیه'!$A:$AM,36,FALSE),"")</f>
        <v>0.90580000000000005</v>
      </c>
      <c r="O296" s="35">
        <f t="shared" si="18"/>
        <v>0.68297129628259934</v>
      </c>
      <c r="P296" s="51">
        <f>IFERROR(VLOOKUP($A296,'دیتا اولیه'!$A:$AM,37,FALSE),"")</f>
        <v>-0.77480000000000004</v>
      </c>
      <c r="Q296" s="34">
        <f t="shared" si="19"/>
        <v>-0.83130237718376954</v>
      </c>
      <c r="R296" s="54">
        <f>IFERROR(VLOOKUP($A296,'دیتا اولیه'!$A:$AM,31,FALSE),"")</f>
        <v>0.47599999999999998</v>
      </c>
      <c r="S296" s="14">
        <f>IFERROR(VLOOKUP($A296,'دیتا اولیه'!$A:$AM,17,FALSE)/10000000000,"")</f>
        <v>71.4435</v>
      </c>
      <c r="T296" s="14">
        <f>IFERROR(S296/'دیتا اولیه'!$AR$2*1000000,"")</f>
        <v>1196.7686818433087</v>
      </c>
      <c r="U296" s="30">
        <f>IFERROR(VLOOKUP($A296,'دیتا اولیه'!$A:$AM,22,FALSE),"")</f>
        <v>0.1004</v>
      </c>
      <c r="V296" s="19">
        <f>IFERROR(VLOOKUP($A296,'دیتا اولیه'!$A:$AN,20,FALSE)/10000000000/L296,"")</f>
        <v>9.1537530387458849E-2</v>
      </c>
      <c r="W296" s="14">
        <f>IFERROR(VLOOKUP($A296,'دیتا اولیه'!$A:$AN,40,FALSE),"")</f>
        <v>30.064299999999999</v>
      </c>
      <c r="X296" s="18">
        <f>IFERROR(VLOOKUP($A296,'دیتا اولیه'!$A:$AN,23,FALSE),"")</f>
        <v>2.4287999999999998</v>
      </c>
      <c r="Y296" s="18" t="str">
        <f>IFERROR(VLOOKUP($A296,'دیتا اولیه'!$A:$AN,24,FALSE),"")</f>
        <v>-</v>
      </c>
      <c r="Z296" s="18" t="str">
        <f>IFERROR(VLOOKUP($A296,'دیتا اولیه'!$A:$AN,25,FALSE),"")</f>
        <v>-</v>
      </c>
      <c r="AA296" s="30">
        <f>IFERROR(VLOOKUP($A296,'دیتا اولیه'!$A:$AN,38,FALSE),"")</f>
        <v>0.12809999999999999</v>
      </c>
      <c r="AB296" s="18">
        <f>IFERROR(VLOOKUP($A296,'دیتا اولیه'!$A:$AN,39,FALSE),"")</f>
        <v>0.70379999999999998</v>
      </c>
      <c r="AC296" s="22"/>
    </row>
    <row r="297" spans="1:29" ht="20.5" thickBot="1" x14ac:dyDescent="0.4">
      <c r="A297" s="14" t="s">
        <v>935</v>
      </c>
      <c r="B297" s="13" t="str">
        <f>VLOOKUP($A297,'دیتا اولیه'!$A:$AM,2,FALSE)</f>
        <v>قند لرستان‌</v>
      </c>
      <c r="C297" s="13" t="str">
        <f>VLOOKUP($A297,'دیتا اولیه'!$A:$AM,3,FALSE)</f>
        <v>شکر</v>
      </c>
      <c r="D297" s="13">
        <f>VLOOKUP($A297,'دیتا اولیه'!$A:$AM,5,FALSE)/10000000000</f>
        <v>1805.4</v>
      </c>
      <c r="E297" s="15">
        <f>IFERROR(D297/'دیتا اولیه'!$AO$2*1000,"")</f>
        <v>21.544152744630072</v>
      </c>
      <c r="F297" s="15">
        <f t="shared" si="16"/>
        <v>58.774089552238806</v>
      </c>
      <c r="G297" s="14">
        <f>IFERROR(F297/'دیتا اولیه'!$AP$2*1000000,"")</f>
        <v>1160.6257810473699</v>
      </c>
      <c r="H297" s="15">
        <f>IFERROR(VLOOKUP($A297,'دیتا اولیه'!$A:$AM,16,FALSE)/10000000000,"")</f>
        <v>199.48609999999999</v>
      </c>
      <c r="I297" s="14">
        <f>IFERROR(H297/'دیتا اولیه'!$AQ$2*1000000,"")</f>
        <v>3857.188986426389</v>
      </c>
      <c r="J297" s="15">
        <f t="shared" si="17"/>
        <v>70.248751248751248</v>
      </c>
      <c r="K297" s="14">
        <f>IFERROR(J297/'دیتا اولیه'!$AR$2*1000000,"")</f>
        <v>1176.7551342404349</v>
      </c>
      <c r="L297" s="14">
        <f>IFERROR(VLOOKUP($A297,'دیتا اولیه'!$A:$AM,15,FALSE)/10000000000,"")</f>
        <v>49.223300000000002</v>
      </c>
      <c r="M297" s="14">
        <f>IFERROR(L297/'دیتا اولیه'!$AS$2*1000000,"")</f>
        <v>728.14455407464391</v>
      </c>
      <c r="N297" s="51">
        <f>IFERROR(VLOOKUP($A297,'دیتا اولیه'!$A:$AM,36,FALSE),"")</f>
        <v>-0.29930000000000001</v>
      </c>
      <c r="O297" s="35">
        <f t="shared" si="18"/>
        <v>-0.38122678806526522</v>
      </c>
      <c r="P297" s="51">
        <f>IFERROR(VLOOKUP($A297,'دیتا اولیه'!$A:$AM,37,FALSE),"")</f>
        <v>-0.16250000000000001</v>
      </c>
      <c r="Q297" s="34">
        <f t="shared" si="19"/>
        <v>-0.37262762385171821</v>
      </c>
      <c r="R297" s="54">
        <f>IFERROR(VLOOKUP($A297,'دیتا اولیه'!$A:$AM,31,FALSE),"")</f>
        <v>0.17019999999999999</v>
      </c>
      <c r="S297" s="14">
        <f>IFERROR(VLOOKUP($A297,'دیتا اولیه'!$A:$AM,17,FALSE)/10000000000,"")</f>
        <v>317.10090000000002</v>
      </c>
      <c r="T297" s="14">
        <f>IFERROR(S297/'دیتا اولیه'!$AR$2*1000000,"")</f>
        <v>5311.8397909442692</v>
      </c>
      <c r="U297" s="30">
        <f>IFERROR(VLOOKUP($A297,'دیتا اولیه'!$A:$AM,22,FALSE),"")</f>
        <v>0.63160000000000005</v>
      </c>
      <c r="V297" s="19" t="str">
        <f>IFERROR(VLOOKUP($A297,'دیتا اولیه'!$A:$AN,20,FALSE)/10000000000/L297,"")</f>
        <v/>
      </c>
      <c r="W297" s="14">
        <f>IFERROR(VLOOKUP($A297,'دیتا اولیه'!$A:$AN,40,FALSE),"")</f>
        <v>21.8261</v>
      </c>
      <c r="X297" s="18">
        <f>IFERROR(VLOOKUP($A297,'دیتا اولیه'!$A:$AN,23,FALSE),"")</f>
        <v>3.3572000000000002</v>
      </c>
      <c r="Y297" s="18">
        <f>IFERROR(VLOOKUP($A297,'دیتا اولیه'!$A:$AN,24,FALSE),"")</f>
        <v>9.5545000000000009</v>
      </c>
      <c r="Z297" s="18" t="str">
        <f>IFERROR(VLOOKUP($A297,'دیتا اولیه'!$A:$AN,25,FALSE),"")</f>
        <v>-</v>
      </c>
      <c r="AA297" s="30">
        <f>IFERROR(VLOOKUP($A297,'دیتا اولیه'!$A:$AN,38,FALSE),"")</f>
        <v>0.61360000000000003</v>
      </c>
      <c r="AB297" s="18">
        <f>IFERROR(VLOOKUP($A297,'دیتا اولیه'!$A:$AN,39,FALSE),"")</f>
        <v>0.93289999999999995</v>
      </c>
      <c r="AC297" s="22"/>
    </row>
    <row r="298" spans="1:29" ht="20.5" thickBot="1" x14ac:dyDescent="0.4">
      <c r="A298" s="14" t="s">
        <v>257</v>
      </c>
      <c r="B298" s="13" t="str">
        <f>VLOOKUP($A298,'دیتا اولیه'!$A:$AM,2,FALSE)</f>
        <v>قند ثابت‌ خراسان‌</v>
      </c>
      <c r="C298" s="13" t="str">
        <f>VLOOKUP($A298,'دیتا اولیه'!$A:$AM,3,FALSE)</f>
        <v>شکر</v>
      </c>
      <c r="D298" s="13">
        <f>VLOOKUP($A298,'دیتا اولیه'!$A:$AM,5,FALSE)/10000000000</f>
        <v>1408.2460811000001</v>
      </c>
      <c r="E298" s="15">
        <f>IFERROR(D298/'دیتا اولیه'!$AO$2*1000,"")</f>
        <v>16.804845836515515</v>
      </c>
      <c r="F298" s="15">
        <f t="shared" si="16"/>
        <v>0.58789924306743035</v>
      </c>
      <c r="G298" s="14">
        <f>IFERROR(F298/'دیتا اولیه'!$AP$2*1000000,"")</f>
        <v>11.609384736718608</v>
      </c>
      <c r="H298" s="15">
        <f>IFERROR(VLOOKUP($A298,'دیتا اولیه'!$A:$AM,16,FALSE)/10000000000,"")</f>
        <v>18.609100000000002</v>
      </c>
      <c r="I298" s="14">
        <f>IFERROR(H298/'دیتا اولیه'!$AQ$2*1000000,"")</f>
        <v>359.81863181097492</v>
      </c>
      <c r="J298" s="15" t="str">
        <f t="shared" si="17"/>
        <v/>
      </c>
      <c r="K298" s="14" t="str">
        <f>IFERROR(J298/'دیتا اولیه'!$AR$2*1000000,"")</f>
        <v/>
      </c>
      <c r="L298" s="14">
        <f>IFERROR(VLOOKUP($A298,'دیتا اولیه'!$A:$AM,15,FALSE)/10000000000,"")</f>
        <v>19.665700000000001</v>
      </c>
      <c r="M298" s="14">
        <f>IFERROR(L298/'دیتا اولیه'!$AS$2*1000000,"")</f>
        <v>290.90841851451904</v>
      </c>
      <c r="N298" s="51" t="str">
        <f>IFERROR(VLOOKUP($A298,'دیتا اولیه'!$A:$AM,36,FALSE),"")</f>
        <v>-</v>
      </c>
      <c r="O298" s="35" t="str">
        <f t="shared" si="18"/>
        <v/>
      </c>
      <c r="P298" s="51">
        <f>IFERROR(VLOOKUP($A298,'دیتا اولیه'!$A:$AM,37,FALSE),"")</f>
        <v>32.450800000000001</v>
      </c>
      <c r="Q298" s="34">
        <f t="shared" si="19"/>
        <v>24.058039259774269</v>
      </c>
      <c r="R298" s="54">
        <f>IFERROR(VLOOKUP($A298,'دیتا اولیه'!$A:$AM,31,FALSE),"")</f>
        <v>0.1953</v>
      </c>
      <c r="S298" s="14">
        <f>IFERROR(VLOOKUP($A298,'دیتا اولیه'!$A:$AM,17,FALSE)/10000000000,"")</f>
        <v>-92.064499999999995</v>
      </c>
      <c r="T298" s="14">
        <f>IFERROR(S298/'دیتا اولیه'!$AR$2*1000000,"")</f>
        <v>-1542.1964252810023</v>
      </c>
      <c r="U298" s="30" t="str">
        <f>IFERROR(VLOOKUP($A298,'دیتا اولیه'!$A:$AM,22,FALSE),"")</f>
        <v>-</v>
      </c>
      <c r="V298" s="19">
        <f>IFERROR(VLOOKUP($A298,'دیتا اولیه'!$A:$AN,20,FALSE)/10000000000/L298,"")</f>
        <v>9.0416308598219225E-2</v>
      </c>
      <c r="W298" s="14">
        <f>IFERROR(VLOOKUP($A298,'دیتا اولیه'!$A:$AN,40,FALSE),"")</f>
        <v>59.653700000000001</v>
      </c>
      <c r="X298" s="18">
        <f>IFERROR(VLOOKUP($A298,'دیتا اولیه'!$A:$AN,23,FALSE),"")</f>
        <v>2.2435999999999998</v>
      </c>
      <c r="Y298" s="18">
        <f>IFERROR(VLOOKUP($A298,'دیتا اولیه'!$A:$AN,24,FALSE),"")</f>
        <v>37.103400000000001</v>
      </c>
      <c r="Z298" s="18" t="str">
        <f>IFERROR(VLOOKUP($A298,'دیتا اولیه'!$A:$AN,25,FALSE),"")</f>
        <v>-</v>
      </c>
      <c r="AA298" s="30">
        <f>IFERROR(VLOOKUP($A298,'دیتا اولیه'!$A:$AN,38,FALSE),"")</f>
        <v>0.26960000000000001</v>
      </c>
      <c r="AB298" s="18">
        <f>IFERROR(VLOOKUP($A298,'دیتا اولیه'!$A:$AN,39,FALSE),"")</f>
        <v>1.5928</v>
      </c>
      <c r="AC298" s="22"/>
    </row>
    <row r="299" spans="1:29" ht="20.5" thickBot="1" x14ac:dyDescent="0.4">
      <c r="A299" s="14" t="s">
        <v>884</v>
      </c>
      <c r="B299" s="13" t="str">
        <f>VLOOKUP($A299,'دیتا اولیه'!$A:$AM,2,FALSE)</f>
        <v>قند تربت حیدریه</v>
      </c>
      <c r="C299" s="13" t="str">
        <f>VLOOKUP($A299,'دیتا اولیه'!$A:$AM,3,FALSE)</f>
        <v>شکر</v>
      </c>
      <c r="D299" s="13">
        <f>VLOOKUP($A299,'دیتا اولیه'!$A:$AM,5,FALSE)/10000000000</f>
        <v>1051.7015501999999</v>
      </c>
      <c r="E299" s="15">
        <f>IFERROR(D299/'دیتا اولیه'!$AO$2*1000,"")</f>
        <v>12.550137830548925</v>
      </c>
      <c r="F299" s="15">
        <f t="shared" si="16"/>
        <v>5.5164364375360444</v>
      </c>
      <c r="G299" s="14">
        <f>IFERROR(F299/'دیتا اولیه'!$AP$2*1000000,"")</f>
        <v>108.93436882970072</v>
      </c>
      <c r="H299" s="15">
        <f>IFERROR(VLOOKUP($A299,'دیتا اولیه'!$A:$AM,16,FALSE)/10000000000,"")</f>
        <v>119.7099</v>
      </c>
      <c r="I299" s="14">
        <f>IFERROR(H299/'دیتا اولیه'!$AQ$2*1000000,"")</f>
        <v>2314.6660737074135</v>
      </c>
      <c r="J299" s="15">
        <f t="shared" si="17"/>
        <v>49.893194237456534</v>
      </c>
      <c r="K299" s="14">
        <f>IFERROR(J299/'دیتا اولیه'!$AR$2*1000000,"")</f>
        <v>835.7738954630305</v>
      </c>
      <c r="L299" s="14">
        <f>IFERROR(VLOOKUP($A299,'دیتا اولیه'!$A:$AM,15,FALSE)/10000000000,"")</f>
        <v>20.087</v>
      </c>
      <c r="M299" s="14">
        <f>IFERROR(L299/'دیتا اولیه'!$AS$2*1000000,"")</f>
        <v>297.14057484356738</v>
      </c>
      <c r="N299" s="51">
        <f>IFERROR(VLOOKUP($A299,'دیتا اولیه'!$A:$AM,36,FALSE),"")</f>
        <v>-0.59740000000000004</v>
      </c>
      <c r="O299" s="35">
        <f t="shared" si="18"/>
        <v>-0.64447253442996399</v>
      </c>
      <c r="P299" s="51">
        <f>IFERROR(VLOOKUP($A299,'دیتا اولیه'!$A:$AM,37,FALSE),"")</f>
        <v>2.6413000000000002</v>
      </c>
      <c r="Q299" s="34">
        <f t="shared" si="19"/>
        <v>1.7277027262910312</v>
      </c>
      <c r="R299" s="54" t="str">
        <f>IFERROR(VLOOKUP($A299,'دیتا اولیه'!$A:$AM,31,FALSE),"")</f>
        <v>-</v>
      </c>
      <c r="S299" s="14">
        <f>IFERROR(VLOOKUP($A299,'دیتا اولیه'!$A:$AM,17,FALSE)/10000000000,"")</f>
        <v>188.94159999999999</v>
      </c>
      <c r="T299" s="14">
        <f>IFERROR(S299/'دیتا اولیه'!$AR$2*1000000,"")</f>
        <v>3165.0099670000168</v>
      </c>
      <c r="U299" s="30">
        <f>IFERROR(VLOOKUP($A299,'دیتا اولیه'!$A:$AM,22,FALSE),"")</f>
        <v>0.71189999999999998</v>
      </c>
      <c r="V299" s="19">
        <f>IFERROR(VLOOKUP($A299,'دیتا اولیه'!$A:$AN,20,FALSE)/10000000000/L299,"")</f>
        <v>0.10315129188032061</v>
      </c>
      <c r="W299" s="14">
        <f>IFERROR(VLOOKUP($A299,'دیتا اولیه'!$A:$AN,40,FALSE),"")</f>
        <v>51.945599999999999</v>
      </c>
      <c r="X299" s="18">
        <f>IFERROR(VLOOKUP($A299,'دیتا اولیه'!$A:$AN,23,FALSE),"")</f>
        <v>0.86309999999999998</v>
      </c>
      <c r="Y299" s="18">
        <f>IFERROR(VLOOKUP($A299,'دیتا اولیه'!$A:$AN,24,FALSE),"")</f>
        <v>7.6279000000000003</v>
      </c>
      <c r="Z299" s="18" t="str">
        <f>IFERROR(VLOOKUP($A299,'دیتا اولیه'!$A:$AN,25,FALSE),"")</f>
        <v>-</v>
      </c>
      <c r="AA299" s="30">
        <f>IFERROR(VLOOKUP($A299,'دیتا اولیه'!$A:$AN,38,FALSE),"")</f>
        <v>0.24299999999999999</v>
      </c>
      <c r="AB299" s="18">
        <f>IFERROR(VLOOKUP($A299,'دیتا اولیه'!$A:$AN,39,FALSE),"")</f>
        <v>0.2964</v>
      </c>
      <c r="AC299" s="22"/>
    </row>
    <row r="300" spans="1:29" ht="20.5" thickBot="1" x14ac:dyDescent="0.4">
      <c r="A300" s="14" t="s">
        <v>573</v>
      </c>
      <c r="B300" s="13" t="str">
        <f>VLOOKUP($A300,'دیتا اولیه'!$A:$AM,2,FALSE)</f>
        <v>قند  نیشابور</v>
      </c>
      <c r="C300" s="13" t="str">
        <f>VLOOKUP($A300,'دیتا اولیه'!$A:$AM,3,FALSE)</f>
        <v>شکر</v>
      </c>
      <c r="D300" s="13">
        <f>VLOOKUP($A300,'دیتا اولیه'!$A:$AM,5,FALSE)/10000000000</f>
        <v>894</v>
      </c>
      <c r="E300" s="15">
        <f>IFERROR(D300/'دیتا اولیه'!$AO$2*1000,"")</f>
        <v>10.668257756563246</v>
      </c>
      <c r="F300" s="15">
        <f t="shared" si="16"/>
        <v>14.439769452449568</v>
      </c>
      <c r="G300" s="14">
        <f>IFERROR(F300/'دیتا اولیه'!$AP$2*1000000,"")</f>
        <v>285.14552631219527</v>
      </c>
      <c r="H300" s="15">
        <f>IFERROR(VLOOKUP($A300,'دیتا اولیه'!$A:$AM,16,FALSE)/10000000000,"")</f>
        <v>49.024299999999997</v>
      </c>
      <c r="I300" s="14">
        <f>IFERROR(H300/'دیتا اولیه'!$AQ$2*1000000,"")</f>
        <v>947.91561932015929</v>
      </c>
      <c r="J300" s="15" t="str">
        <f t="shared" si="17"/>
        <v/>
      </c>
      <c r="K300" s="14" t="str">
        <f>IFERROR(J300/'دیتا اولیه'!$AR$2*1000000,"")</f>
        <v/>
      </c>
      <c r="L300" s="14">
        <f>IFERROR(VLOOKUP($A300,'دیتا اولیه'!$A:$AM,15,FALSE)/10000000000,"")</f>
        <v>17.537099999999999</v>
      </c>
      <c r="M300" s="14">
        <f>IFERROR(L300/'دیتا اولیه'!$AS$2*1000000,"")</f>
        <v>259.42071862842261</v>
      </c>
      <c r="N300" s="51" t="str">
        <f>IFERROR(VLOOKUP($A300,'دیتا اولیه'!$A:$AM,36,FALSE),"")</f>
        <v>-</v>
      </c>
      <c r="O300" s="35" t="str">
        <f t="shared" si="18"/>
        <v/>
      </c>
      <c r="P300" s="51">
        <f>IFERROR(VLOOKUP($A300,'دیتا اولیه'!$A:$AM,37,FALSE),"")</f>
        <v>0.2145</v>
      </c>
      <c r="Q300" s="34">
        <f t="shared" si="19"/>
        <v>-9.0216416916909736E-2</v>
      </c>
      <c r="R300" s="54">
        <f>IFERROR(VLOOKUP($A300,'دیتا اولیه'!$A:$AM,31,FALSE),"")</f>
        <v>0.52649999999999997</v>
      </c>
      <c r="S300" s="14">
        <f>IFERROR(VLOOKUP($A300,'دیتا اولیه'!$A:$AM,17,FALSE)/10000000000,"")</f>
        <v>75.325599999999994</v>
      </c>
      <c r="T300" s="14">
        <f>IFERROR(S300/'دیتا اولیه'!$AR$2*1000000,"")</f>
        <v>1261.7987503559641</v>
      </c>
      <c r="U300" s="30">
        <f>IFERROR(VLOOKUP($A300,'دیتا اولیه'!$A:$AM,22,FALSE),"")</f>
        <v>0.69350000000000001</v>
      </c>
      <c r="V300" s="19">
        <f>IFERROR(VLOOKUP($A300,'دیتا اولیه'!$A:$AN,20,FALSE)/10000000000/L300,"")</f>
        <v>0.35899892228475633</v>
      </c>
      <c r="W300" s="14">
        <f>IFERROR(VLOOKUP($A300,'دیتا اولیه'!$A:$AN,40,FALSE),"")</f>
        <v>11.370799999999999</v>
      </c>
      <c r="X300" s="18">
        <f>IFERROR(VLOOKUP($A300,'دیتا اولیه'!$A:$AN,23,FALSE),"")</f>
        <v>1.1762999999999999</v>
      </c>
      <c r="Y300" s="18">
        <f>IFERROR(VLOOKUP($A300,'دیتا اولیه'!$A:$AN,24,FALSE),"")</f>
        <v>16.892299999999999</v>
      </c>
      <c r="Z300" s="18" t="str">
        <f>IFERROR(VLOOKUP($A300,'دیتا اولیه'!$A:$AN,25,FALSE),"")</f>
        <v>-</v>
      </c>
      <c r="AA300" s="30">
        <f>IFERROR(VLOOKUP($A300,'دیتا اولیه'!$A:$AN,38,FALSE),"")</f>
        <v>0.1469</v>
      </c>
      <c r="AB300" s="18">
        <f>IFERROR(VLOOKUP($A300,'دیتا اولیه'!$A:$AN,39,FALSE),"")</f>
        <v>1.1253</v>
      </c>
      <c r="AC300" s="22"/>
    </row>
    <row r="301" spans="1:29" ht="20.5" thickBot="1" x14ac:dyDescent="0.4">
      <c r="A301" s="14" t="s">
        <v>806</v>
      </c>
      <c r="B301" s="13" t="str">
        <f>VLOOKUP($A301,'دیتا اولیه'!$A:$AM,2,FALSE)</f>
        <v>قند شیروان قوچان و بجنورد</v>
      </c>
      <c r="C301" s="13" t="str">
        <f>VLOOKUP($A301,'دیتا اولیه'!$A:$AM,3,FALSE)</f>
        <v>شکر</v>
      </c>
      <c r="D301" s="13">
        <f>VLOOKUP($A301,'دیتا اولیه'!$A:$AM,5,FALSE)/10000000000</f>
        <v>715.78323566400002</v>
      </c>
      <c r="E301" s="15">
        <f>IFERROR(D301/'دیتا اولیه'!$AO$2*1000,"")</f>
        <v>8.5415660580429602</v>
      </c>
      <c r="F301" s="15">
        <f t="shared" si="16"/>
        <v>41.81645950280673</v>
      </c>
      <c r="G301" s="14">
        <f>IFERROR(F301/'دیتا اولیه'!$AP$2*1000000,"")</f>
        <v>825.75946885479323</v>
      </c>
      <c r="H301" s="15">
        <f>IFERROR(VLOOKUP($A301,'دیتا اولیه'!$A:$AM,16,FALSE)/10000000000,"")</f>
        <v>9.6472999999999995</v>
      </c>
      <c r="I301" s="14">
        <f>IFERROR(H301/'دیتا اولیه'!$AQ$2*1000000,"")</f>
        <v>186.53660234347808</v>
      </c>
      <c r="J301" s="15">
        <f t="shared" si="17"/>
        <v>32.393306414039444</v>
      </c>
      <c r="K301" s="14">
        <f>IFERROR(J301/'دیتا اولیه'!$AR$2*1000000,"")</f>
        <v>542.62871524598302</v>
      </c>
      <c r="L301" s="14">
        <f>IFERROR(VLOOKUP($A301,'دیتا اولیه'!$A:$AM,15,FALSE)/10000000000,"")</f>
        <v>41.716099999999997</v>
      </c>
      <c r="M301" s="14">
        <f>IFERROR(L301/'دیتا اولیه'!$AS$2*1000000,"")</f>
        <v>617.09294241209454</v>
      </c>
      <c r="N301" s="51">
        <f>IFERROR(VLOOKUP($A301,'دیتا اولیه'!$A:$AM,36,FALSE),"")</f>
        <v>0.2878</v>
      </c>
      <c r="O301" s="35">
        <f t="shared" si="18"/>
        <v>0.13722868892472007</v>
      </c>
      <c r="P301" s="51">
        <f>IFERROR(VLOOKUP($A301,'دیتا اولیه'!$A:$AM,37,FALSE),"")</f>
        <v>-2.3999999999999998E-3</v>
      </c>
      <c r="Q301" s="34">
        <f t="shared" si="19"/>
        <v>-0.25269649857250609</v>
      </c>
      <c r="R301" s="54">
        <f>IFERROR(VLOOKUP($A301,'دیتا اولیه'!$A:$AM,31,FALSE),"")</f>
        <v>0.1983</v>
      </c>
      <c r="S301" s="14">
        <f>IFERROR(VLOOKUP($A301,'دیتا اولیه'!$A:$AM,17,FALSE)/10000000000,"")</f>
        <v>-47.548499999999997</v>
      </c>
      <c r="T301" s="14">
        <f>IFERROR(S301/'دیتا اولیه'!$AR$2*1000000,"")</f>
        <v>-796.49731142268445</v>
      </c>
      <c r="U301" s="30" t="str">
        <f>IFERROR(VLOOKUP($A301,'دیتا اولیه'!$A:$AM,22,FALSE),"")</f>
        <v>-</v>
      </c>
      <c r="V301" s="19">
        <f>IFERROR(VLOOKUP($A301,'دیتا اولیه'!$A:$AN,20,FALSE)/10000000000/L301,"")</f>
        <v>5.254805698519277E-2</v>
      </c>
      <c r="W301" s="14">
        <f>IFERROR(VLOOKUP($A301,'دیتا اولیه'!$A:$AN,40,FALSE),"")</f>
        <v>20.941800000000001</v>
      </c>
      <c r="X301" s="18">
        <f>IFERROR(VLOOKUP($A301,'دیتا اولیه'!$A:$AN,23,FALSE),"")</f>
        <v>0.72770000000000001</v>
      </c>
      <c r="Y301" s="18">
        <f>IFERROR(VLOOKUP($A301,'دیتا اولیه'!$A:$AN,24,FALSE),"")</f>
        <v>15.527200000000001</v>
      </c>
      <c r="Z301" s="18" t="str">
        <f>IFERROR(VLOOKUP($A301,'دیتا اولیه'!$A:$AN,25,FALSE),"")</f>
        <v>-</v>
      </c>
      <c r="AA301" s="30">
        <f>IFERROR(VLOOKUP($A301,'دیتا اولیه'!$A:$AN,38,FALSE),"")</f>
        <v>0.32319999999999999</v>
      </c>
      <c r="AB301" s="18">
        <f>IFERROR(VLOOKUP($A301,'دیتا اولیه'!$A:$AN,39,FALSE),"")</f>
        <v>1.2123999999999999</v>
      </c>
      <c r="AC301" s="22"/>
    </row>
    <row r="302" spans="1:29" ht="20.5" thickBot="1" x14ac:dyDescent="0.4">
      <c r="A302" s="14" t="s">
        <v>971</v>
      </c>
      <c r="B302" s="13" t="str">
        <f>VLOOKUP($A302,'دیتا اولیه'!$A:$AM,2,FALSE)</f>
        <v>شکرشاهرود</v>
      </c>
      <c r="C302" s="13" t="str">
        <f>VLOOKUP($A302,'دیتا اولیه'!$A:$AM,3,FALSE)</f>
        <v>شکر</v>
      </c>
      <c r="D302" s="13">
        <f>VLOOKUP($A302,'دیتا اولیه'!$A:$AM,5,FALSE)/10000000000</f>
        <v>672.58942620000005</v>
      </c>
      <c r="E302" s="15">
        <f>IFERROR(D302/'دیتا اولیه'!$AO$2*1000,"")</f>
        <v>8.0261268042959433</v>
      </c>
      <c r="F302" s="15">
        <f t="shared" si="16"/>
        <v>7.1563920983973173</v>
      </c>
      <c r="G302" s="14">
        <f>IFERROR(F302/'دیتا اولیه'!$AP$2*1000000,"")</f>
        <v>141.31895928904655</v>
      </c>
      <c r="H302" s="15">
        <f>IFERROR(VLOOKUP($A302,'دیتا اولیه'!$A:$AM,16,FALSE)/10000000000,"")</f>
        <v>-22.390999999999998</v>
      </c>
      <c r="I302" s="14">
        <f>IFERROR(H302/'دیتا اولیه'!$AQ$2*1000000,"")</f>
        <v>-432.94404269306619</v>
      </c>
      <c r="J302" s="15" t="str">
        <f t="shared" si="17"/>
        <v/>
      </c>
      <c r="K302" s="14" t="str">
        <f>IFERROR(J302/'دیتا اولیه'!$AR$2*1000000,"")</f>
        <v/>
      </c>
      <c r="L302" s="14">
        <f>IFERROR(VLOOKUP($A302,'دیتا اولیه'!$A:$AM,15,FALSE)/10000000000,"")</f>
        <v>-19.200600000000001</v>
      </c>
      <c r="M302" s="14">
        <f>IFERROR(L302/'دیتا اولیه'!$AS$2*1000000,"")</f>
        <v>-284.02834277599447</v>
      </c>
      <c r="N302" s="51" t="str">
        <f>IFERROR(VLOOKUP($A302,'دیتا اولیه'!$A:$AM,36,FALSE),"")</f>
        <v>-</v>
      </c>
      <c r="O302" s="35" t="str">
        <f t="shared" si="18"/>
        <v/>
      </c>
      <c r="P302" s="51">
        <f>IFERROR(VLOOKUP($A302,'دیتا اولیه'!$A:$AM,37,FALSE),"")</f>
        <v>-3.6829999999999998</v>
      </c>
      <c r="Q302" s="34">
        <f t="shared" si="19"/>
        <v>-3.009838907708466</v>
      </c>
      <c r="R302" s="54">
        <f>IFERROR(VLOOKUP($A302,'دیتا اولیه'!$A:$AM,31,FALSE),"")</f>
        <v>1.7413000000000001</v>
      </c>
      <c r="S302" s="14">
        <f>IFERROR(VLOOKUP($A302,'دیتا اولیه'!$A:$AM,17,FALSE)/10000000000,"")</f>
        <v>-105.4559</v>
      </c>
      <c r="T302" s="14">
        <f>IFERROR(S302/'دیتا اولیه'!$AR$2*1000000,"")</f>
        <v>-1766.519255573982</v>
      </c>
      <c r="U302" s="30" t="str">
        <f>IFERROR(VLOOKUP($A302,'دیتا اولیه'!$A:$AM,22,FALSE),"")</f>
        <v>-</v>
      </c>
      <c r="V302" s="19">
        <f>IFERROR(VLOOKUP($A302,'دیتا اولیه'!$A:$AN,20,FALSE)/10000000000/L302,"")</f>
        <v>-0.69393143964251114</v>
      </c>
      <c r="W302" s="14">
        <f>IFERROR(VLOOKUP($A302,'دیتا اولیه'!$A:$AN,40,FALSE),"")</f>
        <v>52.192599999999999</v>
      </c>
      <c r="X302" s="18">
        <f>IFERROR(VLOOKUP($A302,'دیتا اولیه'!$A:$AN,23,FALSE),"")</f>
        <v>3.9533</v>
      </c>
      <c r="Y302" s="18" t="str">
        <f>IFERROR(VLOOKUP($A302,'دیتا اولیه'!$A:$AN,24,FALSE),"")</f>
        <v>-</v>
      </c>
      <c r="Z302" s="18" t="str">
        <f>IFERROR(VLOOKUP($A302,'دیتا اولیه'!$A:$AN,25,FALSE),"")</f>
        <v>-</v>
      </c>
      <c r="AA302" s="30">
        <f>IFERROR(VLOOKUP($A302,'دیتا اولیه'!$A:$AN,38,FALSE),"")</f>
        <v>0.25590000000000002</v>
      </c>
      <c r="AB302" s="18">
        <f>IFERROR(VLOOKUP($A302,'دیتا اولیه'!$A:$AN,39,FALSE),"")</f>
        <v>1.3163</v>
      </c>
      <c r="AC302" s="22"/>
    </row>
    <row r="303" spans="1:29" ht="20.5" thickBot="1" x14ac:dyDescent="0.4">
      <c r="A303" s="14" t="s">
        <v>798</v>
      </c>
      <c r="B303" s="13" t="str">
        <f>VLOOKUP($A303,'دیتا اولیه'!$A:$AM,2,FALSE)</f>
        <v>فرآوردههای غذایی وقندتربت‌جام‌</v>
      </c>
      <c r="C303" s="13" t="str">
        <f>VLOOKUP($A303,'دیتا اولیه'!$A:$AM,3,FALSE)</f>
        <v>شکر</v>
      </c>
      <c r="D303" s="13">
        <f>VLOOKUP($A303,'دیتا اولیه'!$A:$AM,5,FALSE)/10000000000</f>
        <v>521.95000000000005</v>
      </c>
      <c r="E303" s="15">
        <f>IFERROR(D303/'دیتا اولیه'!$AO$2*1000,"")</f>
        <v>6.2285202863961819</v>
      </c>
      <c r="F303" s="15">
        <f t="shared" si="16"/>
        <v>38.098050659507408</v>
      </c>
      <c r="G303" s="14">
        <f>IFERROR(F303/'دیتا اولیه'!$AP$2*1000000,"")</f>
        <v>752.33117416088885</v>
      </c>
      <c r="H303" s="15">
        <f>IFERROR(VLOOKUP($A303,'دیتا اولیه'!$A:$AM,16,FALSE)/10000000000,"")</f>
        <v>39.5379</v>
      </c>
      <c r="I303" s="14">
        <f>IFERROR(H303/'دیتا اولیه'!$AQ$2*1000000,"")</f>
        <v>764.49011949418002</v>
      </c>
      <c r="J303" s="15" t="str">
        <f t="shared" si="17"/>
        <v/>
      </c>
      <c r="K303" s="14" t="str">
        <f>IFERROR(J303/'دیتا اولیه'!$AR$2*1000000,"")</f>
        <v/>
      </c>
      <c r="L303" s="14">
        <f>IFERROR(VLOOKUP($A303,'دیتا اولیه'!$A:$AM,15,FALSE)/10000000000,"")</f>
        <v>32.638599999999997</v>
      </c>
      <c r="M303" s="14">
        <f>IFERROR(L303/'دیتا اولیه'!$AS$2*1000000,"")</f>
        <v>482.81238443218291</v>
      </c>
      <c r="N303" s="51" t="str">
        <f>IFERROR(VLOOKUP($A303,'دیتا اولیه'!$A:$AM,36,FALSE),"")</f>
        <v>-</v>
      </c>
      <c r="O303" s="35" t="str">
        <f t="shared" si="18"/>
        <v/>
      </c>
      <c r="P303" s="51">
        <f>IFERROR(VLOOKUP($A303,'دیتا اولیه'!$A:$AM,37,FALSE),"")</f>
        <v>-0.14330000000000001</v>
      </c>
      <c r="Q303" s="34">
        <f t="shared" si="19"/>
        <v>-0.35824487803434868</v>
      </c>
      <c r="R303" s="54">
        <f>IFERROR(VLOOKUP($A303,'دیتا اولیه'!$A:$AM,31,FALSE),"")</f>
        <v>1.0437000000000001</v>
      </c>
      <c r="S303" s="14">
        <f>IFERROR(VLOOKUP($A303,'دیتا اولیه'!$A:$AM,17,FALSE)/10000000000,"")</f>
        <v>55.023299999999999</v>
      </c>
      <c r="T303" s="14">
        <f>IFERROR(S303/'دیتا اولیه'!$AR$2*1000000,"")</f>
        <v>921.70963364993213</v>
      </c>
      <c r="U303" s="30">
        <f>IFERROR(VLOOKUP($A303,'دیتا اولیه'!$A:$AM,22,FALSE),"")</f>
        <v>0.14799999999999999</v>
      </c>
      <c r="V303" s="19">
        <f>IFERROR(VLOOKUP($A303,'دیتا اولیه'!$A:$AN,20,FALSE)/10000000000/L303,"")</f>
        <v>2.697419619714081E-2</v>
      </c>
      <c r="W303" s="14">
        <f>IFERROR(VLOOKUP($A303,'دیتا اولیه'!$A:$AN,40,FALSE),"")</f>
        <v>49.899700000000003</v>
      </c>
      <c r="X303" s="18">
        <f>IFERROR(VLOOKUP($A303,'دیتا اولیه'!$A:$AN,23,FALSE),"")</f>
        <v>1.0287999999999999</v>
      </c>
      <c r="Y303" s="18">
        <f>IFERROR(VLOOKUP($A303,'دیتا اولیه'!$A:$AN,24,FALSE),"")</f>
        <v>15.0383</v>
      </c>
      <c r="Z303" s="18" t="str">
        <f>IFERROR(VLOOKUP($A303,'دیتا اولیه'!$A:$AN,25,FALSE),"")</f>
        <v>-</v>
      </c>
      <c r="AA303" s="30">
        <f>IFERROR(VLOOKUP($A303,'دیتا اولیه'!$A:$AN,38,FALSE),"")</f>
        <v>0.33050000000000002</v>
      </c>
      <c r="AB303" s="18">
        <f>IFERROR(VLOOKUP($A303,'دیتا اولیه'!$A:$AN,39,FALSE),"")</f>
        <v>0.84599999999999997</v>
      </c>
      <c r="AC303" s="22"/>
    </row>
    <row r="304" spans="1:29" ht="20.5" thickBot="1" x14ac:dyDescent="0.4">
      <c r="A304" s="14" t="s">
        <v>470</v>
      </c>
      <c r="B304" s="13" t="str">
        <f>VLOOKUP($A304,'دیتا اولیه'!$A:$AM,2,FALSE)</f>
        <v>سیمان‌ بهبهان‌</v>
      </c>
      <c r="C304" s="13" t="str">
        <f>VLOOKUP($A304,'دیتا اولیه'!$A:$AM,3,FALSE)</f>
        <v>سیمان، اهک و گچ</v>
      </c>
      <c r="D304" s="13">
        <f>VLOOKUP($A304,'دیتا اولیه'!$A:$AM,5,FALSE)/10000000000</f>
        <v>2796.46</v>
      </c>
      <c r="E304" s="15">
        <f>IFERROR(D304/'دیتا اولیه'!$AO$2*1000,"")</f>
        <v>33.370644391408113</v>
      </c>
      <c r="F304" s="15">
        <f t="shared" si="16"/>
        <v>105.50371944739639</v>
      </c>
      <c r="G304" s="14">
        <f>IFERROR(F304/'دیتا اولیه'!$AP$2*1000000,"")</f>
        <v>2083.4067821365797</v>
      </c>
      <c r="H304" s="15">
        <f>IFERROR(VLOOKUP($A304,'دیتا اولیه'!$A:$AM,16,FALSE)/10000000000,"")</f>
        <v>312.00790000000001</v>
      </c>
      <c r="I304" s="14">
        <f>IFERROR(H304/'دیتا اولیه'!$AQ$2*1000000,"")</f>
        <v>6032.8686337445379</v>
      </c>
      <c r="J304" s="15">
        <f t="shared" si="17"/>
        <v>29.788168225233782</v>
      </c>
      <c r="K304" s="14">
        <f>IFERROR(J304/'دیتا اولیه'!$AR$2*1000000,"")</f>
        <v>498.98936672251176</v>
      </c>
      <c r="L304" s="14">
        <f>IFERROR(VLOOKUP($A304,'دیتا اولیه'!$A:$AM,15,FALSE)/10000000000,"")</f>
        <v>119.1348</v>
      </c>
      <c r="M304" s="14">
        <f>IFERROR(L304/'دیتا اولیه'!$AS$2*1000000,"")</f>
        <v>1762.3230425585421</v>
      </c>
      <c r="N304" s="51">
        <f>IFERROR(VLOOKUP($A304,'دیتا اولیه'!$A:$AM,36,FALSE),"")</f>
        <v>2.9994000000000001</v>
      </c>
      <c r="O304" s="35">
        <f t="shared" si="18"/>
        <v>2.5317847635390009</v>
      </c>
      <c r="P304" s="51">
        <f>IFERROR(VLOOKUP($A304,'دیتا اولیه'!$A:$AM,37,FALSE),"")</f>
        <v>0.12920000000000001</v>
      </c>
      <c r="Q304" s="34">
        <f t="shared" si="19"/>
        <v>-0.1541147616159525</v>
      </c>
      <c r="R304" s="54">
        <f>IFERROR(VLOOKUP($A304,'دیتا اولیه'!$A:$AM,31,FALSE),"")</f>
        <v>0.109</v>
      </c>
      <c r="S304" s="14">
        <f>IFERROR(VLOOKUP($A304,'دیتا اولیه'!$A:$AM,17,FALSE)/10000000000,"")</f>
        <v>292.47579999999999</v>
      </c>
      <c r="T304" s="14">
        <f>IFERROR(S304/'دیتا اولیه'!$AR$2*1000000,"")</f>
        <v>4899.3383252089725</v>
      </c>
      <c r="U304" s="30">
        <f>IFERROR(VLOOKUP($A304,'دیتا اولیه'!$A:$AM,22,FALSE),"")</f>
        <v>0.94869999999999999</v>
      </c>
      <c r="V304" s="19">
        <f>IFERROR(VLOOKUP($A304,'دیتا اولیه'!$A:$AN,20,FALSE)/10000000000/L304,"")</f>
        <v>5.3852442779104011E-2</v>
      </c>
      <c r="W304" s="14">
        <f>IFERROR(VLOOKUP($A304,'دیتا اولیه'!$A:$AN,40,FALSE),"")</f>
        <v>38.171900000000001</v>
      </c>
      <c r="X304" s="18">
        <f>IFERROR(VLOOKUP($A304,'دیتا اولیه'!$A:$AN,23,FALSE),"")</f>
        <v>2.5245000000000002</v>
      </c>
      <c r="Y304" s="18">
        <f>IFERROR(VLOOKUP($A304,'دیتا اولیه'!$A:$AN,24,FALSE),"")</f>
        <v>7.7567000000000004</v>
      </c>
      <c r="Z304" s="18" t="str">
        <f>IFERROR(VLOOKUP($A304,'دیتا اولیه'!$A:$AN,25,FALSE),"")</f>
        <v>-</v>
      </c>
      <c r="AA304" s="30">
        <f>IFERROR(VLOOKUP($A304,'دیتا اولیه'!$A:$AN,38,FALSE),"")</f>
        <v>0.71309999999999996</v>
      </c>
      <c r="AB304" s="18">
        <f>IFERROR(VLOOKUP($A304,'دیتا اولیه'!$A:$AN,39,FALSE),"")</f>
        <v>0.82979999999999998</v>
      </c>
      <c r="AC304" s="22"/>
    </row>
    <row r="305" spans="1:29" ht="20.5" thickBot="1" x14ac:dyDescent="0.4">
      <c r="A305" s="14" t="s">
        <v>1267</v>
      </c>
      <c r="B305" s="13" t="str">
        <f>VLOOKUP($A305,'دیتا اولیه'!$A:$AM,2,FALSE)</f>
        <v>سیمان خوزستان</v>
      </c>
      <c r="C305" s="13" t="str">
        <f>VLOOKUP($A305,'دیتا اولیه'!$A:$AM,3,FALSE)</f>
        <v>سیمان، اهک و گچ</v>
      </c>
      <c r="D305" s="13">
        <f>VLOOKUP($A305,'دیتا اولیه'!$A:$AM,5,FALSE)/10000000000</f>
        <v>9346.4</v>
      </c>
      <c r="E305" s="15">
        <f>IFERROR(D305/'دیتا اولیه'!$AO$2*1000,"")</f>
        <v>111.53221957040573</v>
      </c>
      <c r="F305" s="15">
        <f t="shared" si="16"/>
        <v>423.00521485189824</v>
      </c>
      <c r="G305" s="14">
        <f>IFERROR(F305/'دیتا اولیه'!$AP$2*1000000,"")</f>
        <v>8353.1835476283231</v>
      </c>
      <c r="H305" s="15">
        <f>IFERROR(VLOOKUP($A305,'دیتا اولیه'!$A:$AM,16,FALSE)/10000000000,"")</f>
        <v>936.23720000000003</v>
      </c>
      <c r="I305" s="14">
        <f>IFERROR(H305/'دیتا اولیه'!$AQ$2*1000000,"")</f>
        <v>18102.734057774858</v>
      </c>
      <c r="J305" s="15">
        <f t="shared" si="17"/>
        <v>125.13186474145378</v>
      </c>
      <c r="K305" s="14">
        <f>IFERROR(J305/'دیتا اولیه'!$AR$2*1000000,"")</f>
        <v>2096.1164671835068</v>
      </c>
      <c r="L305" s="14">
        <f>IFERROR(VLOOKUP($A305,'دیتا اولیه'!$A:$AM,15,FALSE)/10000000000,"")</f>
        <v>405.57740000000001</v>
      </c>
      <c r="M305" s="14">
        <f>IFERROR(L305/'دیتا اولیه'!$AS$2*1000000,"")</f>
        <v>5999.5769293353651</v>
      </c>
      <c r="N305" s="51">
        <f>IFERROR(VLOOKUP($A305,'دیتا اولیه'!$A:$AM,36,FALSE),"")</f>
        <v>2.2412000000000001</v>
      </c>
      <c r="O305" s="35">
        <f t="shared" si="18"/>
        <v>1.8622345290750135</v>
      </c>
      <c r="P305" s="51">
        <f>IFERROR(VLOOKUP($A305,'دیتا اولیه'!$A:$AM,37,FALSE),"")</f>
        <v>-4.1200000000000001E-2</v>
      </c>
      <c r="Q305" s="34">
        <f t="shared" si="19"/>
        <v>-0.28176163074510741</v>
      </c>
      <c r="R305" s="54">
        <f>IFERROR(VLOOKUP($A305,'دیتا اولیه'!$A:$AM,31,FALSE),"")</f>
        <v>5.8299999999999998E-2</v>
      </c>
      <c r="S305" s="14">
        <f>IFERROR(VLOOKUP($A305,'دیتا اولیه'!$A:$AM,17,FALSE)/10000000000,"")</f>
        <v>806.98159999999996</v>
      </c>
      <c r="T305" s="14">
        <f>IFERROR(S305/'دیتا اولیه'!$AR$2*1000000,"")</f>
        <v>13517.959026416736</v>
      </c>
      <c r="U305" s="30">
        <f>IFERROR(VLOOKUP($A305,'دیتا اولیه'!$A:$AM,22,FALSE),"")</f>
        <v>1.0025999999999999</v>
      </c>
      <c r="V305" s="19">
        <f>IFERROR(VLOOKUP($A305,'دیتا اولیه'!$A:$AN,20,FALSE)/10000000000/L305,"")</f>
        <v>2.9686072251560363E-4</v>
      </c>
      <c r="W305" s="14">
        <f>IFERROR(VLOOKUP($A305,'دیتا اولیه'!$A:$AN,40,FALSE),"")</f>
        <v>48.840499999999999</v>
      </c>
      <c r="X305" s="18">
        <f>IFERROR(VLOOKUP($A305,'دیتا اولیه'!$A:$AN,23,FALSE),"")</f>
        <v>3.7465999999999999</v>
      </c>
      <c r="Y305" s="18">
        <f>IFERROR(VLOOKUP($A305,'دیتا اولیه'!$A:$AN,24,FALSE),"")</f>
        <v>11.3583</v>
      </c>
      <c r="Z305" s="18" t="str">
        <f>IFERROR(VLOOKUP($A305,'دیتا اولیه'!$A:$AN,25,FALSE),"")</f>
        <v>-</v>
      </c>
      <c r="AA305" s="30">
        <f>IFERROR(VLOOKUP($A305,'دیتا اولیه'!$A:$AN,38,FALSE),"")</f>
        <v>0.93700000000000006</v>
      </c>
      <c r="AB305" s="18">
        <f>IFERROR(VLOOKUP($A305,'دیتا اولیه'!$A:$AN,39,FALSE),"")</f>
        <v>1.1806000000000001</v>
      </c>
      <c r="AC305" s="22"/>
    </row>
    <row r="306" spans="1:29" ht="20.5" thickBot="1" x14ac:dyDescent="0.4">
      <c r="A306" s="55" t="s">
        <v>1376</v>
      </c>
      <c r="B306" s="13" t="str">
        <f>VLOOKUP($A306,'دیتا اولیه'!$A:$AM,2,FALSE)</f>
        <v>سیمان‌ داراب‌</v>
      </c>
      <c r="C306" s="13" t="str">
        <f>VLOOKUP($A306,'دیتا اولیه'!$A:$AM,3,FALSE)</f>
        <v>سیمان، اهک و گچ</v>
      </c>
      <c r="D306" s="13">
        <f>VLOOKUP($A306,'دیتا اولیه'!$A:$AM,5,FALSE)/10000000000</f>
        <v>4980.78</v>
      </c>
      <c r="E306" s="15">
        <f>IFERROR(D306/'دیتا اولیه'!$AO$2*1000,"")</f>
        <v>59.436515513126487</v>
      </c>
      <c r="F306" s="15">
        <f t="shared" si="16"/>
        <v>176.30696913958715</v>
      </c>
      <c r="G306" s="14">
        <f>IFERROR(F306/'دیتا اولیه'!$AP$2*1000000,"")</f>
        <v>3481.5752199760495</v>
      </c>
      <c r="H306" s="15">
        <f>IFERROR(VLOOKUP($A306,'دیتا اولیه'!$A:$AM,16,FALSE)/10000000000,"")</f>
        <v>574.89480000000003</v>
      </c>
      <c r="I306" s="14">
        <f>IFERROR(H306/'دیتا اولیه'!$AQ$2*1000000,"")</f>
        <v>11115.951892957964</v>
      </c>
      <c r="J306" s="15">
        <f t="shared" si="17"/>
        <v>94.267137757703793</v>
      </c>
      <c r="K306" s="14">
        <f>IFERROR(J306/'دیتا اولیه'!$AR$2*1000000,"")</f>
        <v>1579.093384218701</v>
      </c>
      <c r="L306" s="14">
        <f>IFERROR(VLOOKUP($A306,'دیتا اولیه'!$A:$AM,15,FALSE)/10000000000,"")</f>
        <v>258.80099999999999</v>
      </c>
      <c r="M306" s="14">
        <f>IFERROR(L306/'دیتا اولیه'!$AS$2*1000000,"")</f>
        <v>3828.3605272111358</v>
      </c>
      <c r="N306" s="51">
        <f>IFERROR(VLOOKUP($A306,'دیتا اولیه'!$A:$AM,36,FALSE),"")</f>
        <v>1.7454000000000001</v>
      </c>
      <c r="O306" s="35">
        <f t="shared" si="18"/>
        <v>1.4244041330749546</v>
      </c>
      <c r="P306" s="51">
        <f>IFERROR(VLOOKUP($A306,'دیتا اولیه'!$A:$AM,37,FALSE),"")</f>
        <v>0.46789999999999998</v>
      </c>
      <c r="Q306" s="34">
        <f t="shared" si="19"/>
        <v>9.9605863818582607E-2</v>
      </c>
      <c r="R306" s="54">
        <f>IFERROR(VLOOKUP($A306,'دیتا اولیه'!$A:$AM,31,FALSE),"")</f>
        <v>0.27989999999999998</v>
      </c>
      <c r="S306" s="14">
        <f>IFERROR(VLOOKUP($A306,'دیتا اولیه'!$A:$AM,17,FALSE)/10000000000,"")</f>
        <v>913.94889999999998</v>
      </c>
      <c r="T306" s="14">
        <f>IFERROR(S306/'دیتا اولیه'!$AR$2*1000000,"")</f>
        <v>15309.796137159321</v>
      </c>
      <c r="U306" s="30">
        <f>IFERROR(VLOOKUP($A306,'دیتا اولیه'!$A:$AM,22,FALSE),"")</f>
        <v>0.74519999999999997</v>
      </c>
      <c r="V306" s="19" t="str">
        <f>IFERROR(VLOOKUP($A306,'دیتا اولیه'!$A:$AN,20,FALSE)/10000000000/L306,"")</f>
        <v/>
      </c>
      <c r="W306" s="14">
        <f>IFERROR(VLOOKUP($A306,'دیتا اولیه'!$A:$AN,40,FALSE),"")</f>
        <v>43.913499999999999</v>
      </c>
      <c r="X306" s="18">
        <f>IFERROR(VLOOKUP($A306,'دیتا اولیه'!$A:$AN,23,FALSE),"")</f>
        <v>4.9648000000000003</v>
      </c>
      <c r="Y306" s="18">
        <f>IFERROR(VLOOKUP($A306,'دیتا اولیه'!$A:$AN,24,FALSE),"")</f>
        <v>8.3145000000000007</v>
      </c>
      <c r="Z306" s="18" t="str">
        <f>IFERROR(VLOOKUP($A306,'دیتا اولیه'!$A:$AN,25,FALSE),"")</f>
        <v>-</v>
      </c>
      <c r="AA306" s="30">
        <f>IFERROR(VLOOKUP($A306,'دیتا اولیه'!$A:$AN,38,FALSE),"")</f>
        <v>0.55479999999999996</v>
      </c>
      <c r="AB306" s="18">
        <f>IFERROR(VLOOKUP($A306,'دیتا اولیه'!$A:$AN,39,FALSE),"")</f>
        <v>0.68140000000000001</v>
      </c>
      <c r="AC306" s="22"/>
    </row>
    <row r="307" spans="1:29" ht="20.5" thickBot="1" x14ac:dyDescent="0.4">
      <c r="A307" s="55" t="s">
        <v>224</v>
      </c>
      <c r="B307" s="13" t="str">
        <f>VLOOKUP($A307,'دیتا اولیه'!$A:$AM,2,FALSE)</f>
        <v>مجتمع سیمان غرب آسیا</v>
      </c>
      <c r="C307" s="13" t="str">
        <f>VLOOKUP($A307,'دیتا اولیه'!$A:$AM,3,FALSE)</f>
        <v>سیمان، اهک و گچ</v>
      </c>
      <c r="D307" s="13">
        <f>VLOOKUP($A307,'دیتا اولیه'!$A:$AM,5,FALSE)/10000000000</f>
        <v>2104.7187106199999</v>
      </c>
      <c r="E307" s="15">
        <f>IFERROR(D307/'دیتا اولیه'!$AO$2*1000,"")</f>
        <v>25.11597506706444</v>
      </c>
      <c r="F307" s="15">
        <f t="shared" si="16"/>
        <v>32.839244954892941</v>
      </c>
      <c r="G307" s="14">
        <f>IFERROR(F307/'دیتا اولیه'!$AP$2*1000000,"")</f>
        <v>648.48430005712748</v>
      </c>
      <c r="H307" s="15">
        <f>IFERROR(VLOOKUP($A307,'دیتا اولیه'!$A:$AM,16,FALSE)/10000000000,"")</f>
        <v>117.3604</v>
      </c>
      <c r="I307" s="14">
        <f>IFERROR(H307/'دیتا اولیه'!$AQ$2*1000000,"")</f>
        <v>2269.2370161259132</v>
      </c>
      <c r="J307" s="15">
        <f t="shared" si="17"/>
        <v>33.666233332095238</v>
      </c>
      <c r="K307" s="14">
        <f>IFERROR(J307/'دیتا اولیه'!$AR$2*1000000,"")</f>
        <v>563.95184568898333</v>
      </c>
      <c r="L307" s="14">
        <f>IFERROR(VLOOKUP($A307,'دیتا اولیه'!$A:$AM,15,FALSE)/10000000000,"")</f>
        <v>90.639600000000002</v>
      </c>
      <c r="M307" s="14">
        <f>IFERROR(L307/'دیتا اولیه'!$AS$2*1000000,"")</f>
        <v>1340.8026508483604</v>
      </c>
      <c r="N307" s="51">
        <f>IFERROR(VLOOKUP($A307,'دیتا اولیه'!$A:$AM,36,FALSE),"")</f>
        <v>1.6922999999999999</v>
      </c>
      <c r="O307" s="35">
        <f t="shared" si="18"/>
        <v>1.3775126566175055</v>
      </c>
      <c r="P307" s="51">
        <f>IFERROR(VLOOKUP($A307,'دیتا اولیه'!$A:$AM,37,FALSE),"")</f>
        <v>1.7601</v>
      </c>
      <c r="Q307" s="34">
        <f t="shared" si="19"/>
        <v>1.0675946213813408</v>
      </c>
      <c r="R307" s="54">
        <f>IFERROR(VLOOKUP($A307,'دیتا اولیه'!$A:$AM,31,FALSE),"")</f>
        <v>-0.2311</v>
      </c>
      <c r="S307" s="14">
        <f>IFERROR(VLOOKUP($A307,'دیتا اولیه'!$A:$AM,17,FALSE)/10000000000,"")</f>
        <v>366.69139999999999</v>
      </c>
      <c r="T307" s="14">
        <f>IFERROR(S307/'دیتا اولیه'!$AR$2*1000000,"")</f>
        <v>6142.5431763740216</v>
      </c>
      <c r="U307" s="30">
        <f>IFERROR(VLOOKUP($A307,'دیتا اولیه'!$A:$AM,22,FALSE),"")</f>
        <v>0.1023</v>
      </c>
      <c r="V307" s="19">
        <f>IFERROR(VLOOKUP($A307,'دیتا اولیه'!$A:$AN,20,FALSE)/10000000000/L307,"")</f>
        <v>2.3890220168668E-2</v>
      </c>
      <c r="W307" s="14">
        <f>IFERROR(VLOOKUP($A307,'دیتا اولیه'!$A:$AN,40,FALSE),"")</f>
        <v>34.354199999999999</v>
      </c>
      <c r="X307" s="18">
        <f>IFERROR(VLOOKUP($A307,'دیتا اولیه'!$A:$AN,23,FALSE),"")</f>
        <v>2.6535000000000002</v>
      </c>
      <c r="Y307" s="18">
        <f>IFERROR(VLOOKUP($A307,'دیتا اولیه'!$A:$AN,24,FALSE),"")</f>
        <v>10.396000000000001</v>
      </c>
      <c r="Z307" s="18" t="str">
        <f>IFERROR(VLOOKUP($A307,'دیتا اولیه'!$A:$AN,25,FALSE),"")</f>
        <v>-</v>
      </c>
      <c r="AA307" s="30">
        <f>IFERROR(VLOOKUP($A307,'دیتا اولیه'!$A:$AN,38,FALSE),"")</f>
        <v>0.24299999999999999</v>
      </c>
      <c r="AB307" s="18">
        <f>IFERROR(VLOOKUP($A307,'دیتا اولیه'!$A:$AN,39,FALSE),"")</f>
        <v>0.76839999999999997</v>
      </c>
      <c r="AC307" s="22"/>
    </row>
    <row r="308" spans="1:29" ht="20.5" thickBot="1" x14ac:dyDescent="0.4">
      <c r="A308" s="55" t="s">
        <v>687</v>
      </c>
      <c r="B308" s="13" t="str">
        <f>VLOOKUP($A308,'دیتا اولیه'!$A:$AM,2,FALSE)</f>
        <v>سیمان‌سپاهان‌</v>
      </c>
      <c r="C308" s="13" t="str">
        <f>VLOOKUP($A308,'دیتا اولیه'!$A:$AM,3,FALSE)</f>
        <v>سیمان، اهک و گچ</v>
      </c>
      <c r="D308" s="13">
        <f>VLOOKUP($A308,'دیتا اولیه'!$A:$AM,5,FALSE)/10000000000</f>
        <v>6215</v>
      </c>
      <c r="E308" s="15">
        <f>IFERROR(D308/'دیتا اولیه'!$AO$2*1000,"")</f>
        <v>74.164677804295948</v>
      </c>
      <c r="F308" s="15">
        <f t="shared" si="16"/>
        <v>308.05127466513034</v>
      </c>
      <c r="G308" s="14">
        <f>IFERROR(F308/'دیتا اولیه'!$AP$2*1000000,"")</f>
        <v>6083.1610320918307</v>
      </c>
      <c r="H308" s="15">
        <f>IFERROR(VLOOKUP($A308,'دیتا اولیه'!$A:$AM,16,FALSE)/10000000000,"")</f>
        <v>768.65800000000002</v>
      </c>
      <c r="I308" s="14">
        <f>IFERROR(H308/'دیتا اولیه'!$AQ$2*1000000,"")</f>
        <v>14862.485014888434</v>
      </c>
      <c r="J308" s="15">
        <f t="shared" si="17"/>
        <v>230.722761596548</v>
      </c>
      <c r="K308" s="14">
        <f>IFERROR(J308/'دیتا اولیه'!$AR$2*1000000,"")</f>
        <v>3864.8970902482201</v>
      </c>
      <c r="L308" s="14">
        <f>IFERROR(VLOOKUP($A308,'دیتا اولیه'!$A:$AM,15,FALSE)/10000000000,"")</f>
        <v>427.76</v>
      </c>
      <c r="M308" s="14">
        <f>IFERROR(L308/'دیتا اولیه'!$AS$2*1000000,"")</f>
        <v>6327.7170456058338</v>
      </c>
      <c r="N308" s="51">
        <f>IFERROR(VLOOKUP($A308,'دیتا اولیه'!$A:$AM,36,FALSE),"")</f>
        <v>0.85399999999999998</v>
      </c>
      <c r="O308" s="35">
        <f t="shared" si="18"/>
        <v>0.63722782207363782</v>
      </c>
      <c r="P308" s="51">
        <f>IFERROR(VLOOKUP($A308,'دیتا اولیه'!$A:$AM,37,FALSE),"")</f>
        <v>0.3886</v>
      </c>
      <c r="Q308" s="34">
        <f t="shared" si="19"/>
        <v>4.020212718746774E-2</v>
      </c>
      <c r="R308" s="54">
        <f>IFERROR(VLOOKUP($A308,'دیتا اولیه'!$A:$AM,31,FALSE),"")</f>
        <v>0.18279999999999999</v>
      </c>
      <c r="S308" s="14">
        <f>IFERROR(VLOOKUP($A308,'دیتا اولیه'!$A:$AM,17,FALSE)/10000000000,"")</f>
        <v>612.20910000000003</v>
      </c>
      <c r="T308" s="14">
        <f>IFERROR(S308/'دیتا اولیه'!$AR$2*1000000,"")</f>
        <v>10255.274134378613</v>
      </c>
      <c r="U308" s="30">
        <f>IFERROR(VLOOKUP($A308,'دیتا اولیه'!$A:$AM,22,FALSE),"")</f>
        <v>0.89770000000000005</v>
      </c>
      <c r="V308" s="19">
        <f>IFERROR(VLOOKUP($A308,'دیتا اولیه'!$A:$AN,20,FALSE)/10000000000/L308,"")</f>
        <v>2.3970450720029925E-2</v>
      </c>
      <c r="W308" s="14">
        <f>IFERROR(VLOOKUP($A308,'دیتا اولیه'!$A:$AN,40,FALSE),"")</f>
        <v>61.095500000000001</v>
      </c>
      <c r="X308" s="18">
        <f>IFERROR(VLOOKUP($A308,'دیتا اولیه'!$A:$AN,23,FALSE),"")</f>
        <v>2.3081999999999998</v>
      </c>
      <c r="Y308" s="18">
        <f>IFERROR(VLOOKUP($A308,'دیتا اولیه'!$A:$AN,24,FALSE),"")</f>
        <v>6.9724000000000004</v>
      </c>
      <c r="Z308" s="18" t="str">
        <f>IFERROR(VLOOKUP($A308,'دیتا اولیه'!$A:$AN,25,FALSE),"")</f>
        <v>-</v>
      </c>
      <c r="AA308" s="30">
        <f>IFERROR(VLOOKUP($A308,'دیتا اولیه'!$A:$AN,38,FALSE),"")</f>
        <v>0.75180000000000002</v>
      </c>
      <c r="AB308" s="18">
        <f>IFERROR(VLOOKUP($A308,'دیتا اولیه'!$A:$AN,39,FALSE),"")</f>
        <v>1.3465</v>
      </c>
      <c r="AC308" s="22"/>
    </row>
    <row r="309" spans="1:29" ht="20.5" thickBot="1" x14ac:dyDescent="0.4">
      <c r="A309" s="55" t="s">
        <v>432</v>
      </c>
      <c r="B309" s="13" t="str">
        <f>VLOOKUP($A309,'دیتا اولیه'!$A:$AM,2,FALSE)</f>
        <v>شرکت سیمان لارستان</v>
      </c>
      <c r="C309" s="13" t="str">
        <f>VLOOKUP($A309,'دیتا اولیه'!$A:$AM,3,FALSE)</f>
        <v>سیمان، اهک و گچ</v>
      </c>
      <c r="D309" s="13">
        <f>VLOOKUP($A309,'دیتا اولیه'!$A:$AM,5,FALSE)/10000000000</f>
        <v>934.65986364959997</v>
      </c>
      <c r="E309" s="15">
        <f>IFERROR(D309/'دیتا اولیه'!$AO$2*1000,"")</f>
        <v>11.153458993431981</v>
      </c>
      <c r="F309" s="15">
        <f t="shared" si="16"/>
        <v>24.55564479118862</v>
      </c>
      <c r="G309" s="14">
        <f>IFERROR(F309/'دیتا اولیه'!$AP$2*1000000,"")</f>
        <v>484.90609777228713</v>
      </c>
      <c r="H309" s="15">
        <f>IFERROR(VLOOKUP($A309,'دیتا اولیه'!$A:$AM,16,FALSE)/10000000000,"")</f>
        <v>86.273300000000006</v>
      </c>
      <c r="I309" s="14">
        <f>IFERROR(H309/'دیتا اولیه'!$AQ$2*1000000,"")</f>
        <v>1668.1484202792064</v>
      </c>
      <c r="J309" s="15">
        <f t="shared" si="17"/>
        <v>23.669007464749793</v>
      </c>
      <c r="K309" s="14">
        <f>IFERROR(J309/'دیتا اولیه'!$AR$2*1000000,"")</f>
        <v>396.48571058428053</v>
      </c>
      <c r="L309" s="14">
        <f>IFERROR(VLOOKUP($A309,'دیتا اولیه'!$A:$AM,15,FALSE)/10000000000,"")</f>
        <v>42.805399999999999</v>
      </c>
      <c r="M309" s="14">
        <f>IFERROR(L309/'دیتا اولیه'!$AS$2*1000000,"")</f>
        <v>633.20660936968386</v>
      </c>
      <c r="N309" s="51">
        <f>IFERROR(VLOOKUP($A309,'دیتا اولیه'!$A:$AM,36,FALSE),"")</f>
        <v>0.8085</v>
      </c>
      <c r="O309" s="35">
        <f t="shared" si="18"/>
        <v>0.59704774337657707</v>
      </c>
      <c r="P309" s="51">
        <f>IFERROR(VLOOKUP($A309,'دیتا اولیه'!$A:$AM,37,FALSE),"")</f>
        <v>0.74319999999999997</v>
      </c>
      <c r="Q309" s="34">
        <f t="shared" si="19"/>
        <v>0.30583346400201172</v>
      </c>
      <c r="R309" s="54" t="str">
        <f>IFERROR(VLOOKUP($A309,'دیتا اولیه'!$A:$AM,31,FALSE),"")</f>
        <v>-</v>
      </c>
      <c r="S309" s="14">
        <f>IFERROR(VLOOKUP($A309,'دیتا اولیه'!$A:$AM,17,FALSE)/10000000000,"")</f>
        <v>168.95009999999999</v>
      </c>
      <c r="T309" s="14">
        <f>IFERROR(S309/'دیتا اولیه'!$AR$2*1000000,"")</f>
        <v>2830.1271420674402</v>
      </c>
      <c r="U309" s="30">
        <f>IFERROR(VLOOKUP($A309,'دیتا اولیه'!$A:$AM,22,FALSE),"")</f>
        <v>9.8500000000000004E-2</v>
      </c>
      <c r="V309" s="19" t="str">
        <f>IFERROR(VLOOKUP($A309,'دیتا اولیه'!$A:$AN,20,FALSE)/10000000000/L309,"")</f>
        <v/>
      </c>
      <c r="W309" s="14">
        <f>IFERROR(VLOOKUP($A309,'دیتا اولیه'!$A:$AN,40,FALSE),"")</f>
        <v>20.532800000000002</v>
      </c>
      <c r="X309" s="18">
        <f>IFERROR(VLOOKUP($A309,'دیتا اولیه'!$A:$AN,23,FALSE),"")</f>
        <v>2.4129</v>
      </c>
      <c r="Y309" s="18">
        <f>IFERROR(VLOOKUP($A309,'دیتا اولیه'!$A:$AN,24,FALSE),"")</f>
        <v>8.8705999999999996</v>
      </c>
      <c r="Z309" s="18" t="str">
        <f>IFERROR(VLOOKUP($A309,'دیتا اولیه'!$A:$AN,25,FALSE),"")</f>
        <v>-</v>
      </c>
      <c r="AA309" s="30">
        <f>IFERROR(VLOOKUP($A309,'دیتا اولیه'!$A:$AN,38,FALSE),"")</f>
        <v>0.43509999999999999</v>
      </c>
      <c r="AB309" s="18">
        <f>IFERROR(VLOOKUP($A309,'دیتا اولیه'!$A:$AN,39,FALSE),"")</f>
        <v>0.79069999999999996</v>
      </c>
      <c r="AC309" s="22"/>
    </row>
    <row r="310" spans="1:29" ht="20.5" thickBot="1" x14ac:dyDescent="0.4">
      <c r="A310" s="14" t="s">
        <v>905</v>
      </c>
      <c r="B310" s="13" t="str">
        <f>VLOOKUP($A310,'دیتا اولیه'!$A:$AM,2,FALSE)</f>
        <v>سیمان‌هرمزگان‌</v>
      </c>
      <c r="C310" s="13" t="str">
        <f>VLOOKUP($A310,'دیتا اولیه'!$A:$AM,3,FALSE)</f>
        <v>سیمان، اهک و گچ</v>
      </c>
      <c r="D310" s="13">
        <f>VLOOKUP($A310,'دیتا اولیه'!$A:$AM,5,FALSE)/10000000000</f>
        <v>11934.432000000001</v>
      </c>
      <c r="E310" s="15">
        <f>IFERROR(D310/'دیتا اولیه'!$AO$2*1000,"")</f>
        <v>142.41565632458233</v>
      </c>
      <c r="F310" s="15">
        <f t="shared" si="16"/>
        <v>213.44807280513916</v>
      </c>
      <c r="G310" s="14">
        <f>IFERROR(F310/'دیتا اولیه'!$AP$2*1000000,"")</f>
        <v>4215.0093365943749</v>
      </c>
      <c r="H310" s="15">
        <f>IFERROR(VLOOKUP($A310,'دیتا اولیه'!$A:$AM,16,FALSE)/10000000000,"")</f>
        <v>1365.5119999999999</v>
      </c>
      <c r="I310" s="14">
        <f>IFERROR(H310/'دیتا اولیه'!$AQ$2*1000000,"")</f>
        <v>26403.031826443403</v>
      </c>
      <c r="J310" s="15">
        <f t="shared" si="17"/>
        <v>249.31394952251026</v>
      </c>
      <c r="K310" s="14">
        <f>IFERROR(J310/'دیتا اولیه'!$AR$2*1000000,"")</f>
        <v>4176.3229228019873</v>
      </c>
      <c r="L310" s="14">
        <f>IFERROR(VLOOKUP($A310,'دیتا اولیه'!$A:$AM,15,FALSE)/10000000000,"")</f>
        <v>438.59309999999999</v>
      </c>
      <c r="M310" s="14">
        <f>IFERROR(L310/'دیتا اولیه'!$AS$2*1000000,"")</f>
        <v>6487.9676336148868</v>
      </c>
      <c r="N310" s="51">
        <f>IFERROR(VLOOKUP($A310,'دیتا اولیه'!$A:$AM,36,FALSE),"")</f>
        <v>0.75919999999999999</v>
      </c>
      <c r="O310" s="35">
        <f t="shared" si="18"/>
        <v>0.55351196579932238</v>
      </c>
      <c r="P310" s="51">
        <f>IFERROR(VLOOKUP($A310,'دیتا اولیه'!$A:$AM,37,FALSE),"")</f>
        <v>1.0548</v>
      </c>
      <c r="Q310" s="34">
        <f t="shared" si="19"/>
        <v>0.53925344299640554</v>
      </c>
      <c r="R310" s="54">
        <f>IFERROR(VLOOKUP($A310,'دیتا اولیه'!$A:$AM,31,FALSE),"")</f>
        <v>0.41449999999999998</v>
      </c>
      <c r="S310" s="14">
        <f>IFERROR(VLOOKUP($A310,'دیتا اولیه'!$A:$AM,17,FALSE)/10000000000,"")</f>
        <v>1548.9503999999999</v>
      </c>
      <c r="T310" s="14">
        <f>IFERROR(S310/'دیتا اولیه'!$AR$2*1000000,"")</f>
        <v>25946.871702095585</v>
      </c>
      <c r="U310" s="30">
        <f>IFERROR(VLOOKUP($A310,'دیتا اولیه'!$A:$AM,22,FALSE),"")</f>
        <v>0.90100000000000002</v>
      </c>
      <c r="V310" s="19" t="str">
        <f>IFERROR(VLOOKUP($A310,'دیتا اولیه'!$A:$AN,20,FALSE)/10000000000/L310,"")</f>
        <v/>
      </c>
      <c r="W310" s="14">
        <f>IFERROR(VLOOKUP($A310,'دیتا اولیه'!$A:$AN,40,FALSE),"")</f>
        <v>52.428899999999999</v>
      </c>
      <c r="X310" s="18">
        <f>IFERROR(VLOOKUP($A310,'دیتا اولیه'!$A:$AN,23,FALSE),"")</f>
        <v>4.4842000000000004</v>
      </c>
      <c r="Y310" s="18">
        <f>IFERROR(VLOOKUP($A310,'دیتا اولیه'!$A:$AN,24,FALSE),"")</f>
        <v>8.7443000000000008</v>
      </c>
      <c r="Z310" s="18" t="str">
        <f>IFERROR(VLOOKUP($A310,'دیتا اولیه'!$A:$AN,25,FALSE),"")</f>
        <v>-</v>
      </c>
      <c r="AA310" s="30">
        <f>IFERROR(VLOOKUP($A310,'دیتا اولیه'!$A:$AN,38,FALSE),"")</f>
        <v>0.7984</v>
      </c>
      <c r="AB310" s="18">
        <f>IFERROR(VLOOKUP($A310,'دیتا اولیه'!$A:$AN,39,FALSE),"")</f>
        <v>1.0589999999999999</v>
      </c>
      <c r="AC310" s="22"/>
    </row>
    <row r="311" spans="1:29" ht="20.5" thickBot="1" x14ac:dyDescent="0.4">
      <c r="A311" s="14" t="s">
        <v>1023</v>
      </c>
      <c r="B311" s="13" t="str">
        <f>VLOOKUP($A311,'دیتا اولیه'!$A:$AM,2,FALSE)</f>
        <v>سیمان فارس نو</v>
      </c>
      <c r="C311" s="13" t="str">
        <f>VLOOKUP($A311,'دیتا اولیه'!$A:$AM,3,FALSE)</f>
        <v>سیمان، اهک و گچ</v>
      </c>
      <c r="D311" s="13">
        <f>VLOOKUP($A311,'دیتا اولیه'!$A:$AM,5,FALSE)/10000000000</f>
        <v>5640</v>
      </c>
      <c r="E311" s="15">
        <f>IFERROR(D311/'دیتا اولیه'!$AO$2*1000,"")</f>
        <v>67.303102625298337</v>
      </c>
      <c r="F311" s="15">
        <f t="shared" si="16"/>
        <v>146.29796824542521</v>
      </c>
      <c r="G311" s="14">
        <f>IFERROR(F311/'دیتا اولیه'!$AP$2*1000000,"")</f>
        <v>2888.9804155889656</v>
      </c>
      <c r="H311" s="15">
        <f>IFERROR(VLOOKUP($A311,'دیتا اولیه'!$A:$AM,16,FALSE)/10000000000,"")</f>
        <v>637.98760000000004</v>
      </c>
      <c r="I311" s="14">
        <f>IFERROR(H311/'دیتا اولیه'!$AQ$2*1000000,"")</f>
        <v>12335.89079237403</v>
      </c>
      <c r="J311" s="15">
        <f t="shared" si="17"/>
        <v>125.19851459496806</v>
      </c>
      <c r="K311" s="14">
        <f>IFERROR(J311/'دیتا اولیه'!$AR$2*1000000,"")</f>
        <v>2097.2329362441674</v>
      </c>
      <c r="L311" s="14">
        <f>IFERROR(VLOOKUP($A311,'دیتا اولیه'!$A:$AM,15,FALSE)/10000000000,"")</f>
        <v>217.4573</v>
      </c>
      <c r="M311" s="14">
        <f>IFERROR(L311/'دیتا اولیه'!$AS$2*1000000,"")</f>
        <v>3216.776379047647</v>
      </c>
      <c r="N311" s="51">
        <f>IFERROR(VLOOKUP($A311,'دیتا اولیه'!$A:$AM,36,FALSE),"")</f>
        <v>0.7369</v>
      </c>
      <c r="O311" s="35">
        <f t="shared" si="18"/>
        <v>0.53381931184449916</v>
      </c>
      <c r="P311" s="51">
        <f>IFERROR(VLOOKUP($A311,'دیتا اولیه'!$A:$AM,37,FALSE),"")</f>
        <v>0.4864</v>
      </c>
      <c r="Q311" s="34">
        <f t="shared" si="19"/>
        <v>0.11346423869469358</v>
      </c>
      <c r="R311" s="54">
        <f>IFERROR(VLOOKUP($A311,'دیتا اولیه'!$A:$AM,31,FALSE),"")</f>
        <v>0.19969999999999999</v>
      </c>
      <c r="S311" s="14">
        <f>IFERROR(VLOOKUP($A311,'دیتا اولیه'!$A:$AM,17,FALSE)/10000000000,"")</f>
        <v>617.44439999999997</v>
      </c>
      <c r="T311" s="14">
        <f>IFERROR(S311/'دیتا اولیه'!$AR$2*1000000,"")</f>
        <v>10342.97200864365</v>
      </c>
      <c r="U311" s="30">
        <f>IFERROR(VLOOKUP($A311,'دیتا اولیه'!$A:$AM,22,FALSE),"")</f>
        <v>0.97230000000000005</v>
      </c>
      <c r="V311" s="19">
        <f>IFERROR(VLOOKUP($A311,'دیتا اولیه'!$A:$AN,20,FALSE)/10000000000/L311,"")</f>
        <v>7.8236049100214155E-3</v>
      </c>
      <c r="W311" s="14">
        <f>IFERROR(VLOOKUP($A311,'دیتا اولیه'!$A:$AN,40,FALSE),"")</f>
        <v>8.9224999999999994</v>
      </c>
      <c r="X311" s="18">
        <f>IFERROR(VLOOKUP($A311,'دیتا اولیه'!$A:$AN,23,FALSE),"")</f>
        <v>3.7223000000000002</v>
      </c>
      <c r="Y311" s="18">
        <f>IFERROR(VLOOKUP($A311,'دیتا اولیه'!$A:$AN,24,FALSE),"")</f>
        <v>8.2180999999999997</v>
      </c>
      <c r="Z311" s="18" t="str">
        <f>IFERROR(VLOOKUP($A311,'دیتا اولیه'!$A:$AN,25,FALSE),"")</f>
        <v>-</v>
      </c>
      <c r="AA311" s="30">
        <f>IFERROR(VLOOKUP($A311,'دیتا اولیه'!$A:$AN,38,FALSE),"")</f>
        <v>0.65210000000000001</v>
      </c>
      <c r="AB311" s="18">
        <f>IFERROR(VLOOKUP($A311,'دیتا اولیه'!$A:$AN,39,FALSE),"")</f>
        <v>1.2499</v>
      </c>
      <c r="AC311" s="22"/>
    </row>
    <row r="312" spans="1:29" ht="20.5" thickBot="1" x14ac:dyDescent="0.4">
      <c r="A312" s="14" t="s">
        <v>681</v>
      </c>
      <c r="B312" s="13" t="str">
        <f>VLOOKUP($A312,'دیتا اولیه'!$A:$AM,2,FALSE)</f>
        <v>سیمان‌ سفید نی‌ریز</v>
      </c>
      <c r="C312" s="13" t="str">
        <f>VLOOKUP($A312,'دیتا اولیه'!$A:$AM,3,FALSE)</f>
        <v>سیمان، اهک و گچ</v>
      </c>
      <c r="D312" s="13">
        <f>VLOOKUP($A312,'دیتا اولیه'!$A:$AM,5,FALSE)/10000000000</f>
        <v>1107.1095</v>
      </c>
      <c r="E312" s="15">
        <f>IFERROR(D312/'دیتا اولیه'!$AO$2*1000,"")</f>
        <v>13.211330548926014</v>
      </c>
      <c r="F312" s="15">
        <f t="shared" si="16"/>
        <v>28.719621673613336</v>
      </c>
      <c r="G312" s="14">
        <f>IFERROR(F312/'دیتا اولیه'!$AP$2*1000000,"")</f>
        <v>567.1331294157452</v>
      </c>
      <c r="H312" s="15">
        <f>IFERROR(VLOOKUP($A312,'دیتا اولیه'!$A:$AM,16,FALSE)/10000000000,"")</f>
        <v>126.6922</v>
      </c>
      <c r="I312" s="14">
        <f>IFERROR(H312/'دیتا اولیه'!$AQ$2*1000000,"")</f>
        <v>2449.6732278897098</v>
      </c>
      <c r="J312" s="15">
        <f t="shared" si="17"/>
        <v>20.674283076567999</v>
      </c>
      <c r="K312" s="14">
        <f>IFERROR(J312/'دیتا اولیه'!$AR$2*1000000,"")</f>
        <v>346.32030213524968</v>
      </c>
      <c r="L312" s="14">
        <f>IFERROR(VLOOKUP($A312,'دیتا اولیه'!$A:$AM,15,FALSE)/10000000000,"")</f>
        <v>35.830599999999997</v>
      </c>
      <c r="M312" s="14">
        <f>IFERROR(L312/'دیتا اولیه'!$AS$2*1000000,"")</f>
        <v>530.03062084880389</v>
      </c>
      <c r="N312" s="51">
        <f>IFERROR(VLOOKUP($A312,'دیتا اولیه'!$A:$AM,36,FALSE),"")</f>
        <v>0.73309999999999997</v>
      </c>
      <c r="O312" s="35">
        <f t="shared" si="18"/>
        <v>0.530463612964305</v>
      </c>
      <c r="P312" s="51">
        <f>IFERROR(VLOOKUP($A312,'دیتا اولیه'!$A:$AM,37,FALSE),"")</f>
        <v>0.24759999999999999</v>
      </c>
      <c r="Q312" s="34">
        <f t="shared" si="19"/>
        <v>-6.5421162408840328E-2</v>
      </c>
      <c r="R312" s="54">
        <f>IFERROR(VLOOKUP($A312,'دیتا اولیه'!$A:$AM,31,FALSE),"")</f>
        <v>0.1547</v>
      </c>
      <c r="S312" s="14">
        <f>IFERROR(VLOOKUP($A312,'دیتا اولیه'!$A:$AM,17,FALSE)/10000000000,"")</f>
        <v>101.10680000000001</v>
      </c>
      <c r="T312" s="14">
        <f>IFERROR(S312/'دیتا اولیه'!$AR$2*1000000,"")</f>
        <v>1693.6663483927168</v>
      </c>
      <c r="U312" s="30">
        <f>IFERROR(VLOOKUP($A312,'دیتا اولیه'!$A:$AM,22,FALSE),"")</f>
        <v>0.90769999999999995</v>
      </c>
      <c r="V312" s="19">
        <f>IFERROR(VLOOKUP($A312,'دیتا اولیه'!$A:$AN,20,FALSE)/10000000000/L312,"")</f>
        <v>4.6133751597796299E-2</v>
      </c>
      <c r="W312" s="14">
        <f>IFERROR(VLOOKUP($A312,'دیتا اولیه'!$A:$AN,40,FALSE),"")</f>
        <v>4.2272999999999996</v>
      </c>
      <c r="X312" s="18">
        <f>IFERROR(VLOOKUP($A312,'دیتا اولیه'!$A:$AN,23,FALSE),"")</f>
        <v>2.5550000000000002</v>
      </c>
      <c r="Y312" s="18">
        <f>IFERROR(VLOOKUP($A312,'دیتا اولیه'!$A:$AN,24,FALSE),"")</f>
        <v>10.638199999999999</v>
      </c>
      <c r="Z312" s="18" t="str">
        <f>IFERROR(VLOOKUP($A312,'دیتا اولیه'!$A:$AN,25,FALSE),"")</f>
        <v>-</v>
      </c>
      <c r="AA312" s="30">
        <f>IFERROR(VLOOKUP($A312,'دیتا اولیه'!$A:$AN,38,FALSE),"")</f>
        <v>0.31090000000000001</v>
      </c>
      <c r="AB312" s="18">
        <f>IFERROR(VLOOKUP($A312,'دیتا اولیه'!$A:$AN,39,FALSE),"")</f>
        <v>1.3279000000000001</v>
      </c>
      <c r="AC312" s="22"/>
    </row>
    <row r="313" spans="1:29" ht="20.5" thickBot="1" x14ac:dyDescent="0.4">
      <c r="A313" s="14" t="s">
        <v>1364</v>
      </c>
      <c r="B313" s="13" t="str">
        <f>VLOOKUP($A313,'دیتا اولیه'!$A:$AM,2,FALSE)</f>
        <v>سیمان‌هگمتان‌</v>
      </c>
      <c r="C313" s="13" t="str">
        <f>VLOOKUP($A313,'دیتا اولیه'!$A:$AM,3,FALSE)</f>
        <v>سیمان، اهک و گچ</v>
      </c>
      <c r="D313" s="13">
        <f>VLOOKUP($A313,'دیتا اولیه'!$A:$AM,5,FALSE)/10000000000</f>
        <v>7323.6006610000004</v>
      </c>
      <c r="E313" s="15">
        <f>IFERROR(D313/'دیتا اولیه'!$AO$2*1000,"")</f>
        <v>87.393802637231516</v>
      </c>
      <c r="F313" s="15">
        <f t="shared" si="16"/>
        <v>223.52230971128611</v>
      </c>
      <c r="G313" s="14">
        <f>IFERROR(F313/'دیتا اولیه'!$AP$2*1000000,"")</f>
        <v>4413.947664124923</v>
      </c>
      <c r="H313" s="15">
        <f>IFERROR(VLOOKUP($A313,'دیتا اولیه'!$A:$AM,16,FALSE)/10000000000,"")</f>
        <v>742.86059999999998</v>
      </c>
      <c r="I313" s="14">
        <f>IFERROR(H313/'دیتا اولیه'!$AQ$2*1000000,"")</f>
        <v>14363.676089562627</v>
      </c>
      <c r="J313" s="15">
        <f t="shared" si="17"/>
        <v>174.67592592592595</v>
      </c>
      <c r="K313" s="14">
        <f>IFERROR(J313/'دیتا اولیه'!$AR$2*1000000,"")</f>
        <v>2926.0419439155394</v>
      </c>
      <c r="L313" s="14">
        <f>IFERROR(VLOOKUP($A313,'دیتا اولیه'!$A:$AM,15,FALSE)/10000000000,"")</f>
        <v>298.06700000000001</v>
      </c>
      <c r="M313" s="14">
        <f>IFERROR(L313/'دیتا اولیه'!$AS$2*1000000,"")</f>
        <v>4409.2099229301339</v>
      </c>
      <c r="N313" s="51">
        <f>IFERROR(VLOOKUP($A313,'دیتا اولیه'!$A:$AM,36,FALSE),"")</f>
        <v>0.70640000000000003</v>
      </c>
      <c r="O313" s="35">
        <f t="shared" si="18"/>
        <v>0.50688541293767808</v>
      </c>
      <c r="P313" s="51">
        <f>IFERROR(VLOOKUP($A313,'دیتا اولیه'!$A:$AM,37,FALSE),"")</f>
        <v>0.33350000000000002</v>
      </c>
      <c r="Q313" s="34">
        <f t="shared" si="19"/>
        <v>-1.0733569030044743E-3</v>
      </c>
      <c r="R313" s="54">
        <f>IFERROR(VLOOKUP($A313,'دیتا اولیه'!$A:$AM,31,FALSE),"")</f>
        <v>0.25740000000000002</v>
      </c>
      <c r="S313" s="14">
        <f>IFERROR(VLOOKUP($A313,'دیتا اولیه'!$A:$AM,17,FALSE)/10000000000,"")</f>
        <v>973.31169999999997</v>
      </c>
      <c r="T313" s="14">
        <f>IFERROR(S313/'دیتا اولیه'!$AR$2*1000000,"")</f>
        <v>16304.197865889408</v>
      </c>
      <c r="U313" s="30">
        <f>IFERROR(VLOOKUP($A313,'دیتا اولیه'!$A:$AM,22,FALSE),"")</f>
        <v>0.73580000000000001</v>
      </c>
      <c r="V313" s="19" t="str">
        <f>IFERROR(VLOOKUP($A313,'دیتا اولیه'!$A:$AN,20,FALSE)/10000000000/L313,"")</f>
        <v/>
      </c>
      <c r="W313" s="14">
        <f>IFERROR(VLOOKUP($A313,'دیتا اولیه'!$A:$AN,40,FALSE),"")</f>
        <v>28.548300000000001</v>
      </c>
      <c r="X313" s="18">
        <f>IFERROR(VLOOKUP($A313,'دیتا اولیه'!$A:$AN,23,FALSE),"")</f>
        <v>3.8336999999999999</v>
      </c>
      <c r="Y313" s="18">
        <f>IFERROR(VLOOKUP($A313,'دیتا اولیه'!$A:$AN,24,FALSE),"")</f>
        <v>8.7911000000000001</v>
      </c>
      <c r="Z313" s="18" t="str">
        <f>IFERROR(VLOOKUP($A313,'دیتا اولیه'!$A:$AN,25,FALSE),"")</f>
        <v>-</v>
      </c>
      <c r="AA313" s="30">
        <f>IFERROR(VLOOKUP($A313,'دیتا اولیه'!$A:$AN,38,FALSE),"")</f>
        <v>0.57669999999999999</v>
      </c>
      <c r="AB313" s="18">
        <f>IFERROR(VLOOKUP($A313,'دیتا اولیه'!$A:$AN,39,FALSE),"")</f>
        <v>0.99109999999999998</v>
      </c>
      <c r="AC313" s="22"/>
    </row>
    <row r="314" spans="1:29" ht="20.5" thickBot="1" x14ac:dyDescent="0.4">
      <c r="A314" s="55" t="s">
        <v>669</v>
      </c>
      <c r="B314" s="13" t="str">
        <f>VLOOKUP($A314,'دیتا اولیه'!$A:$AM,2,FALSE)</f>
        <v>سیمان‌ خزر</v>
      </c>
      <c r="C314" s="13" t="str">
        <f>VLOOKUP($A314,'دیتا اولیه'!$A:$AM,3,FALSE)</f>
        <v>سیمان، اهک و گچ</v>
      </c>
      <c r="D314" s="13">
        <f>VLOOKUP($A314,'دیتا اولیه'!$A:$AM,5,FALSE)/10000000000</f>
        <v>3223.5</v>
      </c>
      <c r="E314" s="15">
        <f>IFERROR(D314/'دیتا اولیه'!$AO$2*1000,"")</f>
        <v>38.466587112171837</v>
      </c>
      <c r="F314" s="15">
        <f t="shared" si="16"/>
        <v>75.737118413377402</v>
      </c>
      <c r="G314" s="14">
        <f>IFERROR(F314/'دیتا اولیه'!$AP$2*1000000,"")</f>
        <v>1495.5987048455254</v>
      </c>
      <c r="H314" s="15">
        <f>IFERROR(VLOOKUP($A314,'دیتا اولیه'!$A:$AM,16,FALSE)/10000000000,"")</f>
        <v>241.05</v>
      </c>
      <c r="I314" s="14">
        <f>IFERROR(H314/'دیتا اولیه'!$AQ$2*1000000,"")</f>
        <v>4660.8530878997644</v>
      </c>
      <c r="J314" s="15">
        <f t="shared" si="17"/>
        <v>91.607714016933201</v>
      </c>
      <c r="K314" s="14">
        <f>IFERROR(J314/'دیتا اولیه'!$AR$2*1000000,"")</f>
        <v>1534.5446842711226</v>
      </c>
      <c r="L314" s="14">
        <f>IFERROR(VLOOKUP($A314,'دیتا اولیه'!$A:$AM,15,FALSE)/10000000000,"")</f>
        <v>155.8064</v>
      </c>
      <c r="M314" s="14">
        <f>IFERROR(L314/'دیتا اولیه'!$AS$2*1000000,"")</f>
        <v>2304.7943077765121</v>
      </c>
      <c r="N314" s="51">
        <f>IFERROR(VLOOKUP($A314,'دیتا اولیه'!$A:$AM,36,FALSE),"")</f>
        <v>0.70079999999999998</v>
      </c>
      <c r="O314" s="35">
        <f t="shared" si="18"/>
        <v>0.50194017248265554</v>
      </c>
      <c r="P314" s="51">
        <f>IFERROR(VLOOKUP($A314,'دیتا اولیه'!$A:$AM,37,FALSE),"")</f>
        <v>1.0571999999999999</v>
      </c>
      <c r="Q314" s="34">
        <f t="shared" si="19"/>
        <v>0.54105128622357657</v>
      </c>
      <c r="R314" s="54">
        <f>IFERROR(VLOOKUP($A314,'دیتا اولیه'!$A:$AM,31,FALSE),"")</f>
        <v>0.36320000000000002</v>
      </c>
      <c r="S314" s="14">
        <f>IFERROR(VLOOKUP($A314,'دیتا اولیه'!$A:$AM,17,FALSE)/10000000000,"")</f>
        <v>328.90249999999997</v>
      </c>
      <c r="T314" s="14">
        <f>IFERROR(S314/'دیتا اولیه'!$AR$2*1000000,"")</f>
        <v>5509.5314672429104</v>
      </c>
      <c r="U314" s="30">
        <f>IFERROR(VLOOKUP($A314,'دیتا اولیه'!$A:$AM,22,FALSE),"")</f>
        <v>0.97489999999999999</v>
      </c>
      <c r="V314" s="19">
        <f>IFERROR(VLOOKUP($A314,'دیتا اولیه'!$A:$AN,20,FALSE)/10000000000/L314,"")</f>
        <v>1.7650109366495855E-2</v>
      </c>
      <c r="W314" s="14">
        <f>IFERROR(VLOOKUP($A314,'دیتا اولیه'!$A:$AN,40,FALSE),"")</f>
        <v>4.2214999999999998</v>
      </c>
      <c r="X314" s="18">
        <f>IFERROR(VLOOKUP($A314,'دیتا اولیه'!$A:$AN,23,FALSE),"")</f>
        <v>2.7860999999999998</v>
      </c>
      <c r="Y314" s="18">
        <f>IFERROR(VLOOKUP($A314,'دیتا اولیه'!$A:$AN,24,FALSE),"")</f>
        <v>9.6372</v>
      </c>
      <c r="Z314" s="18" t="str">
        <f>IFERROR(VLOOKUP($A314,'دیتا اولیه'!$A:$AN,25,FALSE),"")</f>
        <v>-</v>
      </c>
      <c r="AA314" s="30">
        <f>IFERROR(VLOOKUP($A314,'دیتا اولیه'!$A:$AN,38,FALSE),"")</f>
        <v>0.8417</v>
      </c>
      <c r="AB314" s="18">
        <f>IFERROR(VLOOKUP($A314,'دیتا اولیه'!$A:$AN,39,FALSE),"")</f>
        <v>0.90169999999999995</v>
      </c>
      <c r="AC314" s="22"/>
    </row>
    <row r="315" spans="1:29" ht="20.5" thickBot="1" x14ac:dyDescent="0.4">
      <c r="A315" s="55" t="s">
        <v>1173</v>
      </c>
      <c r="B315" s="13" t="str">
        <f>VLOOKUP($A315,'دیتا اولیه'!$A:$AM,2,FALSE)</f>
        <v>سیمان‌مازندران‌</v>
      </c>
      <c r="C315" s="13" t="str">
        <f>VLOOKUP($A315,'دیتا اولیه'!$A:$AM,3,FALSE)</f>
        <v>سیمان، اهک و گچ</v>
      </c>
      <c r="D315" s="13">
        <f>VLOOKUP($A315,'دیتا اولیه'!$A:$AM,5,FALSE)/10000000000</f>
        <v>11331.27</v>
      </c>
      <c r="E315" s="15">
        <f>IFERROR(D315/'دیتا اولیه'!$AO$2*1000,"")</f>
        <v>135.21801909307877</v>
      </c>
      <c r="F315" s="15">
        <f t="shared" si="16"/>
        <v>237.33190788008375</v>
      </c>
      <c r="G315" s="14">
        <f>IFERROR(F315/'دیتا اولیه'!$AP$2*1000000,"")</f>
        <v>4686.6490497646873</v>
      </c>
      <c r="H315" s="15">
        <f>IFERROR(VLOOKUP($A315,'دیتا اولیه'!$A:$AM,16,FALSE)/10000000000,"")</f>
        <v>1361.7483</v>
      </c>
      <c r="I315" s="14">
        <f>IFERROR(H315/'دیتا اولیه'!$AQ$2*1000000,"")</f>
        <v>26330.258323987779</v>
      </c>
      <c r="J315" s="15">
        <f t="shared" si="17"/>
        <v>316.193709198813</v>
      </c>
      <c r="K315" s="14">
        <f>IFERROR(J315/'دیتا اولیه'!$AR$2*1000000,"")</f>
        <v>5296.6432014810289</v>
      </c>
      <c r="L315" s="14">
        <f>IFERROR(VLOOKUP($A315,'دیتا اولیه'!$A:$AM,15,FALSE)/10000000000,"")</f>
        <v>532.78639999999996</v>
      </c>
      <c r="M315" s="14">
        <f>IFERROR(L315/'دیتا اولیه'!$AS$2*1000000,"")</f>
        <v>7881.3390334462501</v>
      </c>
      <c r="N315" s="51">
        <f>IFERROR(VLOOKUP($A315,'دیتا اولیه'!$A:$AM,36,FALSE),"")</f>
        <v>0.68500000000000005</v>
      </c>
      <c r="O315" s="35">
        <f t="shared" si="18"/>
        <v>0.48798752977026982</v>
      </c>
      <c r="P315" s="51">
        <f>IFERROR(VLOOKUP($A315,'دیتا اولیه'!$A:$AM,37,FALSE),"")</f>
        <v>1.2448999999999999</v>
      </c>
      <c r="Q315" s="34">
        <f t="shared" si="19"/>
        <v>0.68165760861525682</v>
      </c>
      <c r="R315" s="54">
        <f>IFERROR(VLOOKUP($A315,'دیتا اولیه'!$A:$AM,31,FALSE),"")</f>
        <v>0.35970000000000002</v>
      </c>
      <c r="S315" s="14">
        <f>IFERROR(VLOOKUP($A315,'دیتا اولیه'!$A:$AM,17,FALSE)/10000000000,"")</f>
        <v>1435.42</v>
      </c>
      <c r="T315" s="14">
        <f>IFERROR(S315/'دیتا اولیه'!$AR$2*1000000,"")</f>
        <v>24045.094393353098</v>
      </c>
      <c r="U315" s="30">
        <f>IFERROR(VLOOKUP($A315,'دیتا اولیه'!$A:$AM,22,FALSE),"")</f>
        <v>0.99929999999999997</v>
      </c>
      <c r="V315" s="19">
        <f>IFERROR(VLOOKUP($A315,'دیتا اولیه'!$A:$AN,20,FALSE)/10000000000/L315,"")</f>
        <v>1.6744421404149959E-2</v>
      </c>
      <c r="W315" s="14">
        <f>IFERROR(VLOOKUP($A315,'دیتا اولیه'!$A:$AN,40,FALSE),"")</f>
        <v>4.3369</v>
      </c>
      <c r="X315" s="18">
        <f>IFERROR(VLOOKUP($A315,'دیتا اولیه'!$A:$AN,23,FALSE),"")</f>
        <v>4.1489000000000003</v>
      </c>
      <c r="Y315" s="18">
        <f>IFERROR(VLOOKUP($A315,'دیتا اولیه'!$A:$AN,24,FALSE),"")</f>
        <v>8.3302999999999994</v>
      </c>
      <c r="Z315" s="18" t="str">
        <f>IFERROR(VLOOKUP($A315,'دیتا اولیه'!$A:$AN,25,FALSE),"")</f>
        <v>-</v>
      </c>
      <c r="AA315" s="30">
        <f>IFERROR(VLOOKUP($A315,'دیتا اولیه'!$A:$AN,38,FALSE),"")</f>
        <v>0.7228</v>
      </c>
      <c r="AB315" s="18">
        <f>IFERROR(VLOOKUP($A315,'دیتا اولیه'!$A:$AN,39,FALSE),"")</f>
        <v>1.3221000000000001</v>
      </c>
      <c r="AC315" s="22"/>
    </row>
    <row r="316" spans="1:29" ht="20.5" thickBot="1" x14ac:dyDescent="0.4">
      <c r="A316" s="14" t="s">
        <v>951</v>
      </c>
      <c r="B316" s="13" t="str">
        <f>VLOOKUP($A316,'دیتا اولیه'!$A:$AM,2,FALSE)</f>
        <v>سیمان ساوه</v>
      </c>
      <c r="C316" s="13" t="str">
        <f>VLOOKUP($A316,'دیتا اولیه'!$A:$AM,3,FALSE)</f>
        <v>سیمان، اهک و گچ</v>
      </c>
      <c r="D316" s="13">
        <f>VLOOKUP($A316,'دیتا اولیه'!$A:$AM,5,FALSE)/10000000000</f>
        <v>15153.719949396</v>
      </c>
      <c r="E316" s="15">
        <f>IFERROR(D316/'دیتا اولیه'!$AO$2*1000,"")</f>
        <v>180.83198030305488</v>
      </c>
      <c r="F316" s="15">
        <f t="shared" si="16"/>
        <v>342.77209329930565</v>
      </c>
      <c r="G316" s="14">
        <f>IFERROR(F316/'دیتا اولیه'!$AP$2*1000000,"")</f>
        <v>6768.801210491818</v>
      </c>
      <c r="H316" s="15">
        <f>IFERROR(VLOOKUP($A316,'دیتا اولیه'!$A:$AM,16,FALSE)/10000000000,"")</f>
        <v>1500.6858999999999</v>
      </c>
      <c r="I316" s="14">
        <f>IFERROR(H316/'دیتا اولیه'!$AQ$2*1000000,"")</f>
        <v>29016.704048880467</v>
      </c>
      <c r="J316" s="15">
        <f t="shared" si="17"/>
        <v>408.70193192272308</v>
      </c>
      <c r="K316" s="14">
        <f>IFERROR(J316/'دیتا اولیه'!$AR$2*1000000,"")</f>
        <v>6846.2725417143756</v>
      </c>
      <c r="L316" s="14">
        <f>IFERROR(VLOOKUP($A316,'دیتا اولیه'!$A:$AM,15,FALSE)/10000000000,"")</f>
        <v>577.5367</v>
      </c>
      <c r="M316" s="14">
        <f>IFERROR(L316/'دیتا اولیه'!$AS$2*1000000,"")</f>
        <v>8543.3159272791818</v>
      </c>
      <c r="N316" s="51">
        <f>IFERROR(VLOOKUP($A316,'دیتا اولیه'!$A:$AM,36,FALSE),"")</f>
        <v>0.41310000000000002</v>
      </c>
      <c r="O316" s="35">
        <f t="shared" si="18"/>
        <v>0.24787844410585635</v>
      </c>
      <c r="P316" s="51">
        <f>IFERROR(VLOOKUP($A316,'دیتا اولیه'!$A:$AM,37,FALSE),"")</f>
        <v>0.68489999999999995</v>
      </c>
      <c r="Q316" s="34">
        <f t="shared" si="19"/>
        <v>0.26216085560864455</v>
      </c>
      <c r="R316" s="54">
        <f>IFERROR(VLOOKUP($A316,'دیتا اولیه'!$A:$AM,31,FALSE),"")</f>
        <v>0.189</v>
      </c>
      <c r="S316" s="14">
        <f>IFERROR(VLOOKUP($A316,'دیتا اولیه'!$A:$AM,17,FALSE)/10000000000,"")</f>
        <v>1491.6041</v>
      </c>
      <c r="T316" s="14">
        <f>IFERROR(S316/'دیتا اولیه'!$AR$2*1000000,"")</f>
        <v>24986.248890228992</v>
      </c>
      <c r="U316" s="30">
        <f>IFERROR(VLOOKUP($A316,'دیتا اولیه'!$A:$AM,22,FALSE),"")</f>
        <v>0.96160000000000001</v>
      </c>
      <c r="V316" s="19">
        <f>IFERROR(VLOOKUP($A316,'دیتا اولیه'!$A:$AN,20,FALSE)/10000000000/L316,"")</f>
        <v>1.2356444187875853E-2</v>
      </c>
      <c r="W316" s="14">
        <f>IFERROR(VLOOKUP($A316,'دیتا اولیه'!$A:$AN,40,FALSE),"")</f>
        <v>9.4765999999999995</v>
      </c>
      <c r="X316" s="18">
        <f>IFERROR(VLOOKUP($A316,'دیتا اولیه'!$A:$AN,23,FALSE),"")</f>
        <v>4.1561000000000003</v>
      </c>
      <c r="Y316" s="18">
        <f>IFERROR(VLOOKUP($A316,'دیتا اولیه'!$A:$AN,24,FALSE),"")</f>
        <v>8.7413000000000007</v>
      </c>
      <c r="Z316" s="18" t="str">
        <f>IFERROR(VLOOKUP($A316,'دیتا اولیه'!$A:$AN,25,FALSE),"")</f>
        <v>-</v>
      </c>
      <c r="AA316" s="30">
        <f>IFERROR(VLOOKUP($A316,'دیتا اولیه'!$A:$AN,38,FALSE),"")</f>
        <v>0.60950000000000004</v>
      </c>
      <c r="AB316" s="18">
        <f>IFERROR(VLOOKUP($A316,'دیتا اولیه'!$A:$AN,39,FALSE),"")</f>
        <v>1.0660000000000001</v>
      </c>
      <c r="AC316" s="22"/>
    </row>
    <row r="317" spans="1:29" ht="20.5" thickBot="1" x14ac:dyDescent="0.4">
      <c r="A317" s="14" t="s">
        <v>828</v>
      </c>
      <c r="B317" s="13" t="str">
        <f>VLOOKUP($A317,'دیتا اولیه'!$A:$AM,2,FALSE)</f>
        <v>سیمان‌ شمال‌</v>
      </c>
      <c r="C317" s="13" t="str">
        <f>VLOOKUP($A317,'دیتا اولیه'!$A:$AM,3,FALSE)</f>
        <v>سیمان، اهک و گچ</v>
      </c>
      <c r="D317" s="13">
        <f>VLOOKUP($A317,'دیتا اولیه'!$A:$AM,5,FALSE)/10000000000</f>
        <v>4692</v>
      </c>
      <c r="E317" s="15">
        <f>IFERROR(D317/'دیتا اولیه'!$AO$2*1000,"")</f>
        <v>55.990453460620522</v>
      </c>
      <c r="F317" s="15">
        <f t="shared" si="16"/>
        <v>123.01909233176838</v>
      </c>
      <c r="G317" s="14">
        <f>IFERROR(F317/'دیتا اولیه'!$AP$2*1000000,"")</f>
        <v>2429.2869733761527</v>
      </c>
      <c r="H317" s="15">
        <f>IFERROR(VLOOKUP($A317,'دیتا اولیه'!$A:$AM,16,FALSE)/10000000000,"")</f>
        <v>606.05989999999997</v>
      </c>
      <c r="I317" s="14">
        <f>IFERROR(H317/'دیتا اولیه'!$AQ$2*1000000,"")</f>
        <v>11718.548667775241</v>
      </c>
      <c r="J317" s="15">
        <f t="shared" si="17"/>
        <v>83.573463746544746</v>
      </c>
      <c r="K317" s="14">
        <f>IFERROR(J317/'دیتا اولیه'!$AR$2*1000000,"")</f>
        <v>1399.9608648097014</v>
      </c>
      <c r="L317" s="14">
        <f>IFERROR(VLOOKUP($A317,'دیتا اولیه'!$A:$AM,15,FALSE)/10000000000,"")</f>
        <v>117.91379999999999</v>
      </c>
      <c r="M317" s="14">
        <f>IFERROR(L317/'دیتا اولیه'!$AS$2*1000000,"")</f>
        <v>1744.2611795683495</v>
      </c>
      <c r="N317" s="51">
        <f>IFERROR(VLOOKUP($A317,'دیتا اولیه'!$A:$AM,36,FALSE),"")</f>
        <v>0.41089999999999999</v>
      </c>
      <c r="O317" s="35">
        <f t="shared" si="18"/>
        <v>0.24593567106995473</v>
      </c>
      <c r="P317" s="51">
        <f>IFERROR(VLOOKUP($A317,'دیتا اولیه'!$A:$AM,37,FALSE),"")</f>
        <v>-4.1500000000000002E-2</v>
      </c>
      <c r="Q317" s="34">
        <f t="shared" si="19"/>
        <v>-0.28198636114850362</v>
      </c>
      <c r="R317" s="54">
        <f>IFERROR(VLOOKUP($A317,'دیتا اولیه'!$A:$AM,31,FALSE),"")</f>
        <v>0.48609999999999998</v>
      </c>
      <c r="S317" s="14">
        <f>IFERROR(VLOOKUP($A317,'دیتا اولیه'!$A:$AM,17,FALSE)/10000000000,"")</f>
        <v>274.01979999999998</v>
      </c>
      <c r="T317" s="14">
        <f>IFERROR(S317/'دیتا اولیه'!$AR$2*1000000,"")</f>
        <v>4590.1770608238267</v>
      </c>
      <c r="U317" s="30">
        <f>IFERROR(VLOOKUP($A317,'دیتا اولیه'!$A:$AM,22,FALSE),"")</f>
        <v>0.99019999999999997</v>
      </c>
      <c r="V317" s="19" t="str">
        <f>IFERROR(VLOOKUP($A317,'دیتا اولیه'!$A:$AN,20,FALSE)/10000000000/L317,"")</f>
        <v/>
      </c>
      <c r="W317" s="14">
        <f>IFERROR(VLOOKUP($A317,'دیتا اولیه'!$A:$AN,40,FALSE),"")</f>
        <v>86.213800000000006</v>
      </c>
      <c r="X317" s="18">
        <f>IFERROR(VLOOKUP($A317,'دیتا اولیه'!$A:$AN,23,FALSE),"")</f>
        <v>5.3018999999999998</v>
      </c>
      <c r="Y317" s="18">
        <f>IFERROR(VLOOKUP($A317,'دیتا اولیه'!$A:$AN,24,FALSE),"")</f>
        <v>9.9963999999999995</v>
      </c>
      <c r="Z317" s="18" t="str">
        <f>IFERROR(VLOOKUP($A317,'دیتا اولیه'!$A:$AN,25,FALSE),"")</f>
        <v>-</v>
      </c>
      <c r="AA317" s="30">
        <f>IFERROR(VLOOKUP($A317,'دیتا اولیه'!$A:$AN,38,FALSE),"")</f>
        <v>0.67879999999999996</v>
      </c>
      <c r="AB317" s="18">
        <f>IFERROR(VLOOKUP($A317,'دیتا اولیه'!$A:$AN,39,FALSE),"")</f>
        <v>1.1874</v>
      </c>
      <c r="AC317" s="22"/>
    </row>
    <row r="318" spans="1:29" ht="20.5" thickBot="1" x14ac:dyDescent="0.4">
      <c r="A318" s="14" t="s">
        <v>1418</v>
      </c>
      <c r="B318" s="13" t="str">
        <f>VLOOKUP($A318,'دیتا اولیه'!$A:$AM,2,FALSE)</f>
        <v>سیمان‌ ایلام‌</v>
      </c>
      <c r="C318" s="13" t="str">
        <f>VLOOKUP($A318,'دیتا اولیه'!$A:$AM,3,FALSE)</f>
        <v>سیمان، اهک و گچ</v>
      </c>
      <c r="D318" s="13">
        <f>VLOOKUP($A318,'دیتا اولیه'!$A:$AM,5,FALSE)/10000000000</f>
        <v>1588.8</v>
      </c>
      <c r="E318" s="15">
        <f>IFERROR(D318/'دیتا اولیه'!$AO$2*1000,"")</f>
        <v>18.95942720763723</v>
      </c>
      <c r="F318" s="15">
        <f t="shared" si="16"/>
        <v>48.368855499907248</v>
      </c>
      <c r="G318" s="14">
        <f>IFERROR(F318/'دیتا اولیه'!$AP$2*1000000,"")</f>
        <v>955.15117495867401</v>
      </c>
      <c r="H318" s="15">
        <f>IFERROR(VLOOKUP($A318,'دیتا اولیه'!$A:$AM,16,FALSE)/10000000000,"")</f>
        <v>126.1065</v>
      </c>
      <c r="I318" s="14">
        <f>IFERROR(H318/'دیتا اولیه'!$AQ$2*1000000,"")</f>
        <v>2438.3483506709463</v>
      </c>
      <c r="J318" s="15">
        <f t="shared" si="17"/>
        <v>38.18929408318688</v>
      </c>
      <c r="K318" s="14">
        <f>IFERROR(J318/'دیتا اولیه'!$AR$2*1000000,"")</f>
        <v>639.71881473418898</v>
      </c>
      <c r="L318" s="14">
        <f>IFERROR(VLOOKUP($A318,'دیتا اولیه'!$A:$AM,15,FALSE)/10000000000,"")</f>
        <v>52.151299999999999</v>
      </c>
      <c r="M318" s="14">
        <f>IFERROR(L318/'دیتا اولیه'!$AS$2*1000000,"")</f>
        <v>771.45752281770979</v>
      </c>
      <c r="N318" s="51">
        <f>IFERROR(VLOOKUP($A318,'دیتا اولیه'!$A:$AM,36,FALSE),"")</f>
        <v>0.36559999999999998</v>
      </c>
      <c r="O318" s="35">
        <f t="shared" si="18"/>
        <v>0.20593220810343027</v>
      </c>
      <c r="P318" s="51">
        <f>IFERROR(VLOOKUP($A318,'دیتا اولیه'!$A:$AM,37,FALSE),"")</f>
        <v>7.8200000000000006E-2</v>
      </c>
      <c r="Q318" s="34">
        <f t="shared" si="19"/>
        <v>-0.19231893019334034</v>
      </c>
      <c r="R318" s="54">
        <f>IFERROR(VLOOKUP($A318,'دیتا اولیه'!$A:$AM,31,FALSE),"")</f>
        <v>0.41710000000000003</v>
      </c>
      <c r="S318" s="14">
        <f>IFERROR(VLOOKUP($A318,'دیتا اولیه'!$A:$AM,17,FALSE)/10000000000,"")</f>
        <v>159.2432</v>
      </c>
      <c r="T318" s="14">
        <f>IFERROR(S318/'دیتا اولیه'!$AR$2*1000000,"")</f>
        <v>2667.5243312059233</v>
      </c>
      <c r="U318" s="30">
        <f>IFERROR(VLOOKUP($A318,'دیتا اولیه'!$A:$AM,22,FALSE),"")</f>
        <v>0.95240000000000002</v>
      </c>
      <c r="V318" s="19">
        <f>IFERROR(VLOOKUP($A318,'دیتا اولیه'!$A:$AN,20,FALSE)/10000000000/L318,"")</f>
        <v>2.1539252137530607E-2</v>
      </c>
      <c r="W318" s="14">
        <f>IFERROR(VLOOKUP($A318,'دیتا اولیه'!$A:$AN,40,FALSE),"")</f>
        <v>8.6145999999999994</v>
      </c>
      <c r="X318" s="18">
        <f>IFERROR(VLOOKUP($A318,'دیتا اولیه'!$A:$AN,23,FALSE),"")</f>
        <v>1.4511000000000001</v>
      </c>
      <c r="Y318" s="18">
        <f>IFERROR(VLOOKUP($A318,'دیتا اولیه'!$A:$AN,24,FALSE),"")</f>
        <v>11.8109</v>
      </c>
      <c r="Z318" s="18" t="str">
        <f>IFERROR(VLOOKUP($A318,'دیتا اولیه'!$A:$AN,25,FALSE),"")</f>
        <v>-</v>
      </c>
      <c r="AA318" s="30">
        <f>IFERROR(VLOOKUP($A318,'دیتا اولیه'!$A:$AN,38,FALSE),"")</f>
        <v>0.30570000000000003</v>
      </c>
      <c r="AB318" s="18">
        <f>IFERROR(VLOOKUP($A318,'دیتا اولیه'!$A:$AN,39,FALSE),"")</f>
        <v>1.2532000000000001</v>
      </c>
      <c r="AC318" s="22"/>
    </row>
    <row r="319" spans="1:29" ht="20.5" thickBot="1" x14ac:dyDescent="0.4">
      <c r="A319" s="14" t="s">
        <v>1073</v>
      </c>
      <c r="B319" s="13" t="str">
        <f>VLOOKUP($A319,'دیتا اولیه'!$A:$AM,2,FALSE)</f>
        <v>سیمان اردستان</v>
      </c>
      <c r="C319" s="13" t="str">
        <f>VLOOKUP($A319,'دیتا اولیه'!$A:$AM,3,FALSE)</f>
        <v>سیمان، اهک و گچ</v>
      </c>
      <c r="D319" s="13">
        <f>VLOOKUP($A319,'دیتا اولیه'!$A:$AM,5,FALSE)/10000000000</f>
        <v>5043.9399999999996</v>
      </c>
      <c r="E319" s="15">
        <f>IFERROR(D319/'دیتا اولیه'!$AO$2*1000,"")</f>
        <v>60.190214797136036</v>
      </c>
      <c r="F319" s="15">
        <f t="shared" si="16"/>
        <v>137.57089013128967</v>
      </c>
      <c r="G319" s="14">
        <f>IFERROR(F319/'دیتا اولیه'!$AP$2*1000000,"")</f>
        <v>2716.6447498279949</v>
      </c>
      <c r="H319" s="15">
        <f>IFERROR(VLOOKUP($A319,'دیتا اولیه'!$A:$AM,16,FALSE)/10000000000,"")</f>
        <v>563.48239999999998</v>
      </c>
      <c r="I319" s="14">
        <f>IFERROR(H319/'دیتا اولیه'!$AQ$2*1000000,"")</f>
        <v>10895.285973935574</v>
      </c>
      <c r="J319" s="15">
        <f t="shared" si="17"/>
        <v>165.69501399712493</v>
      </c>
      <c r="K319" s="14">
        <f>IFERROR(J319/'دیتا اولیه'!$AR$2*1000000,"")</f>
        <v>2775.6003483780582</v>
      </c>
      <c r="L319" s="14">
        <f>IFERROR(VLOOKUP($A319,'دیتا اولیه'!$A:$AM,15,FALSE)/10000000000,"")</f>
        <v>218.9991</v>
      </c>
      <c r="M319" s="14">
        <f>IFERROR(L319/'دیتا اولیه'!$AS$2*1000000,"")</f>
        <v>3239.5837339684322</v>
      </c>
      <c r="N319" s="51">
        <f>IFERROR(VLOOKUP($A319,'دیتا اولیه'!$A:$AM,36,FALSE),"")</f>
        <v>0.32169999999999999</v>
      </c>
      <c r="O319" s="35">
        <f t="shared" si="18"/>
        <v>0.16716505525066161</v>
      </c>
      <c r="P319" s="51">
        <f>IFERROR(VLOOKUP($A319,'دیتا اولیه'!$A:$AM,37,FALSE),"")</f>
        <v>0.59189999999999998</v>
      </c>
      <c r="Q319" s="34">
        <f t="shared" si="19"/>
        <v>0.19249443055576076</v>
      </c>
      <c r="R319" s="54">
        <f>IFERROR(VLOOKUP($A319,'دیتا اولیه'!$A:$AM,31,FALSE),"")</f>
        <v>0.26369999999999999</v>
      </c>
      <c r="S319" s="14">
        <f>IFERROR(VLOOKUP($A319,'دیتا اولیه'!$A:$AM,17,FALSE)/10000000000,"")</f>
        <v>576.88440000000003</v>
      </c>
      <c r="T319" s="14">
        <f>IFERROR(S319/'دیتا اولیه'!$AR$2*1000000,"")</f>
        <v>9663.5408814513303</v>
      </c>
      <c r="U319" s="30">
        <f>IFERROR(VLOOKUP($A319,'دیتا اولیه'!$A:$AM,22,FALSE),"")</f>
        <v>0.88629999999999998</v>
      </c>
      <c r="V319" s="19">
        <f>IFERROR(VLOOKUP($A319,'دیتا اولیه'!$A:$AN,20,FALSE)/10000000000/L319,"")</f>
        <v>4.5111600915254908E-2</v>
      </c>
      <c r="W319" s="14">
        <f>IFERROR(VLOOKUP($A319,'دیتا اولیه'!$A:$AN,40,FALSE),"")</f>
        <v>23.1312</v>
      </c>
      <c r="X319" s="18">
        <f>IFERROR(VLOOKUP($A319,'دیتا اولیه'!$A:$AN,23,FALSE),"")</f>
        <v>3.9674</v>
      </c>
      <c r="Y319" s="18">
        <f>IFERROR(VLOOKUP($A319,'دیتا اولیه'!$A:$AN,24,FALSE),"")</f>
        <v>7.8192000000000004</v>
      </c>
      <c r="Z319" s="18" t="str">
        <f>IFERROR(VLOOKUP($A319,'دیتا اولیه'!$A:$AN,25,FALSE),"")</f>
        <v>-</v>
      </c>
      <c r="AA319" s="30">
        <f>IFERROR(VLOOKUP($A319,'دیتا اولیه'!$A:$AN,38,FALSE),"")</f>
        <v>0.70209999999999995</v>
      </c>
      <c r="AB319" s="18" t="str">
        <f>IFERROR(VLOOKUP($A319,'دیتا اولیه'!$A:$AN,39,FALSE),"")</f>
        <v>-</v>
      </c>
      <c r="AC319" s="22"/>
    </row>
    <row r="320" spans="1:29" ht="20.5" thickBot="1" x14ac:dyDescent="0.4">
      <c r="A320" s="14" t="s">
        <v>227</v>
      </c>
      <c r="B320" s="13" t="str">
        <f>VLOOKUP($A320,'دیتا اولیه'!$A:$AM,2,FALSE)</f>
        <v>سیمان‌ تهران‌</v>
      </c>
      <c r="C320" s="13" t="str">
        <f>VLOOKUP($A320,'دیتا اولیه'!$A:$AM,3,FALSE)</f>
        <v>سیمان، اهک و گچ</v>
      </c>
      <c r="D320" s="13">
        <f>VLOOKUP($A320,'دیتا اولیه'!$A:$AM,5,FALSE)/10000000000</f>
        <v>15758.999999072999</v>
      </c>
      <c r="E320" s="15">
        <f>IFERROR(D320/'دیتا اولیه'!$AO$2*1000,"")</f>
        <v>188.05489259036992</v>
      </c>
      <c r="F320" s="15">
        <f t="shared" si="16"/>
        <v>212.1296414381714</v>
      </c>
      <c r="G320" s="14">
        <f>IFERROR(F320/'دیتا اولیه'!$AP$2*1000000,"")</f>
        <v>4188.9739620491982</v>
      </c>
      <c r="H320" s="15">
        <f>IFERROR(VLOOKUP($A320,'دیتا اولیه'!$A:$AM,16,FALSE)/10000000000,"")</f>
        <v>1563.4963</v>
      </c>
      <c r="I320" s="14">
        <f>IFERROR(H320/'دیتا اولیه'!$AQ$2*1000000,"")</f>
        <v>30231.182566997952</v>
      </c>
      <c r="J320" s="15">
        <f t="shared" si="17"/>
        <v>328.59866271559912</v>
      </c>
      <c r="K320" s="14">
        <f>IFERROR(J320/'دیتا اولیه'!$AR$2*1000000,"")</f>
        <v>5504.4418097324669</v>
      </c>
      <c r="L320" s="14">
        <f>IFERROR(VLOOKUP($A320,'دیتا اولیه'!$A:$AM,15,FALSE)/10000000000,"")</f>
        <v>432.46870000000001</v>
      </c>
      <c r="M320" s="14">
        <f>IFERROR(L320/'دیتا اولیه'!$AS$2*1000000,"")</f>
        <v>6397.3713406606412</v>
      </c>
      <c r="N320" s="51">
        <f>IFERROR(VLOOKUP($A320,'دیتا اولیه'!$A:$AM,36,FALSE),"")</f>
        <v>0.31609999999999999</v>
      </c>
      <c r="O320" s="35">
        <f t="shared" si="18"/>
        <v>0.16221981479563929</v>
      </c>
      <c r="P320" s="51">
        <f>IFERROR(VLOOKUP($A320,'دیتا اولیه'!$A:$AM,37,FALSE),"")</f>
        <v>1.0387</v>
      </c>
      <c r="Q320" s="34">
        <f t="shared" si="19"/>
        <v>0.52719291134746515</v>
      </c>
      <c r="R320" s="54">
        <f>IFERROR(VLOOKUP($A320,'دیتا اولیه'!$A:$AM,31,FALSE),"")</f>
        <v>0.21179999999999999</v>
      </c>
      <c r="S320" s="14">
        <f>IFERROR(VLOOKUP($A320,'دیتا اولیه'!$A:$AM,17,FALSE)/10000000000,"")</f>
        <v>1667.914</v>
      </c>
      <c r="T320" s="14">
        <f>IFERROR(S320/'دیتا اولیه'!$AR$2*1000000,"")</f>
        <v>27939.661959562458</v>
      </c>
      <c r="U320" s="30">
        <f>IFERROR(VLOOKUP($A320,'دیتا اولیه'!$A:$AM,22,FALSE),"")</f>
        <v>0.73939999999999995</v>
      </c>
      <c r="V320" s="19">
        <f>IFERROR(VLOOKUP($A320,'دیتا اولیه'!$A:$AN,20,FALSE)/10000000000/L320,"")</f>
        <v>6.0265633096684224E-3</v>
      </c>
      <c r="W320" s="14">
        <f>IFERROR(VLOOKUP($A320,'دیتا اولیه'!$A:$AN,40,FALSE),"")</f>
        <v>51.821599999999997</v>
      </c>
      <c r="X320" s="18">
        <f>IFERROR(VLOOKUP($A320,'دیتا اولیه'!$A:$AN,23,FALSE),"")</f>
        <v>4.1254999999999997</v>
      </c>
      <c r="Y320" s="18">
        <f>IFERROR(VLOOKUP($A320,'دیتا اولیه'!$A:$AN,24,FALSE),"")</f>
        <v>9.2857000000000003</v>
      </c>
      <c r="Z320" s="18" t="str">
        <f>IFERROR(VLOOKUP($A320,'دیتا اولیه'!$A:$AN,25,FALSE),"")</f>
        <v>-</v>
      </c>
      <c r="AA320" s="30">
        <f>IFERROR(VLOOKUP($A320,'دیتا اولیه'!$A:$AN,38,FALSE),"")</f>
        <v>0.76190000000000002</v>
      </c>
      <c r="AB320" s="18">
        <f>IFERROR(VLOOKUP($A320,'دیتا اولیه'!$A:$AN,39,FALSE),"")</f>
        <v>1.2894000000000001</v>
      </c>
      <c r="AC320" s="22"/>
    </row>
    <row r="321" spans="1:29" ht="20.5" thickBot="1" x14ac:dyDescent="0.4">
      <c r="A321" s="55" t="s">
        <v>832</v>
      </c>
      <c r="B321" s="13" t="str">
        <f>VLOOKUP($A321,'دیتا اولیه'!$A:$AM,2,FALSE)</f>
        <v>سیمان‌ صوفیان‌</v>
      </c>
      <c r="C321" s="13" t="str">
        <f>VLOOKUP($A321,'دیتا اولیه'!$A:$AM,3,FALSE)</f>
        <v>سیمان، اهک و گچ</v>
      </c>
      <c r="D321" s="13">
        <f>VLOOKUP($A321,'دیتا اولیه'!$A:$AM,5,FALSE)/10000000000</f>
        <v>9392.9</v>
      </c>
      <c r="E321" s="15">
        <f>IFERROR(D321/'دیتا اولیه'!$AO$2*1000,"")</f>
        <v>112.0871121718377</v>
      </c>
      <c r="F321" s="15">
        <f t="shared" si="16"/>
        <v>201.4453635679991</v>
      </c>
      <c r="G321" s="14">
        <f>IFERROR(F321/'دیتا اولیه'!$AP$2*1000000,"")</f>
        <v>3977.989012006301</v>
      </c>
      <c r="H321" s="15">
        <f>IFERROR(VLOOKUP($A321,'دیتا اولیه'!$A:$AM,16,FALSE)/10000000000,"")</f>
        <v>647.01819999999998</v>
      </c>
      <c r="I321" s="14">
        <f>IFERROR(H321/'دیتا اولیه'!$AQ$2*1000000,"")</f>
        <v>12510.50311303608</v>
      </c>
      <c r="J321" s="15">
        <f t="shared" si="17"/>
        <v>281.74644012944987</v>
      </c>
      <c r="K321" s="14">
        <f>IFERROR(J321/'دیتا اولیه'!$AR$2*1000000,"")</f>
        <v>4719.6080226719914</v>
      </c>
      <c r="L321" s="14">
        <f>IFERROR(VLOOKUP($A321,'دیتا اولیه'!$A:$AM,15,FALSE)/10000000000,"")</f>
        <v>348.23860000000002</v>
      </c>
      <c r="M321" s="14">
        <f>IFERROR(L321/'دیتا اولیه'!$AS$2*1000000,"")</f>
        <v>5151.3823760003552</v>
      </c>
      <c r="N321" s="51">
        <f>IFERROR(VLOOKUP($A321,'دیتا اولیه'!$A:$AM,36,FALSE),"")</f>
        <v>0.23599999999999999</v>
      </c>
      <c r="O321" s="35">
        <f t="shared" si="18"/>
        <v>9.1485214715758545E-2</v>
      </c>
      <c r="P321" s="51">
        <f>IFERROR(VLOOKUP($A321,'دیتا اولیه'!$A:$AM,37,FALSE),"")</f>
        <v>0.72870000000000001</v>
      </c>
      <c r="Q321" s="34">
        <f t="shared" si="19"/>
        <v>0.2949714945045192</v>
      </c>
      <c r="R321" s="54">
        <f>IFERROR(VLOOKUP($A321,'دیتا اولیه'!$A:$AM,31,FALSE),"")</f>
        <v>0.503</v>
      </c>
      <c r="S321" s="14">
        <f>IFERROR(VLOOKUP($A321,'دیتا اولیه'!$A:$AM,17,FALSE)/10000000000,"")</f>
        <v>1011.5026</v>
      </c>
      <c r="T321" s="14">
        <f>IFERROR(S321/'دیتا اولیه'!$AR$2*1000000,"")</f>
        <v>16943.943581754527</v>
      </c>
      <c r="U321" s="30">
        <f>IFERROR(VLOOKUP($A321,'دیتا اولیه'!$A:$AM,22,FALSE),"")</f>
        <v>0.95209999999999995</v>
      </c>
      <c r="V321" s="19">
        <f>IFERROR(VLOOKUP($A321,'دیتا اولیه'!$A:$AN,20,FALSE)/10000000000/L321,"")</f>
        <v>3.7360878432201372E-2</v>
      </c>
      <c r="W321" s="14">
        <f>IFERROR(VLOOKUP($A321,'دیتا اولیه'!$A:$AN,40,FALSE),"")</f>
        <v>8.0520999999999994</v>
      </c>
      <c r="X321" s="18">
        <f>IFERROR(VLOOKUP($A321,'دیتا اولیه'!$A:$AN,23,FALSE),"")</f>
        <v>3.6572</v>
      </c>
      <c r="Y321" s="18">
        <f>IFERROR(VLOOKUP($A321,'دیتا اولیه'!$A:$AN,24,FALSE),"")</f>
        <v>9.2627000000000006</v>
      </c>
      <c r="Z321" s="18" t="str">
        <f>IFERROR(VLOOKUP($A321,'دیتا اولیه'!$A:$AN,25,FALSE),"")</f>
        <v>-</v>
      </c>
      <c r="AA321" s="30">
        <f>IFERROR(VLOOKUP($A321,'دیتا اولیه'!$A:$AN,38,FALSE),"")</f>
        <v>0.90910000000000002</v>
      </c>
      <c r="AB321" s="18">
        <f>IFERROR(VLOOKUP($A321,'دیتا اولیه'!$A:$AN,39,FALSE),"")</f>
        <v>1.1560999999999999</v>
      </c>
      <c r="AC321" s="22"/>
    </row>
    <row r="322" spans="1:29" ht="20.5" thickBot="1" x14ac:dyDescent="0.4">
      <c r="A322" s="55" t="s">
        <v>1213</v>
      </c>
      <c r="B322" s="13" t="str">
        <f>VLOOKUP($A322,'دیتا اولیه'!$A:$AM,2,FALSE)</f>
        <v>سیمان آرتا اردبیل</v>
      </c>
      <c r="C322" s="13" t="str">
        <f>VLOOKUP($A322,'دیتا اولیه'!$A:$AM,3,FALSE)</f>
        <v>سیمان، اهک و گچ</v>
      </c>
      <c r="D322" s="13">
        <f>VLOOKUP($A322,'دیتا اولیه'!$A:$AM,5,FALSE)/10000000000</f>
        <v>8380.7999999999993</v>
      </c>
      <c r="E322" s="15">
        <f>IFERROR(D322/'دیتا اولیه'!$AO$2*1000,"")</f>
        <v>100.00954653937946</v>
      </c>
      <c r="F322" s="15">
        <f t="shared" si="16"/>
        <v>129.08132860639827</v>
      </c>
      <c r="G322" s="14">
        <f>IFERROR(F322/'دیتا اولیه'!$AP$2*1000000,"")</f>
        <v>2548.9993800631569</v>
      </c>
      <c r="H322" s="15">
        <f>IFERROR(VLOOKUP($A322,'دیتا اولیه'!$A:$AM,16,FALSE)/10000000000,"")</f>
        <v>820.08389999999997</v>
      </c>
      <c r="I322" s="14">
        <f>IFERROR(H322/'دیتا اولیه'!$AQ$2*1000000,"")</f>
        <v>15856.83707799992</v>
      </c>
      <c r="J322" s="15">
        <f t="shared" si="17"/>
        <v>279.59164457445837</v>
      </c>
      <c r="K322" s="14">
        <f>IFERROR(J322/'دیتا اولیه'!$AR$2*1000000,"")</f>
        <v>4683.5124809363679</v>
      </c>
      <c r="L322" s="14">
        <f>IFERROR(VLOOKUP($A322,'دیتا اولیه'!$A:$AM,15,FALSE)/10000000000,"")</f>
        <v>305.84530000000001</v>
      </c>
      <c r="M322" s="14">
        <f>IFERROR(L322/'دیتا اولیه'!$AS$2*1000000,"")</f>
        <v>4524.2718302983685</v>
      </c>
      <c r="N322" s="51">
        <f>IFERROR(VLOOKUP($A322,'دیتا اولیه'!$A:$AM,36,FALSE),"")</f>
        <v>9.3899999999999997E-2</v>
      </c>
      <c r="O322" s="35">
        <f t="shared" si="18"/>
        <v>-3.4000261830446243E-2</v>
      </c>
      <c r="P322" s="51">
        <f>IFERROR(VLOOKUP($A322,'دیتا اولیه'!$A:$AM,37,FALSE),"")</f>
        <v>1.3694</v>
      </c>
      <c r="Q322" s="34">
        <f t="shared" si="19"/>
        <v>0.77492072602476281</v>
      </c>
      <c r="R322" s="54">
        <f>IFERROR(VLOOKUP($A322,'دیتا اولیه'!$A:$AM,31,FALSE),"")</f>
        <v>1.2547999999999999</v>
      </c>
      <c r="S322" s="14">
        <f>IFERROR(VLOOKUP($A322,'دیتا اولیه'!$A:$AM,17,FALSE)/10000000000,"")</f>
        <v>896.00909999999999</v>
      </c>
      <c r="T322" s="14">
        <f>IFERROR(S322/'دیتا اولیه'!$AR$2*1000000,"")</f>
        <v>15009.281873460979</v>
      </c>
      <c r="U322" s="30">
        <f>IFERROR(VLOOKUP($A322,'دیتا اولیه'!$A:$AM,22,FALSE),"")</f>
        <v>0.90110000000000001</v>
      </c>
      <c r="V322" s="19">
        <f>IFERROR(VLOOKUP($A322,'دیتا اولیه'!$A:$AN,20,FALSE)/10000000000/L322,"")</f>
        <v>2.7578648421277028E-2</v>
      </c>
      <c r="W322" s="14">
        <f>IFERROR(VLOOKUP($A322,'دیتا اولیه'!$A:$AN,40,FALSE),"")</f>
        <v>1.6998</v>
      </c>
      <c r="X322" s="18">
        <f>IFERROR(VLOOKUP($A322,'دیتا اولیه'!$A:$AN,23,FALSE),"")</f>
        <v>5.3644999999999996</v>
      </c>
      <c r="Y322" s="18">
        <f>IFERROR(VLOOKUP($A322,'دیتا اولیه'!$A:$AN,24,FALSE),"")</f>
        <v>10.273899999999999</v>
      </c>
      <c r="Z322" s="18" t="str">
        <f>IFERROR(VLOOKUP($A322,'دیتا اولیه'!$A:$AN,25,FALSE),"")</f>
        <v>-</v>
      </c>
      <c r="AA322" s="30">
        <f>IFERROR(VLOOKUP($A322,'دیتا اولیه'!$A:$AN,38,FALSE),"")</f>
        <v>0.82930000000000004</v>
      </c>
      <c r="AB322" s="18">
        <f>IFERROR(VLOOKUP($A322,'دیتا اولیه'!$A:$AN,39,FALSE),"")</f>
        <v>1.1649</v>
      </c>
      <c r="AC322" s="22"/>
    </row>
    <row r="323" spans="1:29" ht="20.5" thickBot="1" x14ac:dyDescent="0.4">
      <c r="A323" s="55" t="s">
        <v>448</v>
      </c>
      <c r="B323" s="13" t="str">
        <f>VLOOKUP($A323,'دیتا اولیه'!$A:$AM,2,FALSE)</f>
        <v>سیمان‌خاش‌</v>
      </c>
      <c r="C323" s="13" t="str">
        <f>VLOOKUP($A323,'دیتا اولیه'!$A:$AM,3,FALSE)</f>
        <v>سیمان، اهک و گچ</v>
      </c>
      <c r="D323" s="13">
        <f>VLOOKUP($A323,'دیتا اولیه'!$A:$AM,5,FALSE)/10000000000</f>
        <v>2909.7</v>
      </c>
      <c r="E323" s="15">
        <f>IFERROR(D323/'دیتا اولیه'!$AO$2*1000,"")</f>
        <v>34.721957040572789</v>
      </c>
      <c r="F323" s="15">
        <f t="shared" ref="F323:F386" si="20">IFERROR(L323/(1+P323),"")</f>
        <v>60.837321754576408</v>
      </c>
      <c r="G323" s="14">
        <f>IFERROR(F323/'دیتا اولیه'!$AP$2*1000000,"")</f>
        <v>1201.3689130050634</v>
      </c>
      <c r="H323" s="15">
        <f>IFERROR(VLOOKUP($A323,'دیتا اولیه'!$A:$AM,16,FALSE)/10000000000,"")</f>
        <v>222.68549999999999</v>
      </c>
      <c r="I323" s="14">
        <f>IFERROR(H323/'دیتا اولیه'!$AQ$2*1000000,"")</f>
        <v>4305.7639506554779</v>
      </c>
      <c r="J323" s="15">
        <f t="shared" ref="J323:J386" si="21">IFERROR(L323/(1+N323),"")</f>
        <v>115.5025761124122</v>
      </c>
      <c r="K323" s="14">
        <f>IFERROR(J323/'دیتا اولیه'!$AR$2*1000000,"")</f>
        <v>1934.8137446171868</v>
      </c>
      <c r="L323" s="14">
        <f>IFERROR(VLOOKUP($A323,'دیتا اولیه'!$A:$AM,15,FALSE)/10000000000,"")</f>
        <v>123.29900000000001</v>
      </c>
      <c r="M323" s="14">
        <f>IFERROR(L323/'دیتا اولیه'!$AS$2*1000000,"")</f>
        <v>1823.9227230366416</v>
      </c>
      <c r="N323" s="51">
        <f>IFERROR(VLOOKUP($A323,'دیتا اولیه'!$A:$AM,36,FALSE),"")</f>
        <v>6.7500000000000004E-2</v>
      </c>
      <c r="O323" s="35">
        <f t="shared" ref="O323:O386" si="22">IFERROR((M323/K323)-1,"")</f>
        <v>-5.7313538261268393E-2</v>
      </c>
      <c r="P323" s="51">
        <f>IFERROR(VLOOKUP($A323,'دیتا اولیه'!$A:$AM,37,FALSE),"")</f>
        <v>1.0266999999999999</v>
      </c>
      <c r="Q323" s="34">
        <f t="shared" ref="Q323:Q386" si="23">IFERROR((M323/G323)-1,"")</f>
        <v>0.51820369521160936</v>
      </c>
      <c r="R323" s="54">
        <f>IFERROR(VLOOKUP($A323,'دیتا اولیه'!$A:$AM,31,FALSE),"")</f>
        <v>0.43190000000000001</v>
      </c>
      <c r="S323" s="14">
        <f>IFERROR(VLOOKUP($A323,'دیتا اولیه'!$A:$AM,17,FALSE)/10000000000,"")</f>
        <v>319.30770000000001</v>
      </c>
      <c r="T323" s="14">
        <f>IFERROR(S323/'دیتا اولیه'!$AR$2*1000000,"")</f>
        <v>5348.8064726870707</v>
      </c>
      <c r="U323" s="30">
        <f>IFERROR(VLOOKUP($A323,'دیتا اولیه'!$A:$AM,22,FALSE),"")</f>
        <v>0.95220000000000005</v>
      </c>
      <c r="V323" s="19">
        <f>IFERROR(VLOOKUP($A323,'دیتا اولیه'!$A:$AN,20,FALSE)/10000000000/L323,"")</f>
        <v>3.7370132766689108E-2</v>
      </c>
      <c r="W323" s="14">
        <f>IFERROR(VLOOKUP($A323,'دیتا اولیه'!$A:$AN,40,FALSE),"")</f>
        <v>5.5933999999999999</v>
      </c>
      <c r="X323" s="18">
        <f>IFERROR(VLOOKUP($A323,'دیتا اولیه'!$A:$AN,23,FALSE),"")</f>
        <v>2.8188</v>
      </c>
      <c r="Y323" s="18">
        <f>IFERROR(VLOOKUP($A323,'دیتا اولیه'!$A:$AN,24,FALSE),"")</f>
        <v>8.4733000000000001</v>
      </c>
      <c r="Z323" s="18" t="str">
        <f>IFERROR(VLOOKUP($A323,'دیتا اولیه'!$A:$AN,25,FALSE),"")</f>
        <v>-</v>
      </c>
      <c r="AA323" s="30">
        <f>IFERROR(VLOOKUP($A323,'دیتا اولیه'!$A:$AN,38,FALSE),"")</f>
        <v>0.98140000000000005</v>
      </c>
      <c r="AB323" s="18">
        <f>IFERROR(VLOOKUP($A323,'دیتا اولیه'!$A:$AN,39,FALSE),"")</f>
        <v>1.2666999999999999</v>
      </c>
      <c r="AC323" s="22"/>
    </row>
    <row r="324" spans="1:29" ht="20.5" thickBot="1" x14ac:dyDescent="0.4">
      <c r="A324" s="55" t="s">
        <v>501</v>
      </c>
      <c r="B324" s="13" t="str">
        <f>VLOOKUP($A324,'دیتا اولیه'!$A:$AM,2,FALSE)</f>
        <v>سیمان‌اصفهان‌</v>
      </c>
      <c r="C324" s="13" t="str">
        <f>VLOOKUP($A324,'دیتا اولیه'!$A:$AM,3,FALSE)</f>
        <v>سیمان، اهک و گچ</v>
      </c>
      <c r="D324" s="13">
        <f>VLOOKUP($A324,'دیتا اولیه'!$A:$AM,5,FALSE)/10000000000</f>
        <v>4680</v>
      </c>
      <c r="E324" s="15">
        <f>IFERROR(D324/'دیتا اولیه'!$AO$2*1000,"")</f>
        <v>55.847255369928398</v>
      </c>
      <c r="F324" s="15">
        <f t="shared" si="20"/>
        <v>63.780598307682055</v>
      </c>
      <c r="G324" s="14">
        <f>IFERROR(F324/'دیتا اولیه'!$AP$2*1000000,"")</f>
        <v>1259.4904879084133</v>
      </c>
      <c r="H324" s="15">
        <f>IFERROR(VLOOKUP($A324,'دیتا اولیه'!$A:$AM,16,FALSE)/10000000000,"")</f>
        <v>235.69290000000001</v>
      </c>
      <c r="I324" s="14">
        <f>IFERROR(H324/'دیتا اولیه'!$AQ$2*1000000,"")</f>
        <v>4557.2701960632667</v>
      </c>
      <c r="J324" s="15">
        <f t="shared" si="21"/>
        <v>91.074398249452969</v>
      </c>
      <c r="K324" s="14">
        <f>IFERROR(J324/'دیتا اولیه'!$AR$2*1000000,"")</f>
        <v>1525.6109729040484</v>
      </c>
      <c r="L324" s="14">
        <f>IFERROR(VLOOKUP($A324,'دیتا اولیه'!$A:$AM,15,FALSE)/10000000000,"")</f>
        <v>95.728300000000004</v>
      </c>
      <c r="M324" s="14">
        <f>IFERROR(L324/'دیتا اولیه'!$AS$2*1000000,"")</f>
        <v>1416.0781645241934</v>
      </c>
      <c r="N324" s="51">
        <f>IFERROR(VLOOKUP($A324,'دیتا اولیه'!$A:$AM,36,FALSE),"")</f>
        <v>5.11E-2</v>
      </c>
      <c r="O324" s="35">
        <f t="shared" si="22"/>
        <v>-7.1796028165264092E-2</v>
      </c>
      <c r="P324" s="51">
        <f>IFERROR(VLOOKUP($A324,'دیتا اولیه'!$A:$AM,37,FALSE),"")</f>
        <v>0.50090000000000001</v>
      </c>
      <c r="Q324" s="34">
        <f t="shared" si="23"/>
        <v>0.12432620819218654</v>
      </c>
      <c r="R324" s="54">
        <f>IFERROR(VLOOKUP($A324,'دیتا اولیه'!$A:$AM,31,FALSE),"")</f>
        <v>8.8999999999999996E-2</v>
      </c>
      <c r="S324" s="14">
        <f>IFERROR(VLOOKUP($A324,'دیتا اولیه'!$A:$AM,17,FALSE)/10000000000,"")</f>
        <v>363.78910000000002</v>
      </c>
      <c r="T324" s="14">
        <f>IFERROR(S324/'دیتا اولیه'!$AR$2*1000000,"")</f>
        <v>6093.9259929309683</v>
      </c>
      <c r="U324" s="30">
        <f>IFERROR(VLOOKUP($A324,'دیتا اولیه'!$A:$AM,22,FALSE),"")</f>
        <v>0.49220000000000003</v>
      </c>
      <c r="V324" s="19">
        <f>IFERROR(VLOOKUP($A324,'دیتا اولیه'!$A:$AN,20,FALSE)/10000000000/L324,"")</f>
        <v>4.1630322485618147E-2</v>
      </c>
      <c r="W324" s="14">
        <f>IFERROR(VLOOKUP($A324,'دیتا اولیه'!$A:$AN,40,FALSE),"")</f>
        <v>79.618399999999994</v>
      </c>
      <c r="X324" s="18">
        <f>IFERROR(VLOOKUP($A324,'دیتا اولیه'!$A:$AN,23,FALSE),"")</f>
        <v>4.6394000000000002</v>
      </c>
      <c r="Y324" s="18">
        <f>IFERROR(VLOOKUP($A324,'دیتا اولیه'!$A:$AN,24,FALSE),"")</f>
        <v>17.671199999999999</v>
      </c>
      <c r="Z324" s="18" t="str">
        <f>IFERROR(VLOOKUP($A324,'دیتا اولیه'!$A:$AN,25,FALSE),"")</f>
        <v>-</v>
      </c>
      <c r="AA324" s="30">
        <f>IFERROR(VLOOKUP($A324,'دیتا اولیه'!$A:$AN,38,FALSE),"")</f>
        <v>0.14499999999999999</v>
      </c>
      <c r="AB324" s="18">
        <f>IFERROR(VLOOKUP($A324,'دیتا اولیه'!$A:$AN,39,FALSE),"")</f>
        <v>1.0031000000000001</v>
      </c>
      <c r="AC324" s="22"/>
    </row>
    <row r="325" spans="1:29" ht="20.5" thickBot="1" x14ac:dyDescent="0.4">
      <c r="A325" s="14" t="s">
        <v>1067</v>
      </c>
      <c r="B325" s="13" t="str">
        <f>VLOOKUP($A325,'دیتا اولیه'!$A:$AM,2,FALSE)</f>
        <v>سیمان‌ قائن‌</v>
      </c>
      <c r="C325" s="13" t="str">
        <f>VLOOKUP($A325,'دیتا اولیه'!$A:$AM,3,FALSE)</f>
        <v>سیمان، اهک و گچ</v>
      </c>
      <c r="D325" s="13">
        <f>VLOOKUP($A325,'دیتا اولیه'!$A:$AM,5,FALSE)/10000000000</f>
        <v>2078</v>
      </c>
      <c r="E325" s="15">
        <f>IFERROR(D325/'دیتا اولیه'!$AO$2*1000,"")</f>
        <v>24.797136038186157</v>
      </c>
      <c r="F325" s="15">
        <f t="shared" si="20"/>
        <v>51.830395058551019</v>
      </c>
      <c r="G325" s="14">
        <f>IFERROR(F325/'دیتا اولیه'!$AP$2*1000000,"")</f>
        <v>1023.5070114247831</v>
      </c>
      <c r="H325" s="15">
        <f>IFERROR(VLOOKUP($A325,'دیتا اولیه'!$A:$AM,16,FALSE)/10000000000,"")</f>
        <v>178.26079999999999</v>
      </c>
      <c r="I325" s="14">
        <f>IFERROR(H325/'دیتا اولیه'!$AQ$2*1000000,"")</f>
        <v>3446.7844850922306</v>
      </c>
      <c r="J325" s="15">
        <f t="shared" si="21"/>
        <v>39.028488372093022</v>
      </c>
      <c r="K325" s="14">
        <f>IFERROR(J325/'دیتا اولیه'!$AR$2*1000000,"")</f>
        <v>653.77637690492031</v>
      </c>
      <c r="L325" s="14">
        <f>IFERROR(VLOOKUP($A325,'دیتا اولیه'!$A:$AM,15,FALSE)/10000000000,"")</f>
        <v>40.2774</v>
      </c>
      <c r="M325" s="14">
        <f>IFERROR(L325/'دیتا اولیه'!$AS$2*1000000,"")</f>
        <v>595.81071285927726</v>
      </c>
      <c r="N325" s="51">
        <f>IFERROR(VLOOKUP($A325,'دیتا اولیه'!$A:$AM,36,FALSE),"")</f>
        <v>3.2000000000000001E-2</v>
      </c>
      <c r="O325" s="35">
        <f t="shared" si="22"/>
        <v>-8.8662830431502582E-2</v>
      </c>
      <c r="P325" s="51">
        <f>IFERROR(VLOOKUP($A325,'دیتا اولیه'!$A:$AM,37,FALSE),"")</f>
        <v>-0.22289999999999999</v>
      </c>
      <c r="Q325" s="34">
        <f t="shared" si="23"/>
        <v>-0.41787334506885976</v>
      </c>
      <c r="R325" s="54">
        <f>IFERROR(VLOOKUP($A325,'دیتا اولیه'!$A:$AM,31,FALSE),"")</f>
        <v>0.23630000000000001</v>
      </c>
      <c r="S325" s="14">
        <f>IFERROR(VLOOKUP($A325,'دیتا اولیه'!$A:$AM,17,FALSE)/10000000000,"")</f>
        <v>221.00970000000001</v>
      </c>
      <c r="T325" s="14">
        <f>IFERROR(S325/'دیتا اولیه'!$AR$2*1000000,"")</f>
        <v>3702.191064877632</v>
      </c>
      <c r="U325" s="30">
        <f>IFERROR(VLOOKUP($A325,'دیتا اولیه'!$A:$AM,22,FALSE),"")</f>
        <v>0.83020000000000005</v>
      </c>
      <c r="V325" s="19">
        <f>IFERROR(VLOOKUP($A325,'دیتا اولیه'!$A:$AN,20,FALSE)/10000000000/L325,"")</f>
        <v>0.36772234553372363</v>
      </c>
      <c r="W325" s="14">
        <f>IFERROR(VLOOKUP($A325,'دیتا اولیه'!$A:$AN,40,FALSE),"")</f>
        <v>21.607199999999999</v>
      </c>
      <c r="X325" s="18">
        <f>IFERROR(VLOOKUP($A325,'دیتا اولیه'!$A:$AN,23,FALSE),"")</f>
        <v>2.9712000000000001</v>
      </c>
      <c r="Y325" s="18">
        <f>IFERROR(VLOOKUP($A325,'دیتا اولیه'!$A:$AN,24,FALSE),"")</f>
        <v>9.6729000000000003</v>
      </c>
      <c r="Z325" s="18" t="str">
        <f>IFERROR(VLOOKUP($A325,'دیتا اولیه'!$A:$AN,25,FALSE),"")</f>
        <v>-</v>
      </c>
      <c r="AA325" s="30">
        <f>IFERROR(VLOOKUP($A325,'دیتا اولیه'!$A:$AN,38,FALSE),"")</f>
        <v>0.20599999999999999</v>
      </c>
      <c r="AB325" s="18">
        <f>IFERROR(VLOOKUP($A325,'دیتا اولیه'!$A:$AN,39,FALSE),"")</f>
        <v>0.84119999999999995</v>
      </c>
      <c r="AC325" s="22"/>
    </row>
    <row r="326" spans="1:29" ht="20.5" thickBot="1" x14ac:dyDescent="0.4">
      <c r="A326" s="55" t="s">
        <v>1109</v>
      </c>
      <c r="B326" s="13" t="str">
        <f>VLOOKUP($A326,'دیتا اولیه'!$A:$AM,2,FALSE)</f>
        <v>سیمان آبیک</v>
      </c>
      <c r="C326" s="13" t="str">
        <f>VLOOKUP($A326,'دیتا اولیه'!$A:$AM,3,FALSE)</f>
        <v>سیمان، اهک و گچ</v>
      </c>
      <c r="D326" s="13">
        <f>VLOOKUP($A326,'دیتا اولیه'!$A:$AM,5,FALSE)/10000000000</f>
        <v>15308.464507532</v>
      </c>
      <c r="E326" s="15">
        <f>IFERROR(D326/'دیتا اولیه'!$AO$2*1000,"")</f>
        <v>182.67857407556087</v>
      </c>
      <c r="F326" s="15">
        <f t="shared" si="20"/>
        <v>407.12225683137478</v>
      </c>
      <c r="G326" s="14">
        <f>IFERROR(F326/'دیتا اولیه'!$AP$2*1000000,"")</f>
        <v>8039.5390369544775</v>
      </c>
      <c r="H326" s="15">
        <f>IFERROR(VLOOKUP($A326,'دیتا اولیه'!$A:$AM,16,FALSE)/10000000000,"")</f>
        <v>1261.2978000000001</v>
      </c>
      <c r="I326" s="14">
        <f>IFERROR(H326/'دیتا اولیه'!$AQ$2*1000000,"")</f>
        <v>24387.984840867783</v>
      </c>
      <c r="J326" s="15">
        <f t="shared" si="21"/>
        <v>569.06877102711269</v>
      </c>
      <c r="K326" s="14">
        <f>IFERROR(J326/'دیتا اولیه'!$AR$2*1000000,"")</f>
        <v>9532.6192443022719</v>
      </c>
      <c r="L326" s="14">
        <f>IFERROR(VLOOKUP($A326,'دیتا اولیه'!$A:$AM,15,FALSE)/10000000000,"")</f>
        <v>575.10090000000002</v>
      </c>
      <c r="M326" s="14">
        <f>IFERROR(L326/'دیتا اولیه'!$AS$2*1000000,"")</f>
        <v>8507.2839159184041</v>
      </c>
      <c r="N326" s="51">
        <f>IFERROR(VLOOKUP($A326,'دیتا اولیه'!$A:$AM,36,FALSE),"")</f>
        <v>1.06E-2</v>
      </c>
      <c r="O326" s="35">
        <f t="shared" si="22"/>
        <v>-0.10756071359891139</v>
      </c>
      <c r="P326" s="51">
        <f>IFERROR(VLOOKUP($A326,'دیتا اولیه'!$A:$AM,37,FALSE),"")</f>
        <v>0.41260000000000002</v>
      </c>
      <c r="Q326" s="34">
        <f t="shared" si="23"/>
        <v>5.818055945917977E-2</v>
      </c>
      <c r="R326" s="54">
        <f>IFERROR(VLOOKUP($A326,'دیتا اولیه'!$A:$AM,31,FALSE),"")</f>
        <v>0.27529999999999999</v>
      </c>
      <c r="S326" s="14">
        <f>IFERROR(VLOOKUP($A326,'دیتا اولیه'!$A:$AM,17,FALSE)/10000000000,"")</f>
        <v>1653.4971</v>
      </c>
      <c r="T326" s="14">
        <f>IFERROR(S326/'دیتا اولیه'!$AR$2*1000000,"")</f>
        <v>27698.160711593548</v>
      </c>
      <c r="U326" s="30">
        <f>IFERROR(VLOOKUP($A326,'دیتا اولیه'!$A:$AM,22,FALSE),"")</f>
        <v>0.95489999999999997</v>
      </c>
      <c r="V326" s="19">
        <f>IFERROR(VLOOKUP($A326,'دیتا اولیه'!$A:$AN,20,FALSE)/10000000000/L326,"")</f>
        <v>5.565805930750586E-3</v>
      </c>
      <c r="W326" s="14">
        <f>IFERROR(VLOOKUP($A326,'دیتا اولیه'!$A:$AN,40,FALSE),"")</f>
        <v>9.5669000000000004</v>
      </c>
      <c r="X326" s="18">
        <f>IFERROR(VLOOKUP($A326,'دیتا اولیه'!$A:$AN,23,FALSE),"")</f>
        <v>4.2576000000000001</v>
      </c>
      <c r="Y326" s="18">
        <f>IFERROR(VLOOKUP($A326,'دیتا اولیه'!$A:$AN,24,FALSE),"")</f>
        <v>9.4084000000000003</v>
      </c>
      <c r="Z326" s="18" t="str">
        <f>IFERROR(VLOOKUP($A326,'دیتا اولیه'!$A:$AN,25,FALSE),"")</f>
        <v>-</v>
      </c>
      <c r="AA326" s="30">
        <f>IFERROR(VLOOKUP($A326,'دیتا اولیه'!$A:$AN,38,FALSE),"")</f>
        <v>0.7802</v>
      </c>
      <c r="AB326" s="18" t="str">
        <f>IFERROR(VLOOKUP($A326,'دیتا اولیه'!$A:$AN,39,FALSE),"")</f>
        <v>-</v>
      </c>
      <c r="AC326" s="22"/>
    </row>
    <row r="327" spans="1:29" ht="20.5" thickBot="1" x14ac:dyDescent="0.4">
      <c r="A327" s="14" t="s">
        <v>371</v>
      </c>
      <c r="B327" s="13" t="str">
        <f>VLOOKUP($A327,'دیتا اولیه'!$A:$AM,2,FALSE)</f>
        <v>سیمان‌غرب‌</v>
      </c>
      <c r="C327" s="13" t="str">
        <f>VLOOKUP($A327,'دیتا اولیه'!$A:$AM,3,FALSE)</f>
        <v>سیمان، اهک و گچ</v>
      </c>
      <c r="D327" s="13">
        <f>VLOOKUP($A327,'دیتا اولیه'!$A:$AM,5,FALSE)/10000000000</f>
        <v>2863.42</v>
      </c>
      <c r="E327" s="15">
        <f>IFERROR(D327/'دیتا اولیه'!$AO$2*1000,"")</f>
        <v>34.169689737470172</v>
      </c>
      <c r="F327" s="15">
        <f t="shared" si="20"/>
        <v>61.644132037764457</v>
      </c>
      <c r="G327" s="14">
        <f>IFERROR(F327/'دیتا اولیه'!$AP$2*1000000,"")</f>
        <v>1217.3011855798668</v>
      </c>
      <c r="H327" s="15">
        <f>IFERROR(VLOOKUP($A327,'دیتا اولیه'!$A:$AM,16,FALSE)/10000000000,"")</f>
        <v>296.12079999999997</v>
      </c>
      <c r="I327" s="14">
        <f>IFERROR(H327/'دیتا اولیه'!$AQ$2*1000000,"")</f>
        <v>5725.6815808809306</v>
      </c>
      <c r="J327" s="15">
        <f t="shared" si="21"/>
        <v>89.389227540721507</v>
      </c>
      <c r="K327" s="14">
        <f>IFERROR(J327/'دیتا اولیه'!$AR$2*1000000,"")</f>
        <v>1497.3822393205942</v>
      </c>
      <c r="L327" s="14">
        <f>IFERROR(VLOOKUP($A327,'دیتا اولیه'!$A:$AM,15,FALSE)/10000000000,"")</f>
        <v>89.451800000000006</v>
      </c>
      <c r="M327" s="14">
        <f>IFERROR(L327/'دیتا اولیه'!$AS$2*1000000,"")</f>
        <v>1323.2319048534787</v>
      </c>
      <c r="N327" s="51">
        <f>IFERROR(VLOOKUP($A327,'دیتا اولیه'!$A:$AM,36,FALSE),"")</f>
        <v>6.9999999999999999E-4</v>
      </c>
      <c r="O327" s="35">
        <f t="shared" si="22"/>
        <v>-0.11630319226046959</v>
      </c>
      <c r="P327" s="51">
        <f>IFERROR(VLOOKUP($A327,'دیتا اولیه'!$A:$AM,37,FALSE),"")</f>
        <v>0.4511</v>
      </c>
      <c r="Q327" s="34">
        <f t="shared" si="23"/>
        <v>8.7020961228384319E-2</v>
      </c>
      <c r="R327" s="54">
        <f>IFERROR(VLOOKUP($A327,'دیتا اولیه'!$A:$AM,31,FALSE),"")</f>
        <v>0.1459</v>
      </c>
      <c r="S327" s="14">
        <f>IFERROR(VLOOKUP($A327,'دیتا اولیه'!$A:$AM,17,FALSE)/10000000000,"")</f>
        <v>317.83049999999997</v>
      </c>
      <c r="T327" s="14">
        <f>IFERROR(S327/'دیتا اولیه'!$AR$2*1000000,"")</f>
        <v>5324.0615106286741</v>
      </c>
      <c r="U327" s="30">
        <f>IFERROR(VLOOKUP($A327,'دیتا اولیه'!$A:$AM,22,FALSE),"")</f>
        <v>0.96240000000000003</v>
      </c>
      <c r="V327" s="19">
        <f>IFERROR(VLOOKUP($A327,'دیتا اولیه'!$A:$AN,20,FALSE)/10000000000/L327,"")</f>
        <v>0.10174529746746291</v>
      </c>
      <c r="W327" s="14">
        <f>IFERROR(VLOOKUP($A327,'دیتا اولیه'!$A:$AN,40,FALSE),"")</f>
        <v>18.244</v>
      </c>
      <c r="X327" s="18">
        <f>IFERROR(VLOOKUP($A327,'دیتا اولیه'!$A:$AN,23,FALSE),"")</f>
        <v>2.6061000000000001</v>
      </c>
      <c r="Y327" s="18">
        <f>IFERROR(VLOOKUP($A327,'دیتا اولیه'!$A:$AN,24,FALSE),"")</f>
        <v>8.5404999999999998</v>
      </c>
      <c r="Z327" s="18" t="str">
        <f>IFERROR(VLOOKUP($A327,'دیتا اولیه'!$A:$AN,25,FALSE),"")</f>
        <v>-</v>
      </c>
      <c r="AA327" s="30">
        <f>IFERROR(VLOOKUP($A327,'دیتا اولیه'!$A:$AN,38,FALSE),"")</f>
        <v>0.43209999999999998</v>
      </c>
      <c r="AB327" s="18">
        <f>IFERROR(VLOOKUP($A327,'دیتا اولیه'!$A:$AN,39,FALSE),"")</f>
        <v>0.84909999999999997</v>
      </c>
      <c r="AC327" s="22"/>
    </row>
    <row r="328" spans="1:29" ht="20.5" thickBot="1" x14ac:dyDescent="0.4">
      <c r="A328" s="14" t="s">
        <v>1326</v>
      </c>
      <c r="B328" s="13" t="str">
        <f>VLOOKUP($A328,'دیتا اولیه'!$A:$AM,2,FALSE)</f>
        <v>سیمان‌ بجنورد</v>
      </c>
      <c r="C328" s="13" t="str">
        <f>VLOOKUP($A328,'دیتا اولیه'!$A:$AM,3,FALSE)</f>
        <v>سیمان، اهک و گچ</v>
      </c>
      <c r="D328" s="13">
        <f>VLOOKUP($A328,'دیتا اولیه'!$A:$AM,5,FALSE)/10000000000</f>
        <v>4452</v>
      </c>
      <c r="E328" s="15">
        <f>IFERROR(D328/'دیتا اولیه'!$AO$2*1000,"")</f>
        <v>53.126491646778042</v>
      </c>
      <c r="F328" s="15">
        <f t="shared" si="20"/>
        <v>58.57354623688007</v>
      </c>
      <c r="G328" s="14">
        <f>IFERROR(F328/'دیتا اولیه'!$AP$2*1000000,"")</f>
        <v>1156.6656049936821</v>
      </c>
      <c r="H328" s="15">
        <f>IFERROR(VLOOKUP($A328,'دیتا اولیه'!$A:$AM,16,FALSE)/10000000000,"")</f>
        <v>310.39580000000001</v>
      </c>
      <c r="I328" s="14">
        <f>IFERROR(H328/'دیتا اولیه'!$AQ$2*1000000,"")</f>
        <v>6001.6976681232845</v>
      </c>
      <c r="J328" s="15">
        <f t="shared" si="21"/>
        <v>118.78381922727732</v>
      </c>
      <c r="K328" s="14">
        <f>IFERROR(J328/'دیتا اولیه'!$AR$2*1000000,"")</f>
        <v>1989.7787029042888</v>
      </c>
      <c r="L328" s="14">
        <f>IFERROR(VLOOKUP($A328,'دیتا اولیه'!$A:$AM,15,FALSE)/10000000000,"")</f>
        <v>117.7504</v>
      </c>
      <c r="M328" s="14">
        <f>IFERROR(L328/'دیتا اولیه'!$AS$2*1000000,"")</f>
        <v>1741.8440555613081</v>
      </c>
      <c r="N328" s="51">
        <f>IFERROR(VLOOKUP($A328,'دیتا اولیه'!$A:$AM,36,FALSE),"")</f>
        <v>-8.6999999999999994E-3</v>
      </c>
      <c r="O328" s="35">
        <f t="shared" si="22"/>
        <v>-0.12460413159568662</v>
      </c>
      <c r="P328" s="51">
        <f>IFERROR(VLOOKUP($A328,'دیتا اولیه'!$A:$AM,37,FALSE),"")</f>
        <v>1.0103</v>
      </c>
      <c r="Q328" s="34">
        <f t="shared" si="23"/>
        <v>0.50591843315927276</v>
      </c>
      <c r="R328" s="54">
        <f>IFERROR(VLOOKUP($A328,'دیتا اولیه'!$A:$AM,31,FALSE),"")</f>
        <v>0.32700000000000001</v>
      </c>
      <c r="S328" s="14">
        <f>IFERROR(VLOOKUP($A328,'دیتا اولیه'!$A:$AM,17,FALSE)/10000000000,"")</f>
        <v>381.99759999999998</v>
      </c>
      <c r="T328" s="14">
        <f>IFERROR(S328/'دیتا اولیه'!$AR$2*1000000,"")</f>
        <v>6398.9413203343547</v>
      </c>
      <c r="U328" s="30">
        <f>IFERROR(VLOOKUP($A328,'دیتا اولیه'!$A:$AM,22,FALSE),"")</f>
        <v>0.86990000000000001</v>
      </c>
      <c r="V328" s="19">
        <f>IFERROR(VLOOKUP($A328,'دیتا اولیه'!$A:$AN,20,FALSE)/10000000000/L328,"")</f>
        <v>4.842361469685029E-2</v>
      </c>
      <c r="W328" s="14">
        <f>IFERROR(VLOOKUP($A328,'دیتا اولیه'!$A:$AN,40,FALSE),"")</f>
        <v>6.8513000000000002</v>
      </c>
      <c r="X328" s="18">
        <f>IFERROR(VLOOKUP($A328,'دیتا اولیه'!$A:$AN,23,FALSE),"")</f>
        <v>2.9801000000000002</v>
      </c>
      <c r="Y328" s="18">
        <f>IFERROR(VLOOKUP($A328,'دیتا اولیه'!$A:$AN,24,FALSE),"")</f>
        <v>11.494899999999999</v>
      </c>
      <c r="Z328" s="18" t="str">
        <f>IFERROR(VLOOKUP($A328,'دیتا اولیه'!$A:$AN,25,FALSE),"")</f>
        <v>-</v>
      </c>
      <c r="AA328" s="30">
        <f>IFERROR(VLOOKUP($A328,'دیتا اولیه'!$A:$AN,38,FALSE),"")</f>
        <v>0.91910000000000003</v>
      </c>
      <c r="AB328" s="18">
        <f>IFERROR(VLOOKUP($A328,'دیتا اولیه'!$A:$AN,39,FALSE),"")</f>
        <v>0.84799999999999998</v>
      </c>
      <c r="AC328" s="22"/>
    </row>
    <row r="329" spans="1:29" ht="20.5" thickBot="1" x14ac:dyDescent="0.4">
      <c r="A329" s="14" t="s">
        <v>1348</v>
      </c>
      <c r="B329" s="13" t="str">
        <f>VLOOKUP($A329,'دیتا اولیه'!$A:$AM,2,FALSE)</f>
        <v>سیمان ممتازان کرمان</v>
      </c>
      <c r="C329" s="13" t="str">
        <f>VLOOKUP($A329,'دیتا اولیه'!$A:$AM,3,FALSE)</f>
        <v>سیمان، اهک و گچ</v>
      </c>
      <c r="D329" s="13">
        <f>VLOOKUP($A329,'دیتا اولیه'!$A:$AM,5,FALSE)/10000000000</f>
        <v>5410</v>
      </c>
      <c r="E329" s="15">
        <f>IFERROR(D329/'دیتا اولیه'!$AO$2*1000,"")</f>
        <v>64.558472553699289</v>
      </c>
      <c r="F329" s="15">
        <f t="shared" si="20"/>
        <v>161.12054669703875</v>
      </c>
      <c r="G329" s="14">
        <f>IFERROR(F329/'دیتا اولیه'!$AP$2*1000000,"")</f>
        <v>3181.6853613159315</v>
      </c>
      <c r="H329" s="15">
        <f>IFERROR(VLOOKUP($A329,'دیتا اولیه'!$A:$AM,16,FALSE)/10000000000,"")</f>
        <v>626.45219999999995</v>
      </c>
      <c r="I329" s="14">
        <f>IFERROR(H329/'دیتا اولیه'!$AQ$2*1000000,"")</f>
        <v>12112.846591128813</v>
      </c>
      <c r="J329" s="15">
        <f t="shared" si="21"/>
        <v>193.84981363736023</v>
      </c>
      <c r="K329" s="14">
        <f>IFERROR(J329/'دیتا اولیه'!$AR$2*1000000,"")</f>
        <v>3247.2287323878959</v>
      </c>
      <c r="L329" s="14">
        <f>IFERROR(VLOOKUP($A329,'دیتا اولیه'!$A:$AM,15,FALSE)/10000000000,"")</f>
        <v>176.82980000000001</v>
      </c>
      <c r="M329" s="14">
        <f>IFERROR(L329/'دیتا اولیه'!$AS$2*1000000,"")</f>
        <v>2615.786748716735</v>
      </c>
      <c r="N329" s="51">
        <f>IFERROR(VLOOKUP($A329,'دیتا اولیه'!$A:$AM,36,FALSE),"")</f>
        <v>-8.7800000000000003E-2</v>
      </c>
      <c r="O329" s="35">
        <f t="shared" si="22"/>
        <v>-0.19445565302288426</v>
      </c>
      <c r="P329" s="51">
        <f>IFERROR(VLOOKUP($A329,'دیتا اولیه'!$A:$AM,37,FALSE),"")</f>
        <v>9.7500000000000003E-2</v>
      </c>
      <c r="Q329" s="34">
        <f t="shared" si="23"/>
        <v>-0.17786127424150555</v>
      </c>
      <c r="R329" s="54" t="str">
        <f>IFERROR(VLOOKUP($A329,'دیتا اولیه'!$A:$AM,31,FALSE),"")</f>
        <v>-</v>
      </c>
      <c r="S329" s="14">
        <f>IFERROR(VLOOKUP($A329,'دیتا اولیه'!$A:$AM,17,FALSE)/10000000000,"")</f>
        <v>666.10209999999995</v>
      </c>
      <c r="T329" s="14">
        <f>IFERROR(S329/'دیتا اولیه'!$AR$2*1000000,"")</f>
        <v>11158.049818248823</v>
      </c>
      <c r="U329" s="30">
        <f>IFERROR(VLOOKUP($A329,'دیتا اولیه'!$A:$AM,22,FALSE),"")</f>
        <v>0.94179999999999997</v>
      </c>
      <c r="V329" s="19">
        <f>IFERROR(VLOOKUP($A329,'دیتا اولیه'!$A:$AN,20,FALSE)/10000000000/L329,"")</f>
        <v>3.8625842476777097E-2</v>
      </c>
      <c r="W329" s="14">
        <f>IFERROR(VLOOKUP($A329,'دیتا اولیه'!$A:$AN,40,FALSE),"")</f>
        <v>8.2771000000000008</v>
      </c>
      <c r="X329" s="18">
        <f>IFERROR(VLOOKUP($A329,'دیتا اولیه'!$A:$AN,23,FALSE),"")</f>
        <v>4.1040000000000001</v>
      </c>
      <c r="Y329" s="18">
        <f>IFERROR(VLOOKUP($A329,'دیتا اولیه'!$A:$AN,24,FALSE),"")</f>
        <v>8.1412999999999993</v>
      </c>
      <c r="Z329" s="18" t="str">
        <f>IFERROR(VLOOKUP($A329,'دیتا اولیه'!$A:$AN,25,FALSE),"")</f>
        <v>-</v>
      </c>
      <c r="AA329" s="30">
        <f>IFERROR(VLOOKUP($A329,'دیتا اولیه'!$A:$AN,38,FALSE),"")</f>
        <v>0.29270000000000002</v>
      </c>
      <c r="AB329" s="18">
        <f>IFERROR(VLOOKUP($A329,'دیتا اولیه'!$A:$AN,39,FALSE),"")</f>
        <v>0.74490000000000001</v>
      </c>
      <c r="AC329" s="22"/>
    </row>
    <row r="330" spans="1:29" ht="20.5" thickBot="1" x14ac:dyDescent="0.4">
      <c r="A330" s="55" t="s">
        <v>287</v>
      </c>
      <c r="B330" s="13" t="str">
        <f>VLOOKUP($A330,'دیتا اولیه'!$A:$AM,2,FALSE)</f>
        <v>سیمان کردستان</v>
      </c>
      <c r="C330" s="13" t="str">
        <f>VLOOKUP($A330,'دیتا اولیه'!$A:$AM,3,FALSE)</f>
        <v>سیمان، اهک و گچ</v>
      </c>
      <c r="D330" s="13">
        <f>VLOOKUP($A330,'دیتا اولیه'!$A:$AM,5,FALSE)/10000000000</f>
        <v>2488.1999999999998</v>
      </c>
      <c r="E330" s="15">
        <f>IFERROR(D330/'دیتا اولیه'!$AO$2*1000,"")</f>
        <v>29.692124105011931</v>
      </c>
      <c r="F330" s="15">
        <f t="shared" si="20"/>
        <v>38.908321406665301</v>
      </c>
      <c r="G330" s="14">
        <f>IFERROR(F330/'دیتا اولیه'!$AP$2*1000000,"")</f>
        <v>768.33178133225317</v>
      </c>
      <c r="H330" s="15">
        <f>IFERROR(VLOOKUP($A330,'دیتا اولیه'!$A:$AM,16,FALSE)/10000000000,"")</f>
        <v>207.7414</v>
      </c>
      <c r="I330" s="14">
        <f>IFERROR(H330/'دیتا اولیه'!$AQ$2*1000000,"")</f>
        <v>4016.8103948335201</v>
      </c>
      <c r="J330" s="15">
        <f t="shared" si="21"/>
        <v>108.929937034917</v>
      </c>
      <c r="K330" s="14">
        <f>IFERROR(J330/'دیتا اولیه'!$AR$2*1000000,"")</f>
        <v>1824.713755044927</v>
      </c>
      <c r="L330" s="14">
        <f>IFERROR(VLOOKUP($A330,'دیتا اولیه'!$A:$AM,15,FALSE)/10000000000,"")</f>
        <v>95.150300000000001</v>
      </c>
      <c r="M330" s="14">
        <f>IFERROR(L330/'دیتا اولیه'!$AS$2*1000000,"")</f>
        <v>1407.5279951480009</v>
      </c>
      <c r="N330" s="51">
        <f>IFERROR(VLOOKUP($A330,'دیتا اولیه'!$A:$AM,36,FALSE),"")</f>
        <v>-0.1265</v>
      </c>
      <c r="O330" s="35">
        <f t="shared" si="22"/>
        <v>-0.22863079688170296</v>
      </c>
      <c r="P330" s="51">
        <f>IFERROR(VLOOKUP($A330,'دیتا اولیه'!$A:$AM,37,FALSE),"")</f>
        <v>1.4455</v>
      </c>
      <c r="Q330" s="34">
        <f t="shared" si="23"/>
        <v>0.83192733835298327</v>
      </c>
      <c r="R330" s="54">
        <f>IFERROR(VLOOKUP($A330,'دیتا اولیه'!$A:$AM,31,FALSE),"")</f>
        <v>1.0462</v>
      </c>
      <c r="S330" s="14">
        <f>IFERROR(VLOOKUP($A330,'دیتا اولیه'!$A:$AM,17,FALSE)/10000000000,"")</f>
        <v>223.03800000000001</v>
      </c>
      <c r="T330" s="14">
        <f>IFERROR(S330/'دیتا اولیه'!$AR$2*1000000,"")</f>
        <v>3736.1676466154076</v>
      </c>
      <c r="U330" s="30">
        <f>IFERROR(VLOOKUP($A330,'دیتا اولیه'!$A:$AM,22,FALSE),"")</f>
        <v>0.89490000000000003</v>
      </c>
      <c r="V330" s="19">
        <f>IFERROR(VLOOKUP($A330,'دیتا اولیه'!$A:$AN,20,FALSE)/10000000000/L330,"")</f>
        <v>2.6568492164501845E-2</v>
      </c>
      <c r="W330" s="14">
        <f>IFERROR(VLOOKUP($A330,'دیتا اولیه'!$A:$AN,40,FALSE),"")</f>
        <v>34.131300000000003</v>
      </c>
      <c r="X330" s="18">
        <f>IFERROR(VLOOKUP($A330,'دیتا اولیه'!$A:$AN,23,FALSE),"")</f>
        <v>2.3759999999999999</v>
      </c>
      <c r="Y330" s="18">
        <f>IFERROR(VLOOKUP($A330,'دیتا اولیه'!$A:$AN,24,FALSE),"")</f>
        <v>9.3917000000000002</v>
      </c>
      <c r="Z330" s="18" t="str">
        <f>IFERROR(VLOOKUP($A330,'دیتا اولیه'!$A:$AN,25,FALSE),"")</f>
        <v>-</v>
      </c>
      <c r="AA330" s="30">
        <f>IFERROR(VLOOKUP($A330,'دیتا اولیه'!$A:$AN,38,FALSE),"")</f>
        <v>0.63880000000000003</v>
      </c>
      <c r="AB330" s="18">
        <f>IFERROR(VLOOKUP($A330,'دیتا اولیه'!$A:$AN,39,FALSE),"")</f>
        <v>1.1336999999999999</v>
      </c>
      <c r="AC330" s="22"/>
    </row>
    <row r="331" spans="1:29" ht="20.5" thickBot="1" x14ac:dyDescent="0.4">
      <c r="A331" s="55" t="s">
        <v>1207</v>
      </c>
      <c r="B331" s="13" t="str">
        <f>VLOOKUP($A331,'دیتا اولیه'!$A:$AM,2,FALSE)</f>
        <v>سیمان‌ارومیه‌</v>
      </c>
      <c r="C331" s="13" t="str">
        <f>VLOOKUP($A331,'دیتا اولیه'!$A:$AM,3,FALSE)</f>
        <v>سیمان، اهک و گچ</v>
      </c>
      <c r="D331" s="13">
        <f>VLOOKUP($A331,'دیتا اولیه'!$A:$AM,5,FALSE)/10000000000</f>
        <v>9741</v>
      </c>
      <c r="E331" s="15">
        <f>IFERROR(D331/'دیتا اولیه'!$AO$2*1000,"")</f>
        <v>116.24105011933173</v>
      </c>
      <c r="F331" s="15">
        <f t="shared" si="20"/>
        <v>199.13938439029883</v>
      </c>
      <c r="G331" s="14">
        <f>IFERROR(F331/'دیتا اولیه'!$AP$2*1000000,"")</f>
        <v>3932.4522983866273</v>
      </c>
      <c r="H331" s="15">
        <f>IFERROR(VLOOKUP($A331,'دیتا اولیه'!$A:$AM,16,FALSE)/10000000000,"")</f>
        <v>752.47680000000003</v>
      </c>
      <c r="I331" s="14">
        <f>IFERROR(H331/'دیتا اولیه'!$AQ$2*1000000,"")</f>
        <v>14549.611353880662</v>
      </c>
      <c r="J331" s="15">
        <f t="shared" si="21"/>
        <v>413.56854037630012</v>
      </c>
      <c r="K331" s="14">
        <f>IFERROR(J331/'دیتا اولیه'!$AR$2*1000000,"")</f>
        <v>6927.7943678292067</v>
      </c>
      <c r="L331" s="14">
        <f>IFERROR(VLOOKUP($A331,'دیتا اولیه'!$A:$AM,15,FALSE)/10000000000,"")</f>
        <v>353.89060000000001</v>
      </c>
      <c r="M331" s="14">
        <f>IFERROR(L331/'دیتا اولیه'!$AS$2*1000000,"")</f>
        <v>5234.9906066478306</v>
      </c>
      <c r="N331" s="51">
        <f>IFERROR(VLOOKUP($A331,'دیتا اولیه'!$A:$AM,36,FALSE),"")</f>
        <v>-0.14430000000000001</v>
      </c>
      <c r="O331" s="35">
        <f t="shared" si="22"/>
        <v>-0.24434959689945424</v>
      </c>
      <c r="P331" s="51">
        <f>IFERROR(VLOOKUP($A331,'دیتا اولیه'!$A:$AM,37,FALSE),"")</f>
        <v>0.77710000000000001</v>
      </c>
      <c r="Q331" s="34">
        <f t="shared" si="23"/>
        <v>0.33122799958580496</v>
      </c>
      <c r="R331" s="54">
        <f>IFERROR(VLOOKUP($A331,'دیتا اولیه'!$A:$AM,31,FALSE),"")</f>
        <v>0.4456</v>
      </c>
      <c r="S331" s="14">
        <f>IFERROR(VLOOKUP($A331,'دیتا اولیه'!$A:$AM,17,FALSE)/10000000000,"")</f>
        <v>1145.9376</v>
      </c>
      <c r="T331" s="14">
        <f>IFERROR(S331/'دیتا اولیه'!$AR$2*1000000,"")</f>
        <v>19195.899291421676</v>
      </c>
      <c r="U331" s="30">
        <f>IFERROR(VLOOKUP($A331,'دیتا اولیه'!$A:$AM,22,FALSE),"")</f>
        <v>0.97009999999999996</v>
      </c>
      <c r="V331" s="19">
        <f>IFERROR(VLOOKUP($A331,'دیتا اولیه'!$A:$AN,20,FALSE)/10000000000/L331,"")</f>
        <v>1.6283845911702656E-2</v>
      </c>
      <c r="W331" s="14">
        <f>IFERROR(VLOOKUP($A331,'دیتا اولیه'!$A:$AN,40,FALSE),"")</f>
        <v>15.2911</v>
      </c>
      <c r="X331" s="18">
        <f>IFERROR(VLOOKUP($A331,'دیتا اولیه'!$A:$AN,23,FALSE),"")</f>
        <v>3.9500999999999999</v>
      </c>
      <c r="Y331" s="18">
        <f>IFERROR(VLOOKUP($A331,'دیتا اولیه'!$A:$AN,24,FALSE),"")</f>
        <v>8.4132999999999996</v>
      </c>
      <c r="Z331" s="18" t="str">
        <f>IFERROR(VLOOKUP($A331,'دیتا اولیه'!$A:$AN,25,FALSE),"")</f>
        <v>-</v>
      </c>
      <c r="AA331" s="30">
        <f>IFERROR(VLOOKUP($A331,'دیتا اولیه'!$A:$AN,38,FALSE),"")</f>
        <v>0.70279999999999998</v>
      </c>
      <c r="AB331" s="18">
        <f>IFERROR(VLOOKUP($A331,'دیتا اولیه'!$A:$AN,39,FALSE),"")</f>
        <v>1.0536000000000001</v>
      </c>
      <c r="AC331" s="22"/>
    </row>
    <row r="332" spans="1:29" ht="20.5" thickBot="1" x14ac:dyDescent="0.4">
      <c r="A332" s="14" t="s">
        <v>1370</v>
      </c>
      <c r="B332" s="13" t="str">
        <f>VLOOKUP($A332,'دیتا اولیه'!$A:$AM,2,FALSE)</f>
        <v>سیمان‌فارس‌</v>
      </c>
      <c r="C332" s="13" t="str">
        <f>VLOOKUP($A332,'دیتا اولیه'!$A:$AM,3,FALSE)</f>
        <v>سیمان، اهک و گچ</v>
      </c>
      <c r="D332" s="13">
        <f>VLOOKUP($A332,'دیتا اولیه'!$A:$AM,5,FALSE)/10000000000</f>
        <v>4541.8689999999997</v>
      </c>
      <c r="E332" s="15">
        <f>IFERROR(D332/'دیتا اولیه'!$AO$2*1000,"")</f>
        <v>54.198914081145581</v>
      </c>
      <c r="F332" s="15">
        <f t="shared" si="20"/>
        <v>92.923500666370515</v>
      </c>
      <c r="G332" s="14">
        <f>IFERROR(F332/'دیتا اولیه'!$AP$2*1000000,"")</f>
        <v>1834.9822406471269</v>
      </c>
      <c r="H332" s="15">
        <f>IFERROR(VLOOKUP($A332,'دیتا اولیه'!$A:$AM,16,FALSE)/10000000000,"")</f>
        <v>334.06349999999998</v>
      </c>
      <c r="I332" s="14">
        <f>IFERROR(H332/'دیتا اولیه'!$AQ$2*1000000,"")</f>
        <v>6459.3275068641478</v>
      </c>
      <c r="J332" s="15">
        <f t="shared" si="21"/>
        <v>124.21068883610452</v>
      </c>
      <c r="K332" s="14">
        <f>IFERROR(J332/'دیتا اولیه'!$AR$2*1000000,"")</f>
        <v>2080.6856095968733</v>
      </c>
      <c r="L332" s="14">
        <f>IFERROR(VLOOKUP($A332,'دیتا اولیه'!$A:$AM,15,FALSE)/10000000000,"")</f>
        <v>104.58540000000001</v>
      </c>
      <c r="M332" s="14">
        <f>IFERROR(L332/'دیتا اولیه'!$AS$2*1000000,"")</f>
        <v>1547.09841570391</v>
      </c>
      <c r="N332" s="51">
        <f>IFERROR(VLOOKUP($A332,'دیتا اولیه'!$A:$AM,36,FALSE),"")</f>
        <v>-0.158</v>
      </c>
      <c r="O332" s="35">
        <f t="shared" si="22"/>
        <v>-0.25644777444120659</v>
      </c>
      <c r="P332" s="51">
        <f>IFERROR(VLOOKUP($A332,'دیتا اولیه'!$A:$AM,37,FALSE),"")</f>
        <v>0.1255</v>
      </c>
      <c r="Q332" s="34">
        <f t="shared" si="23"/>
        <v>-0.15688643659117463</v>
      </c>
      <c r="R332" s="54">
        <f>IFERROR(VLOOKUP($A332,'دیتا اولیه'!$A:$AM,31,FALSE),"")</f>
        <v>0.27260000000000001</v>
      </c>
      <c r="S332" s="14">
        <f>IFERROR(VLOOKUP($A332,'دیتا اولیه'!$A:$AM,17,FALSE)/10000000000,"")</f>
        <v>426.19810000000001</v>
      </c>
      <c r="T332" s="14">
        <f>IFERROR(S332/'دیتا اولیه'!$AR$2*1000000,"")</f>
        <v>7139.3554114947146</v>
      </c>
      <c r="U332" s="30">
        <f>IFERROR(VLOOKUP($A332,'دیتا اولیه'!$A:$AM,22,FALSE),"")</f>
        <v>0.75329999999999997</v>
      </c>
      <c r="V332" s="19" t="str">
        <f>IFERROR(VLOOKUP($A332,'دیتا اولیه'!$A:$AN,20,FALSE)/10000000000/L332,"")</f>
        <v/>
      </c>
      <c r="W332" s="14">
        <f>IFERROR(VLOOKUP($A332,'دیتا اولیه'!$A:$AN,40,FALSE),"")</f>
        <v>28.093900000000001</v>
      </c>
      <c r="X332" s="18">
        <f>IFERROR(VLOOKUP($A332,'دیتا اولیه'!$A:$AN,23,FALSE),"")</f>
        <v>5.5742000000000003</v>
      </c>
      <c r="Y332" s="18">
        <f>IFERROR(VLOOKUP($A332,'دیتا اولیه'!$A:$AN,24,FALSE),"")</f>
        <v>12.173400000000001</v>
      </c>
      <c r="Z332" s="18" t="str">
        <f>IFERROR(VLOOKUP($A332,'دیتا اولیه'!$A:$AN,25,FALSE),"")</f>
        <v>-</v>
      </c>
      <c r="AA332" s="30">
        <f>IFERROR(VLOOKUP($A332,'دیتا اولیه'!$A:$AN,38,FALSE),"")</f>
        <v>0.18229999999999999</v>
      </c>
      <c r="AB332" s="18">
        <f>IFERROR(VLOOKUP($A332,'دیتا اولیه'!$A:$AN,39,FALSE),"")</f>
        <v>1.3332999999999999</v>
      </c>
      <c r="AC332" s="22"/>
    </row>
    <row r="333" spans="1:29" ht="20.5" thickBot="1" x14ac:dyDescent="0.4">
      <c r="A333" s="14" t="s">
        <v>892</v>
      </c>
      <c r="B333" s="13" t="str">
        <f>VLOOKUP($A333,'دیتا اولیه'!$A:$AM,2,FALSE)</f>
        <v>سیمان کارون</v>
      </c>
      <c r="C333" s="13" t="str">
        <f>VLOOKUP($A333,'دیتا اولیه'!$A:$AM,3,FALSE)</f>
        <v>سیمان، اهک و گچ</v>
      </c>
      <c r="D333" s="13">
        <f>VLOOKUP($A333,'دیتا اولیه'!$A:$AM,5,FALSE)/10000000000</f>
        <v>2449.0045655590002</v>
      </c>
      <c r="E333" s="15">
        <f>IFERROR(D333/'دیتا اولیه'!$AO$2*1000,"")</f>
        <v>29.224398157028642</v>
      </c>
      <c r="F333" s="15">
        <f t="shared" si="20"/>
        <v>0.19189999757157775</v>
      </c>
      <c r="G333" s="14">
        <f>IFERROR(F333/'دیتا اولیه'!$AP$2*1000000,"")</f>
        <v>3.7894944228194656</v>
      </c>
      <c r="H333" s="15">
        <f>IFERROR(VLOOKUP($A333,'دیتا اولیه'!$A:$AM,16,FALSE)/10000000000,"")</f>
        <v>27.809000000000001</v>
      </c>
      <c r="I333" s="14">
        <f>IFERROR(H333/'دیتا اولیه'!$AQ$2*1000000,"")</f>
        <v>537.70447426427938</v>
      </c>
      <c r="J333" s="15" t="str">
        <f t="shared" si="21"/>
        <v/>
      </c>
      <c r="K333" s="14" t="str">
        <f>IFERROR(J333/'دیتا اولیه'!$AR$2*1000000,"")</f>
        <v/>
      </c>
      <c r="L333" s="14">
        <f>IFERROR(VLOOKUP($A333,'دیتا اولیه'!$A:$AM,15,FALSE)/10000000000,"")</f>
        <v>-107.4706</v>
      </c>
      <c r="M333" s="14">
        <f>IFERROR(L333/'دیتا اولیه'!$AS$2*1000000,"")</f>
        <v>-1589.778257718081</v>
      </c>
      <c r="N333" s="51" t="str">
        <f>IFERROR(VLOOKUP($A333,'دیتا اولیه'!$A:$AM,36,FALSE),"")</f>
        <v>-</v>
      </c>
      <c r="O333" s="35" t="str">
        <f t="shared" si="22"/>
        <v/>
      </c>
      <c r="P333" s="51">
        <f>IFERROR(VLOOKUP($A333,'دیتا اولیه'!$A:$AM,37,FALSE),"")</f>
        <v>-561.03440000000001</v>
      </c>
      <c r="Q333" s="34">
        <f t="shared" si="23"/>
        <v>-420.52252209286843</v>
      </c>
      <c r="R333" s="54">
        <f>IFERROR(VLOOKUP($A333,'دیتا اولیه'!$A:$AM,31,FALSE),"")</f>
        <v>-0.66279999999999994</v>
      </c>
      <c r="S333" s="14">
        <f>IFERROR(VLOOKUP($A333,'دیتا اولیه'!$A:$AM,17,FALSE)/10000000000,"")</f>
        <v>0.40670000000000001</v>
      </c>
      <c r="T333" s="14">
        <f>IFERROR(S333/'دیتا اولیه'!$AR$2*1000000,"")</f>
        <v>6.8127376585088024</v>
      </c>
      <c r="U333" s="30">
        <f>IFERROR(VLOOKUP($A333,'دیتا اولیه'!$A:$AM,22,FALSE),"")</f>
        <v>0.1023</v>
      </c>
      <c r="V333" s="19">
        <f>IFERROR(VLOOKUP($A333,'دیتا اولیه'!$A:$AN,20,FALSE)/10000000000/L333,"")</f>
        <v>-8.7109404804662866E-2</v>
      </c>
      <c r="W333" s="14">
        <f>IFERROR(VLOOKUP($A333,'دیتا اولیه'!$A:$AN,40,FALSE),"")</f>
        <v>84.497399999999999</v>
      </c>
      <c r="X333" s="18">
        <f>IFERROR(VLOOKUP($A333,'دیتا اولیه'!$A:$AN,23,FALSE),"")</f>
        <v>6.5004</v>
      </c>
      <c r="Y333" s="18" t="str">
        <f>IFERROR(VLOOKUP($A333,'دیتا اولیه'!$A:$AN,24,FALSE),"")</f>
        <v>-</v>
      </c>
      <c r="Z333" s="18" t="str">
        <f>IFERROR(VLOOKUP($A333,'دیتا اولیه'!$A:$AN,25,FALSE),"")</f>
        <v>-</v>
      </c>
      <c r="AA333" s="30">
        <f>IFERROR(VLOOKUP($A333,'دیتا اولیه'!$A:$AN,38,FALSE),"")</f>
        <v>0.25230000000000002</v>
      </c>
      <c r="AB333" s="18">
        <f>IFERROR(VLOOKUP($A333,'دیتا اولیه'!$A:$AN,39,FALSE),"")</f>
        <v>0.47520000000000001</v>
      </c>
      <c r="AC333" s="22"/>
    </row>
    <row r="334" spans="1:29" ht="20.5" thickBot="1" x14ac:dyDescent="0.4">
      <c r="A334" s="14" t="s">
        <v>247</v>
      </c>
      <c r="B334" s="13" t="str">
        <f>VLOOKUP($A334,'دیتا اولیه'!$A:$AM,2,FALSE)</f>
        <v>سیمان‌شاهرود</v>
      </c>
      <c r="C334" s="13" t="str">
        <f>VLOOKUP($A334,'دیتا اولیه'!$A:$AM,3,FALSE)</f>
        <v>سیمان، اهک و گچ</v>
      </c>
      <c r="D334" s="13">
        <f>VLOOKUP($A334,'دیتا اولیه'!$A:$AM,5,FALSE)/10000000000</f>
        <v>5606.4343654800005</v>
      </c>
      <c r="E334" s="15">
        <f>IFERROR(D334/'دیتا اولیه'!$AO$2*1000,"")</f>
        <v>66.902558060620535</v>
      </c>
      <c r="F334" s="15">
        <f t="shared" si="20"/>
        <v>138.78973509933775</v>
      </c>
      <c r="G334" s="14">
        <f>IFERROR(F334/'دیتا اولیه'!$AP$2*1000000,"")</f>
        <v>2740.713568312357</v>
      </c>
      <c r="H334" s="15">
        <f>IFERROR(VLOOKUP($A334,'دیتا اولیه'!$A:$AM,16,FALSE)/10000000000,"")</f>
        <v>609.34799999999996</v>
      </c>
      <c r="I334" s="14">
        <f>IFERROR(H334/'دیتا اولیه'!$AQ$2*1000000,"")</f>
        <v>11782.126145635948</v>
      </c>
      <c r="J334" s="15">
        <f t="shared" si="21"/>
        <v>214.78879941434846</v>
      </c>
      <c r="K334" s="14">
        <f>IFERROR(J334/'دیتا اولیه'!$AR$2*1000000,"")</f>
        <v>3597.9831384215031</v>
      </c>
      <c r="L334" s="14">
        <f>IFERROR(VLOOKUP($A334,'دیتا اولیه'!$A:$AM,15,FALSE)/10000000000,"")</f>
        <v>176.04089999999999</v>
      </c>
      <c r="M334" s="14">
        <f>IFERROR(L334/'دیتا اولیه'!$AS$2*1000000,"")</f>
        <v>2604.116803005873</v>
      </c>
      <c r="N334" s="51">
        <f>IFERROR(VLOOKUP($A334,'دیتا اولیه'!$A:$AM,36,FALSE),"")</f>
        <v>-0.1804</v>
      </c>
      <c r="O334" s="35">
        <f t="shared" si="22"/>
        <v>-0.27622873626129785</v>
      </c>
      <c r="P334" s="51">
        <f>IFERROR(VLOOKUP($A334,'دیتا اولیه'!$A:$AM,37,FALSE),"")</f>
        <v>0.26840000000000003</v>
      </c>
      <c r="Q334" s="34">
        <f t="shared" si="23"/>
        <v>-4.9839854440023035E-2</v>
      </c>
      <c r="R334" s="54">
        <f>IFERROR(VLOOKUP($A334,'دیتا اولیه'!$A:$AM,31,FALSE),"")</f>
        <v>0.27300000000000002</v>
      </c>
      <c r="S334" s="14">
        <f>IFERROR(VLOOKUP($A334,'دیتا اولیه'!$A:$AM,17,FALSE)/10000000000,"")</f>
        <v>799.05160000000001</v>
      </c>
      <c r="T334" s="14">
        <f>IFERROR(S334/'دیتا اولیه'!$AR$2*1000000,"")</f>
        <v>13385.121530395161</v>
      </c>
      <c r="U334" s="30">
        <f>IFERROR(VLOOKUP($A334,'دیتا اولیه'!$A:$AM,22,FALSE),"")</f>
        <v>0.751</v>
      </c>
      <c r="V334" s="19">
        <f>IFERROR(VLOOKUP($A334,'دیتا اولیه'!$A:$AN,20,FALSE)/10000000000/L334,"")</f>
        <v>0.45590939378292206</v>
      </c>
      <c r="W334" s="14">
        <f>IFERROR(VLOOKUP($A334,'دیتا اولیه'!$A:$AN,40,FALSE),"")</f>
        <v>25.1707</v>
      </c>
      <c r="X334" s="18">
        <f>IFERROR(VLOOKUP($A334,'دیتا اولیه'!$A:$AN,23,FALSE),"")</f>
        <v>2.7097000000000002</v>
      </c>
      <c r="Y334" s="18">
        <f>IFERROR(VLOOKUP($A334,'دیتا اولیه'!$A:$AN,24,FALSE),"")</f>
        <v>8.2058</v>
      </c>
      <c r="Z334" s="18" t="str">
        <f>IFERROR(VLOOKUP($A334,'دیتا اولیه'!$A:$AN,25,FALSE),"")</f>
        <v>-</v>
      </c>
      <c r="AA334" s="30">
        <f>IFERROR(VLOOKUP($A334,'دیتا اولیه'!$A:$AN,38,FALSE),"")</f>
        <v>0.58599999999999997</v>
      </c>
      <c r="AB334" s="18">
        <f>IFERROR(VLOOKUP($A334,'دیتا اولیه'!$A:$AN,39,FALSE),"")</f>
        <v>0.80969999999999998</v>
      </c>
      <c r="AC334" s="22"/>
    </row>
    <row r="335" spans="1:29" ht="20.5" thickBot="1" x14ac:dyDescent="0.4">
      <c r="A335" s="14" t="s">
        <v>1185</v>
      </c>
      <c r="B335" s="13" t="str">
        <f>VLOOKUP($A335,'دیتا اولیه'!$A:$AM,2,FALSE)</f>
        <v>بین المللی ساروج بوشهر</v>
      </c>
      <c r="C335" s="13" t="str">
        <f>VLOOKUP($A335,'دیتا اولیه'!$A:$AM,3,FALSE)</f>
        <v>سیمان، اهک و گچ</v>
      </c>
      <c r="D335" s="13">
        <f>VLOOKUP($A335,'دیتا اولیه'!$A:$AM,5,FALSE)/10000000000</f>
        <v>6351.6</v>
      </c>
      <c r="E335" s="15">
        <f>IFERROR(D335/'دیتا اولیه'!$AO$2*1000,"")</f>
        <v>75.794749403341299</v>
      </c>
      <c r="F335" s="15">
        <f t="shared" si="20"/>
        <v>144.19130642464771</v>
      </c>
      <c r="G335" s="14">
        <f>IFERROR(F335/'دیتا اولیه'!$AP$2*1000000,"")</f>
        <v>2847.3796687331696</v>
      </c>
      <c r="H335" s="15">
        <f>IFERROR(VLOOKUP($A335,'دیتا اولیه'!$A:$AM,16,FALSE)/10000000000,"")</f>
        <v>716.41790000000003</v>
      </c>
      <c r="I335" s="14">
        <f>IFERROR(H335/'دیتا اولیه'!$AQ$2*1000000,"")</f>
        <v>13852.389883599521</v>
      </c>
      <c r="J335" s="15">
        <f t="shared" si="21"/>
        <v>188.51803278688524</v>
      </c>
      <c r="K335" s="14">
        <f>IFERROR(J335/'دیتا اولیه'!$AR$2*1000000,"")</f>
        <v>3157.9146822601679</v>
      </c>
      <c r="L335" s="14">
        <f>IFERROR(VLOOKUP($A335,'دیتا اولیه'!$A:$AM,15,FALSE)/10000000000,"")</f>
        <v>120.7458</v>
      </c>
      <c r="M335" s="14">
        <f>IFERROR(L335/'دیتا اولیه'!$AS$2*1000000,"")</f>
        <v>1786.1540509755773</v>
      </c>
      <c r="N335" s="51">
        <f>IFERROR(VLOOKUP($A335,'دیتا اولیه'!$A:$AM,36,FALSE),"")</f>
        <v>-0.35949999999999999</v>
      </c>
      <c r="O335" s="35">
        <f t="shared" si="22"/>
        <v>-0.43438812295676099</v>
      </c>
      <c r="P335" s="51">
        <f>IFERROR(VLOOKUP($A335,'دیتا اولیه'!$A:$AM,37,FALSE),"")</f>
        <v>-0.16259999999999999</v>
      </c>
      <c r="Q335" s="34">
        <f t="shared" si="23"/>
        <v>-0.37270253398618358</v>
      </c>
      <c r="R335" s="54">
        <f>IFERROR(VLOOKUP($A335,'دیتا اولیه'!$A:$AM,31,FALSE),"")</f>
        <v>0.28620000000000001</v>
      </c>
      <c r="S335" s="14">
        <f>IFERROR(VLOOKUP($A335,'دیتا اولیه'!$A:$AM,17,FALSE)/10000000000,"")</f>
        <v>958.09050000000002</v>
      </c>
      <c r="T335" s="14">
        <f>IFERROR(S335/'دیتا اولیه'!$AR$2*1000000,"")</f>
        <v>16049.223579074325</v>
      </c>
      <c r="U335" s="30">
        <f>IFERROR(VLOOKUP($A335,'دیتا اولیه'!$A:$AM,22,FALSE),"")</f>
        <v>0.62829999999999997</v>
      </c>
      <c r="V335" s="19">
        <f>IFERROR(VLOOKUP($A335,'دیتا اولیه'!$A:$AN,20,FALSE)/10000000000/L335,"")</f>
        <v>6.9750666275762804E-2</v>
      </c>
      <c r="W335" s="14">
        <f>IFERROR(VLOOKUP($A335,'دیتا اولیه'!$A:$AN,40,FALSE),"")</f>
        <v>62.913800000000002</v>
      </c>
      <c r="X335" s="18">
        <f>IFERROR(VLOOKUP($A335,'دیتا اولیه'!$A:$AN,23,FALSE),"")</f>
        <v>3.3910999999999998</v>
      </c>
      <c r="Y335" s="18">
        <f>IFERROR(VLOOKUP($A335,'دیتا اولیه'!$A:$AN,24,FALSE),"")</f>
        <v>8.7860999999999994</v>
      </c>
      <c r="Z335" s="18" t="str">
        <f>IFERROR(VLOOKUP($A335,'دیتا اولیه'!$A:$AN,25,FALSE),"")</f>
        <v>-</v>
      </c>
      <c r="AA335" s="30">
        <f>IFERROR(VLOOKUP($A335,'دیتا اولیه'!$A:$AN,38,FALSE),"")</f>
        <v>0.50949999999999995</v>
      </c>
      <c r="AB335" s="18">
        <f>IFERROR(VLOOKUP($A335,'دیتا اولیه'!$A:$AN,39,FALSE),"")</f>
        <v>0.99309999999999998</v>
      </c>
      <c r="AC335" s="22"/>
    </row>
    <row r="336" spans="1:29" ht="20.5" thickBot="1" x14ac:dyDescent="0.4">
      <c r="A336" s="14" t="s">
        <v>1231</v>
      </c>
      <c r="B336" s="13" t="str">
        <f>VLOOKUP($A336,'دیتا اولیه'!$A:$AM,2,FALSE)</f>
        <v>سیمان باقران</v>
      </c>
      <c r="C336" s="13" t="str">
        <f>VLOOKUP($A336,'دیتا اولیه'!$A:$AM,3,FALSE)</f>
        <v>سیمان، اهک و گچ</v>
      </c>
      <c r="D336" s="13">
        <f>VLOOKUP($A336,'دیتا اولیه'!$A:$AM,5,FALSE)/10000000000</f>
        <v>2316</v>
      </c>
      <c r="E336" s="15">
        <f>IFERROR(D336/'دیتا اولیه'!$AO$2*1000,"")</f>
        <v>27.637231503579955</v>
      </c>
      <c r="F336" s="15">
        <f t="shared" si="20"/>
        <v>54.78298570424186</v>
      </c>
      <c r="G336" s="14">
        <f>IFERROR(F336/'دیتا اولیه'!$AP$2*1000000,"")</f>
        <v>1081.8125139068297</v>
      </c>
      <c r="H336" s="15">
        <f>IFERROR(VLOOKUP($A336,'دیتا اولیه'!$A:$AM,16,FALSE)/10000000000,"")</f>
        <v>156.506</v>
      </c>
      <c r="I336" s="14">
        <f>IFERROR(H336/'دیتا اولیه'!$AQ$2*1000000,"")</f>
        <v>3026.1417688232336</v>
      </c>
      <c r="J336" s="15">
        <f t="shared" si="21"/>
        <v>118.69955991875425</v>
      </c>
      <c r="K336" s="14">
        <f>IFERROR(J336/'دیتا اولیه'!$AR$2*1000000,"")</f>
        <v>1988.3672532749426</v>
      </c>
      <c r="L336" s="14">
        <f>IFERROR(VLOOKUP($A336,'دیتا اولیه'!$A:$AM,15,FALSE)/10000000000,"")</f>
        <v>70.127700000000004</v>
      </c>
      <c r="M336" s="14">
        <f>IFERROR(L336/'دیتا اولیه'!$AS$2*1000000,"")</f>
        <v>1037.3766660256506</v>
      </c>
      <c r="N336" s="51">
        <f>IFERROR(VLOOKUP($A336,'دیتا اولیه'!$A:$AM,36,FALSE),"")</f>
        <v>-0.40920000000000001</v>
      </c>
      <c r="O336" s="35">
        <f t="shared" si="22"/>
        <v>-0.47827713199508892</v>
      </c>
      <c r="P336" s="51">
        <f>IFERROR(VLOOKUP($A336,'دیتا اولیه'!$A:$AM,37,FALSE),"")</f>
        <v>0.28010000000000002</v>
      </c>
      <c r="Q336" s="34">
        <f t="shared" si="23"/>
        <v>-4.1075368707563453E-2</v>
      </c>
      <c r="R336" s="54">
        <f>IFERROR(VLOOKUP($A336,'دیتا اولیه'!$A:$AM,31,FALSE),"")</f>
        <v>1.2168000000000001</v>
      </c>
      <c r="S336" s="14">
        <f>IFERROR(VLOOKUP($A336,'دیتا اولیه'!$A:$AM,17,FALSE)/10000000000,"")</f>
        <v>389.33519999999999</v>
      </c>
      <c r="T336" s="14">
        <f>IFERROR(S336/'دیتا اولیه'!$AR$2*1000000,"")</f>
        <v>6521.8553696165627</v>
      </c>
      <c r="U336" s="30" t="str">
        <f>IFERROR(VLOOKUP($A336,'دیتا اولیه'!$A:$AM,22,FALSE),"")</f>
        <v>-</v>
      </c>
      <c r="V336" s="19">
        <f>IFERROR(VLOOKUP($A336,'دیتا اولیه'!$A:$AN,20,FALSE)/10000000000/L336,"")</f>
        <v>0.10420133556355049</v>
      </c>
      <c r="W336" s="14">
        <f>IFERROR(VLOOKUP($A336,'دیتا اولیه'!$A:$AN,40,FALSE),"")</f>
        <v>13.1976</v>
      </c>
      <c r="X336" s="18">
        <f>IFERROR(VLOOKUP($A336,'دیتا اولیه'!$A:$AN,23,FALSE),"")</f>
        <v>2.1562000000000001</v>
      </c>
      <c r="Y336" s="18">
        <f>IFERROR(VLOOKUP($A336,'دیتا اولیه'!$A:$AN,24,FALSE),"")</f>
        <v>8.1478999999999999</v>
      </c>
      <c r="Z336" s="18" t="str">
        <f>IFERROR(VLOOKUP($A336,'دیتا اولیه'!$A:$AN,25,FALSE),"")</f>
        <v>-</v>
      </c>
      <c r="AA336" s="30" t="str">
        <f>IFERROR(VLOOKUP($A336,'دیتا اولیه'!$A:$AN,38,FALSE),"")</f>
        <v>-</v>
      </c>
      <c r="AB336" s="18" t="str">
        <f>IFERROR(VLOOKUP($A336,'دیتا اولیه'!$A:$AN,39,FALSE),"")</f>
        <v>-</v>
      </c>
      <c r="AC336" s="22"/>
    </row>
    <row r="337" spans="1:29" ht="20.5" thickBot="1" x14ac:dyDescent="0.4">
      <c r="A337" s="14" t="s">
        <v>396</v>
      </c>
      <c r="B337" s="13" t="str">
        <f>VLOOKUP($A337,'دیتا اولیه'!$A:$AM,2,FALSE)</f>
        <v>سیمان لار سبزوار</v>
      </c>
      <c r="C337" s="13" t="str">
        <f>VLOOKUP($A337,'دیتا اولیه'!$A:$AM,3,FALSE)</f>
        <v>سیمان، اهک و گچ</v>
      </c>
      <c r="D337" s="13">
        <f>VLOOKUP($A337,'دیتا اولیه'!$A:$AM,5,FALSE)/10000000000</f>
        <v>1624.1201136438001</v>
      </c>
      <c r="E337" s="15">
        <f>IFERROR(D337/'دیتا اولیه'!$AO$2*1000,"")</f>
        <v>19.380908277372313</v>
      </c>
      <c r="F337" s="15">
        <f t="shared" si="20"/>
        <v>40.590640222686147</v>
      </c>
      <c r="G337" s="14">
        <f>IFERROR(F337/'دیتا اولیه'!$AP$2*1000000,"")</f>
        <v>801.55292698827304</v>
      </c>
      <c r="H337" s="15">
        <f>IFERROR(VLOOKUP($A337,'دیتا اولیه'!$A:$AM,16,FALSE)/10000000000,"")</f>
        <v>112.0364</v>
      </c>
      <c r="I337" s="14">
        <f>IFERROR(H337/'دیتا اولیه'!$AQ$2*1000000,"")</f>
        <v>2166.2941335705173</v>
      </c>
      <c r="J337" s="15">
        <f t="shared" si="21"/>
        <v>65.796672306824576</v>
      </c>
      <c r="K337" s="14">
        <f>IFERROR(J337/'دیتا اولیه'!$AR$2*1000000,"")</f>
        <v>1102.1771999736097</v>
      </c>
      <c r="L337" s="14">
        <f>IFERROR(VLOOKUP($A337,'دیتا اولیه'!$A:$AM,15,FALSE)/10000000000,"")</f>
        <v>23.331499999999998</v>
      </c>
      <c r="M337" s="14">
        <f>IFERROR(L337/'دیتا اولیه'!$AS$2*1000000,"")</f>
        <v>345.13542699072497</v>
      </c>
      <c r="N337" s="51">
        <f>IFERROR(VLOOKUP($A337,'دیتا اولیه'!$A:$AM,36,FALSE),"")</f>
        <v>-0.64539999999999997</v>
      </c>
      <c r="O337" s="35">
        <f t="shared" si="22"/>
        <v>-0.68686030975873136</v>
      </c>
      <c r="P337" s="51">
        <f>IFERROR(VLOOKUP($A337,'دیتا اولیه'!$A:$AM,37,FALSE),"")</f>
        <v>-0.42520000000000002</v>
      </c>
      <c r="Q337" s="34">
        <f t="shared" si="23"/>
        <v>-0.56941654709249856</v>
      </c>
      <c r="R337" s="54">
        <f>IFERROR(VLOOKUP($A337,'دیتا اولیه'!$A:$AM,31,FALSE),"")</f>
        <v>0.16450000000000001</v>
      </c>
      <c r="S337" s="14">
        <f>IFERROR(VLOOKUP($A337,'دیتا اولیه'!$A:$AM,17,FALSE)/10000000000,"")</f>
        <v>371.48059999999998</v>
      </c>
      <c r="T337" s="14">
        <f>IFERROR(S337/'دیتا اولیه'!$AR$2*1000000,"")</f>
        <v>6222.768313315577</v>
      </c>
      <c r="U337" s="30">
        <f>IFERROR(VLOOKUP($A337,'دیتا اولیه'!$A:$AM,22,FALSE),"")</f>
        <v>0.1033</v>
      </c>
      <c r="V337" s="19">
        <f>IFERROR(VLOOKUP($A337,'دیتا اولیه'!$A:$AN,20,FALSE)/10000000000/L337,"")</f>
        <v>0.1870389816342713</v>
      </c>
      <c r="W337" s="14">
        <f>IFERROR(VLOOKUP($A337,'دیتا اولیه'!$A:$AN,40,FALSE),"")</f>
        <v>38.998899999999999</v>
      </c>
      <c r="X337" s="18">
        <f>IFERROR(VLOOKUP($A337,'دیتا اولیه'!$A:$AN,23,FALSE),"")</f>
        <v>2.3685</v>
      </c>
      <c r="Y337" s="18">
        <f>IFERROR(VLOOKUP($A337,'دیتا اولیه'!$A:$AN,24,FALSE),"")</f>
        <v>16.944400000000002</v>
      </c>
      <c r="Z337" s="18" t="str">
        <f>IFERROR(VLOOKUP($A337,'دیتا اولیه'!$A:$AN,25,FALSE),"")</f>
        <v>-</v>
      </c>
      <c r="AA337" s="30">
        <f>IFERROR(VLOOKUP($A337,'دیتا اولیه'!$A:$AN,38,FALSE),"")</f>
        <v>0.15579999999999999</v>
      </c>
      <c r="AB337" s="18">
        <f>IFERROR(VLOOKUP($A337,'دیتا اولیه'!$A:$AN,39,FALSE),"")</f>
        <v>1.1144000000000001</v>
      </c>
      <c r="AC337" s="22"/>
    </row>
    <row r="338" spans="1:29" ht="20.5" thickBot="1" x14ac:dyDescent="0.4">
      <c r="A338" s="14" t="s">
        <v>1193</v>
      </c>
      <c r="B338" s="13" t="str">
        <f>VLOOKUP($A338,'دیتا اولیه'!$A:$AM,2,FALSE)</f>
        <v>سیمان‌ کرمان‌</v>
      </c>
      <c r="C338" s="13" t="str">
        <f>VLOOKUP($A338,'دیتا اولیه'!$A:$AM,3,FALSE)</f>
        <v>سیمان، اهک و گچ</v>
      </c>
      <c r="D338" s="13">
        <f>VLOOKUP($A338,'دیتا اولیه'!$A:$AM,5,FALSE)/10000000000</f>
        <v>7183.5</v>
      </c>
      <c r="E338" s="15">
        <f>IFERROR(D338/'دیتا اولیه'!$AO$2*1000,"")</f>
        <v>85.721957040572804</v>
      </c>
      <c r="F338" s="15">
        <f t="shared" si="20"/>
        <v>129.25096792035396</v>
      </c>
      <c r="G338" s="14">
        <f>IFERROR(F338/'دیتا اولیه'!$AP$2*1000000,"")</f>
        <v>2552.349287526737</v>
      </c>
      <c r="H338" s="15">
        <f>IFERROR(VLOOKUP($A338,'دیتا اولیه'!$A:$AM,16,FALSE)/10000000000,"")</f>
        <v>907.9</v>
      </c>
      <c r="I338" s="14">
        <f>IFERROR(H338/'دیتا اولیه'!$AQ$2*1000000,"")</f>
        <v>17554.816504891915</v>
      </c>
      <c r="J338" s="15">
        <f t="shared" si="21"/>
        <v>287.52476161181181</v>
      </c>
      <c r="K338" s="14">
        <f>IFERROR(J338/'دیتا اولیه'!$AR$2*1000000,"")</f>
        <v>4816.4021912627404</v>
      </c>
      <c r="L338" s="14">
        <f>IFERROR(VLOOKUP($A338,'دیتا اولیه'!$A:$AM,15,FALSE)/10000000000,"")</f>
        <v>93.474299999999999</v>
      </c>
      <c r="M338" s="14">
        <f>IFERROR(L338/'دیتا اولیه'!$AS$2*1000000,"")</f>
        <v>1382.7354624931584</v>
      </c>
      <c r="N338" s="51">
        <f>IFERROR(VLOOKUP($A338,'دیتا اولیه'!$A:$AM,36,FALSE),"")</f>
        <v>-0.67490000000000006</v>
      </c>
      <c r="O338" s="35">
        <f t="shared" si="22"/>
        <v>-0.71291113001286965</v>
      </c>
      <c r="P338" s="51">
        <f>IFERROR(VLOOKUP($A338,'دیتا اولیه'!$A:$AM,37,FALSE),"")</f>
        <v>-0.27679999999999999</v>
      </c>
      <c r="Q338" s="34">
        <f t="shared" si="23"/>
        <v>-0.45824990754574635</v>
      </c>
      <c r="R338" s="54">
        <f>IFERROR(VLOOKUP($A338,'دیتا اولیه'!$A:$AM,31,FALSE),"")</f>
        <v>0.41539999999999999</v>
      </c>
      <c r="S338" s="14">
        <f>IFERROR(VLOOKUP($A338,'دیتا اولیه'!$A:$AM,17,FALSE)/10000000000,"")</f>
        <v>644.09069999999997</v>
      </c>
      <c r="T338" s="14">
        <f>IFERROR(S338/'دیتا اولیه'!$AR$2*1000000,"")</f>
        <v>10789.331122166943</v>
      </c>
      <c r="U338" s="30">
        <f>IFERROR(VLOOKUP($A338,'دیتا اولیه'!$A:$AM,22,FALSE),"")</f>
        <v>0.91400000000000003</v>
      </c>
      <c r="V338" s="19" t="str">
        <f>IFERROR(VLOOKUP($A338,'دیتا اولیه'!$A:$AN,20,FALSE)/10000000000/L338,"")</f>
        <v/>
      </c>
      <c r="W338" s="14">
        <f>IFERROR(VLOOKUP($A338,'دیتا اولیه'!$A:$AN,40,FALSE),"")</f>
        <v>110.9388</v>
      </c>
      <c r="X338" s="18">
        <f>IFERROR(VLOOKUP($A338,'دیتا اولیه'!$A:$AN,23,FALSE),"")</f>
        <v>6.5578000000000003</v>
      </c>
      <c r="Y338" s="18">
        <f>IFERROR(VLOOKUP($A338,'دیتا اولیه'!$A:$AN,24,FALSE),"")</f>
        <v>9.4494000000000007</v>
      </c>
      <c r="Z338" s="18" t="str">
        <f>IFERROR(VLOOKUP($A338,'دیتا اولیه'!$A:$AN,25,FALSE),"")</f>
        <v>-</v>
      </c>
      <c r="AA338" s="30">
        <f>IFERROR(VLOOKUP($A338,'دیتا اولیه'!$A:$AN,38,FALSE),"")</f>
        <v>0.61899999999999999</v>
      </c>
      <c r="AB338" s="18">
        <f>IFERROR(VLOOKUP($A338,'دیتا اولیه'!$A:$AN,39,FALSE),"")</f>
        <v>1.2224999999999999</v>
      </c>
      <c r="AC338" s="22"/>
    </row>
    <row r="339" spans="1:29" ht="20.5" thickBot="1" x14ac:dyDescent="0.4">
      <c r="A339" s="14" t="s">
        <v>1330</v>
      </c>
      <c r="B339" s="13" t="str">
        <f>VLOOKUP($A339,'دیتا اولیه'!$A:$AM,2,FALSE)</f>
        <v>صنایع سیمان دشتستان</v>
      </c>
      <c r="C339" s="13" t="str">
        <f>VLOOKUP($A339,'دیتا اولیه'!$A:$AM,3,FALSE)</f>
        <v>سیمان، اهک و گچ</v>
      </c>
      <c r="D339" s="13">
        <f>VLOOKUP($A339,'دیتا اولیه'!$A:$AM,5,FALSE)/10000000000</f>
        <v>10412.5</v>
      </c>
      <c r="E339" s="15">
        <f>IFERROR(D339/'دیتا اولیه'!$AO$2*1000,"")</f>
        <v>124.25417661097852</v>
      </c>
      <c r="F339" s="15">
        <f t="shared" si="20"/>
        <v>108.20514396067416</v>
      </c>
      <c r="G339" s="14">
        <f>IFERROR(F339/'دیتا اولیه'!$AP$2*1000000,"")</f>
        <v>2136.7524478806117</v>
      </c>
      <c r="H339" s="15">
        <f>IFERROR(VLOOKUP($A339,'دیتا اولیه'!$A:$AM,16,FALSE)/10000000000,"")</f>
        <v>674.61059999999998</v>
      </c>
      <c r="I339" s="14">
        <f>IFERROR(H339/'دیتا اولیه'!$AQ$2*1000000,"")</f>
        <v>13044.01949031285</v>
      </c>
      <c r="J339" s="15">
        <f t="shared" si="21"/>
        <v>381.98729470096066</v>
      </c>
      <c r="K339" s="14">
        <f>IFERROR(J339/'دیتا اولیه'!$AR$2*1000000,"")</f>
        <v>6398.7686935852826</v>
      </c>
      <c r="L339" s="14">
        <f>IFERROR(VLOOKUP($A339,'دیتا اولیه'!$A:$AM,15,FALSE)/10000000000,"")</f>
        <v>123.26730000000001</v>
      </c>
      <c r="M339" s="14">
        <f>IFERROR(L339/'دیتا اولیه'!$AS$2*1000000,"")</f>
        <v>1823.4537950622034</v>
      </c>
      <c r="N339" s="51">
        <f>IFERROR(VLOOKUP($A339,'دیتا اولیه'!$A:$AM,36,FALSE),"")</f>
        <v>-0.67730000000000001</v>
      </c>
      <c r="O339" s="35">
        <f t="shared" si="22"/>
        <v>-0.71503051877930801</v>
      </c>
      <c r="P339" s="51">
        <f>IFERROR(VLOOKUP($A339,'دیتا اولیه'!$A:$AM,37,FALSE),"")</f>
        <v>0.13919999999999999</v>
      </c>
      <c r="Q339" s="34">
        <f t="shared" si="23"/>
        <v>-0.14662374816940582</v>
      </c>
      <c r="R339" s="54">
        <f>IFERROR(VLOOKUP($A339,'دیتا اولیه'!$A:$AM,31,FALSE),"")</f>
        <v>-1.9300000000000001E-2</v>
      </c>
      <c r="S339" s="14">
        <f>IFERROR(VLOOKUP($A339,'دیتا اولیه'!$A:$AM,17,FALSE)/10000000000,"")</f>
        <v>232.0925</v>
      </c>
      <c r="T339" s="14">
        <f>IFERROR(S339/'دیتا اولیه'!$AR$2*1000000,"")</f>
        <v>3887.8419351056168</v>
      </c>
      <c r="U339" s="30">
        <f>IFERROR(VLOOKUP($A339,'دیتا اولیه'!$A:$AM,22,FALSE),"")</f>
        <v>0.89680000000000004</v>
      </c>
      <c r="V339" s="19">
        <f>IFERROR(VLOOKUP($A339,'دیتا اولیه'!$A:$AN,20,FALSE)/10000000000/L339,"")</f>
        <v>7.7717285930656375E-4</v>
      </c>
      <c r="W339" s="14">
        <f>IFERROR(VLOOKUP($A339,'دیتا اولیه'!$A:$AN,40,FALSE),"")</f>
        <v>75.409000000000006</v>
      </c>
      <c r="X339" s="18">
        <f>IFERROR(VLOOKUP($A339,'دیتا اولیه'!$A:$AN,23,FALSE),"")</f>
        <v>7.9516999999999998</v>
      </c>
      <c r="Y339" s="18">
        <f>IFERROR(VLOOKUP($A339,'دیتا اولیه'!$A:$AN,24,FALSE),"")</f>
        <v>14.795199999999999</v>
      </c>
      <c r="Z339" s="18" t="str">
        <f>IFERROR(VLOOKUP($A339,'دیتا اولیه'!$A:$AN,25,FALSE),"")</f>
        <v>-</v>
      </c>
      <c r="AA339" s="30">
        <f>IFERROR(VLOOKUP($A339,'دیتا اولیه'!$A:$AN,38,FALSE),"")</f>
        <v>-3.7900000000000003E-2</v>
      </c>
      <c r="AB339" s="18">
        <f>IFERROR(VLOOKUP($A339,'دیتا اولیه'!$A:$AN,39,FALSE),"")</f>
        <v>0.35970000000000002</v>
      </c>
      <c r="AC339" s="22"/>
    </row>
    <row r="340" spans="1:29" ht="20.5" thickBot="1" x14ac:dyDescent="0.4">
      <c r="A340" s="14" t="s">
        <v>608</v>
      </c>
      <c r="B340" s="13" t="str">
        <f>VLOOKUP($A340,'دیتا اولیه'!$A:$AM,2,FALSE)</f>
        <v>سیمان‌ شرق‌</v>
      </c>
      <c r="C340" s="13" t="str">
        <f>VLOOKUP($A340,'دیتا اولیه'!$A:$AM,3,FALSE)</f>
        <v>سیمان، اهک و گچ</v>
      </c>
      <c r="D340" s="13">
        <f>VLOOKUP($A340,'دیتا اولیه'!$A:$AM,5,FALSE)/10000000000</f>
        <v>5955</v>
      </c>
      <c r="E340" s="15">
        <f>IFERROR(D340/'دیتا اولیه'!$AO$2*1000,"")</f>
        <v>71.062052505966591</v>
      </c>
      <c r="F340" s="15">
        <f t="shared" si="20"/>
        <v>84.384615384615387</v>
      </c>
      <c r="G340" s="14">
        <f>IFERROR(F340/'دیتا اولیه'!$AP$2*1000000,"")</f>
        <v>1666.3628630453275</v>
      </c>
      <c r="H340" s="15">
        <f>IFERROR(VLOOKUP($A340,'دیتا اولیه'!$A:$AM,16,FALSE)/10000000000,"")</f>
        <v>698.00480000000005</v>
      </c>
      <c r="I340" s="14">
        <f>IFERROR(H340/'دیتا اولیه'!$AQ$2*1000000,"")</f>
        <v>13496.361034842803</v>
      </c>
      <c r="J340" s="15">
        <f t="shared" si="21"/>
        <v>552.47463768115938</v>
      </c>
      <c r="K340" s="14">
        <f>IFERROR(J340/'دیتا اولیه'!$AR$2*1000000,"")</f>
        <v>9254.6465933155669</v>
      </c>
      <c r="L340" s="14">
        <f>IFERROR(VLOOKUP($A340,'دیتا اولیه'!$A:$AM,15,FALSE)/10000000000,"")</f>
        <v>106.7381</v>
      </c>
      <c r="M340" s="14">
        <f>IFERROR(L340/'دیتا اولیه'!$AS$2*1000000,"")</f>
        <v>1578.9426191920238</v>
      </c>
      <c r="N340" s="51">
        <f>IFERROR(VLOOKUP($A340,'دیتا اولیه'!$A:$AM,36,FALSE),"")</f>
        <v>-0.80679999999999996</v>
      </c>
      <c r="O340" s="35">
        <f t="shared" si="22"/>
        <v>-0.82938920430171148</v>
      </c>
      <c r="P340" s="51">
        <f>IFERROR(VLOOKUP($A340,'دیتا اولیه'!$A:$AM,37,FALSE),"")</f>
        <v>0.26490000000000002</v>
      </c>
      <c r="Q340" s="34">
        <f t="shared" si="23"/>
        <v>-5.2461709146314317E-2</v>
      </c>
      <c r="R340" s="54">
        <f>IFERROR(VLOOKUP($A340,'دیتا اولیه'!$A:$AM,31,FALSE),"")</f>
        <v>0.16500000000000001</v>
      </c>
      <c r="S340" s="14">
        <f>IFERROR(VLOOKUP($A340,'دیتا اولیه'!$A:$AM,17,FALSE)/10000000000,"")</f>
        <v>247.56620000000001</v>
      </c>
      <c r="T340" s="14">
        <f>IFERROR(S340/'دیتا اولیه'!$AR$2*1000000,"")</f>
        <v>4147.0459152051199</v>
      </c>
      <c r="U340" s="30">
        <f>IFERROR(VLOOKUP($A340,'دیتا اولیه'!$A:$AM,22,FALSE),"")</f>
        <v>0.89539999999999997</v>
      </c>
      <c r="V340" s="19">
        <f>IFERROR(VLOOKUP($A340,'دیتا اولیه'!$A:$AN,20,FALSE)/10000000000/L340,"")</f>
        <v>7.7424087556364582E-2</v>
      </c>
      <c r="W340" s="14">
        <f>IFERROR(VLOOKUP($A340,'دیتا اولیه'!$A:$AN,40,FALSE),"")</f>
        <v>117.58710000000001</v>
      </c>
      <c r="X340" s="18">
        <f>IFERROR(VLOOKUP($A340,'دیتا اولیه'!$A:$AN,23,FALSE),"")</f>
        <v>4.2584999999999997</v>
      </c>
      <c r="Y340" s="18">
        <f>IFERROR(VLOOKUP($A340,'دیتا اولیه'!$A:$AN,24,FALSE),"")</f>
        <v>8.1540999999999997</v>
      </c>
      <c r="Z340" s="18" t="str">
        <f>IFERROR(VLOOKUP($A340,'دیتا اولیه'!$A:$AN,25,FALSE),"")</f>
        <v>-</v>
      </c>
      <c r="AA340" s="30">
        <f>IFERROR(VLOOKUP($A340,'دیتا اولیه'!$A:$AN,38,FALSE),"")</f>
        <v>0.90049999999999997</v>
      </c>
      <c r="AB340" s="18">
        <f>IFERROR(VLOOKUP($A340,'دیتا اولیه'!$A:$AN,39,FALSE),"")</f>
        <v>1.228</v>
      </c>
      <c r="AC340" s="22"/>
    </row>
    <row r="341" spans="1:29" ht="20.5" thickBot="1" x14ac:dyDescent="0.4">
      <c r="A341" s="14" t="s">
        <v>862</v>
      </c>
      <c r="B341" s="13" t="str">
        <f>VLOOKUP($A341,'دیتا اولیه'!$A:$AM,2,FALSE)</f>
        <v>سیمان‌ دورود</v>
      </c>
      <c r="C341" s="13" t="str">
        <f>VLOOKUP($A341,'دیتا اولیه'!$A:$AM,3,FALSE)</f>
        <v>سیمان، اهک و گچ</v>
      </c>
      <c r="D341" s="13">
        <f>VLOOKUP($A341,'دیتا اولیه'!$A:$AM,5,FALSE)/10000000000</f>
        <v>822.014247705</v>
      </c>
      <c r="E341" s="15">
        <f>IFERROR(D341/'دیتا اولیه'!$AO$2*1000,"")</f>
        <v>9.8092392327565623</v>
      </c>
      <c r="F341" s="15">
        <f t="shared" si="20"/>
        <v>21.075315629081409</v>
      </c>
      <c r="G341" s="14">
        <f>IFERROR(F341/'دیتا اولیه'!$AP$2*1000000,"")</f>
        <v>416.1792185837561</v>
      </c>
      <c r="H341" s="15">
        <f>IFERROR(VLOOKUP($A341,'دیتا اولیه'!$A:$AM,16,FALSE)/10000000000,"")</f>
        <v>72.802300000000002</v>
      </c>
      <c r="I341" s="14">
        <f>IFERROR(H341/'دیتا اولیه'!$AQ$2*1000000,"")</f>
        <v>1407.6781778104337</v>
      </c>
      <c r="J341" s="15" t="str">
        <f t="shared" si="21"/>
        <v/>
      </c>
      <c r="K341" s="14" t="str">
        <f>IFERROR(J341/'دیتا اولیه'!$AR$2*1000000,"")</f>
        <v/>
      </c>
      <c r="L341" s="14">
        <f>IFERROR(VLOOKUP($A341,'دیتا اولیه'!$A:$AM,15,FALSE)/10000000000,"")</f>
        <v>-9.6820000000000004</v>
      </c>
      <c r="M341" s="14">
        <f>IFERROR(L341/'دیتا اولیه'!$AS$2*1000000,"")</f>
        <v>-143.22273339151786</v>
      </c>
      <c r="N341" s="51" t="str">
        <f>IFERROR(VLOOKUP($A341,'دیتا اولیه'!$A:$AM,36,FALSE),"")</f>
        <v>-</v>
      </c>
      <c r="O341" s="35" t="str">
        <f t="shared" si="22"/>
        <v/>
      </c>
      <c r="P341" s="51">
        <f>IFERROR(VLOOKUP($A341,'دیتا اولیه'!$A:$AM,37,FALSE),"")</f>
        <v>-1.4594</v>
      </c>
      <c r="Q341" s="34">
        <f t="shared" si="23"/>
        <v>-1.344137157734353</v>
      </c>
      <c r="R341" s="54">
        <f>IFERROR(VLOOKUP($A341,'دیتا اولیه'!$A:$AM,31,FALSE),"")</f>
        <v>-0.123</v>
      </c>
      <c r="S341" s="14">
        <f>IFERROR(VLOOKUP($A341,'دیتا اولیه'!$A:$AM,17,FALSE)/10000000000,"")</f>
        <v>-39.575000000000003</v>
      </c>
      <c r="T341" s="14">
        <f>IFERROR(S341/'دیتا اولیه'!$AR$2*1000000,"")</f>
        <v>-662.93113556795163</v>
      </c>
      <c r="U341" s="30">
        <f>IFERROR(VLOOKUP($A341,'دیتا اولیه'!$A:$AM,22,FALSE),"")</f>
        <v>0.21149999999999999</v>
      </c>
      <c r="V341" s="19">
        <f>IFERROR(VLOOKUP($A341,'دیتا اولیه'!$A:$AN,20,FALSE)/10000000000/L341,"")</f>
        <v>-0.2586345796323074</v>
      </c>
      <c r="W341" s="14">
        <f>IFERROR(VLOOKUP($A341,'دیتا اولیه'!$A:$AN,40,FALSE),"")</f>
        <v>23.233799999999999</v>
      </c>
      <c r="X341" s="18">
        <f>IFERROR(VLOOKUP($A341,'دیتا اولیه'!$A:$AN,23,FALSE),"")</f>
        <v>1.0296000000000001</v>
      </c>
      <c r="Y341" s="18" t="str">
        <f>IFERROR(VLOOKUP($A341,'دیتا اولیه'!$A:$AN,24,FALSE),"")</f>
        <v>-</v>
      </c>
      <c r="Z341" s="18" t="str">
        <f>IFERROR(VLOOKUP($A341,'دیتا اولیه'!$A:$AN,25,FALSE),"")</f>
        <v>-</v>
      </c>
      <c r="AA341" s="30">
        <f>IFERROR(VLOOKUP($A341,'دیتا اولیه'!$A:$AN,38,FALSE),"")</f>
        <v>0.44130000000000003</v>
      </c>
      <c r="AB341" s="18">
        <f>IFERROR(VLOOKUP($A341,'دیتا اولیه'!$A:$AN,39,FALSE),"")</f>
        <v>1.2414000000000001</v>
      </c>
      <c r="AC341" s="22"/>
    </row>
    <row r="342" spans="1:29" ht="20.5" thickBot="1" x14ac:dyDescent="0.4">
      <c r="A342" s="14" t="s">
        <v>1473</v>
      </c>
      <c r="B342" s="13" t="str">
        <f>VLOOKUP($A342,'دیتا اولیه'!$A:$AM,2,FALSE)</f>
        <v>سیمان مجد خواف</v>
      </c>
      <c r="C342" s="13" t="str">
        <f>VLOOKUP($A342,'دیتا اولیه'!$A:$AM,3,FALSE)</f>
        <v>سیمان، اهک و گچ</v>
      </c>
      <c r="D342" s="13">
        <f>VLOOKUP($A342,'دیتا اولیه'!$A:$AM,5,FALSE)/10000000000</f>
        <v>636.84524140379995</v>
      </c>
      <c r="E342" s="15">
        <f>IFERROR(D342/'دیتا اولیه'!$AO$2*1000,"")</f>
        <v>7.5995852196157507</v>
      </c>
      <c r="F342" s="15">
        <f t="shared" si="20"/>
        <v>0.46220942364675927</v>
      </c>
      <c r="G342" s="14">
        <f>IFERROR(F342/'دیتا اولیه'!$AP$2*1000000,"")</f>
        <v>9.1273582868633341</v>
      </c>
      <c r="H342" s="15">
        <f>IFERROR(VLOOKUP($A342,'دیتا اولیه'!$A:$AM,16,FALSE)/10000000000,"")</f>
        <v>2.0295999999999998</v>
      </c>
      <c r="I342" s="14">
        <f>IFERROR(H342/'دیتا اولیه'!$AQ$2*1000000,"")</f>
        <v>39.243590239375074</v>
      </c>
      <c r="J342" s="15" t="str">
        <f t="shared" si="21"/>
        <v/>
      </c>
      <c r="K342" s="14" t="str">
        <f>IFERROR(J342/'دیتا اولیه'!$AR$2*1000000,"")</f>
        <v/>
      </c>
      <c r="L342" s="14">
        <f>IFERROR(VLOOKUP($A342,'دیتا اولیه'!$A:$AM,15,FALSE)/10000000000,"")</f>
        <v>-1.1074999999999999</v>
      </c>
      <c r="M342" s="14">
        <f>IFERROR(L342/'دیتا اولیه'!$AS$2*1000000,"")</f>
        <v>-16.38289374417538</v>
      </c>
      <c r="N342" s="51" t="str">
        <f>IFERROR(VLOOKUP($A342,'دیتا اولیه'!$A:$AM,36,FALSE),"")</f>
        <v>-</v>
      </c>
      <c r="O342" s="35" t="str">
        <f t="shared" si="22"/>
        <v/>
      </c>
      <c r="P342" s="51">
        <f>IFERROR(VLOOKUP($A342,'دیتا اولیه'!$A:$AM,37,FALSE),"")</f>
        <v>-3.3961000000000001</v>
      </c>
      <c r="Q342" s="34">
        <f t="shared" si="23"/>
        <v>-2.7949217319270425</v>
      </c>
      <c r="R342" s="54" t="str">
        <f>IFERROR(VLOOKUP($A342,'دیتا اولیه'!$A:$AM,31,FALSE),"")</f>
        <v>-</v>
      </c>
      <c r="S342" s="14">
        <f>IFERROR(VLOOKUP($A342,'دیتا اولیه'!$A:$AM,17,FALSE)/10000000000,"")</f>
        <v>-28.2011</v>
      </c>
      <c r="T342" s="14">
        <f>IFERROR(S342/'دیتا اولیه'!$AR$2*1000000,"")</f>
        <v>-472.40397339899829</v>
      </c>
      <c r="U342" s="30" t="str">
        <f>IFERROR(VLOOKUP($A342,'دیتا اولیه'!$A:$AM,22,FALSE),"")</f>
        <v>-</v>
      </c>
      <c r="V342" s="19">
        <f>IFERROR(VLOOKUP($A342,'دیتا اولیه'!$A:$AN,20,FALSE)/10000000000/L342,"")</f>
        <v>-0.56297968397291209</v>
      </c>
      <c r="W342" s="14">
        <f>IFERROR(VLOOKUP($A342,'دیتا اولیه'!$A:$AN,40,FALSE),"")</f>
        <v>152.45939999999999</v>
      </c>
      <c r="X342" s="18">
        <f>IFERROR(VLOOKUP($A342,'دیتا اولیه'!$A:$AN,23,FALSE),"")</f>
        <v>24.5883</v>
      </c>
      <c r="Y342" s="18" t="str">
        <f>IFERROR(VLOOKUP($A342,'دیتا اولیه'!$A:$AN,24,FALSE),"")</f>
        <v>-</v>
      </c>
      <c r="Z342" s="18" t="str">
        <f>IFERROR(VLOOKUP($A342,'دیتا اولیه'!$A:$AN,25,FALSE),"")</f>
        <v>-</v>
      </c>
      <c r="AA342" s="30">
        <f>IFERROR(VLOOKUP($A342,'دیتا اولیه'!$A:$AN,38,FALSE),"")</f>
        <v>0.21290000000000001</v>
      </c>
      <c r="AB342" s="18">
        <f>IFERROR(VLOOKUP($A342,'دیتا اولیه'!$A:$AN,39,FALSE),"")</f>
        <v>0.15790000000000001</v>
      </c>
      <c r="AC342" s="22"/>
    </row>
    <row r="343" spans="1:29" ht="20.5" thickBot="1" x14ac:dyDescent="0.4">
      <c r="A343" s="14" t="s">
        <v>1673</v>
      </c>
      <c r="B343" s="13" t="str">
        <f>VLOOKUP($A343,'دیتا اولیه'!$A:$AM,2,FALSE)</f>
        <v>شرکت س استان فارس</v>
      </c>
      <c r="C343" s="13" t="str">
        <f>VLOOKUP($A343,'دیتا اولیه'!$A:$AM,3,FALSE)</f>
        <v>سرمایه گذاری استانی</v>
      </c>
      <c r="D343" s="13">
        <f>VLOOKUP($A343,'دیتا اولیه'!$A:$AM,5,FALSE)/10000000000</f>
        <v>27167.472997383</v>
      </c>
      <c r="E343" s="15">
        <f>IFERROR(D343/'دیتا اولیه'!$AO$2*1000,"")</f>
        <v>324.19418851292363</v>
      </c>
      <c r="F343" s="15">
        <f t="shared" si="20"/>
        <v>720.15459997074743</v>
      </c>
      <c r="G343" s="14">
        <f>IFERROR(F343/'دیتا اولیه'!$AP$2*1000000,"")</f>
        <v>14221.062400686165</v>
      </c>
      <c r="H343" s="15">
        <f>IFERROR(VLOOKUP($A343,'دیتا اولیه'!$A:$AM,16,FALSE)/10000000000,"")</f>
        <v>2356.7809000000002</v>
      </c>
      <c r="I343" s="14">
        <f>IFERROR(H343/'دیتا اولیه'!$AQ$2*1000000,"")</f>
        <v>45569.838354151361</v>
      </c>
      <c r="J343" s="15">
        <f t="shared" si="21"/>
        <v>1427.3654152775766</v>
      </c>
      <c r="K343" s="14">
        <f>IFERROR(J343/'دیتا اولیه'!$AR$2*1000000,"")</f>
        <v>23910.16994618786</v>
      </c>
      <c r="L343" s="14">
        <f>IFERROR(VLOOKUP($A343,'دیتا اولیه'!$A:$AM,15,FALSE)/10000000000,"")</f>
        <v>984.73940000000005</v>
      </c>
      <c r="M343" s="14">
        <f>IFERROR(L343/'دیتا اولیه'!$AS$2*1000000,"")</f>
        <v>14566.935400363902</v>
      </c>
      <c r="N343" s="51">
        <f>IFERROR(VLOOKUP($A343,'دیتا اولیه'!$A:$AM,36,FALSE),"")</f>
        <v>-0.31009999999999999</v>
      </c>
      <c r="O343" s="35">
        <f t="shared" si="22"/>
        <v>-0.39076403751423794</v>
      </c>
      <c r="P343" s="51">
        <f>IFERROR(VLOOKUP($A343,'دیتا اولیه'!$A:$AM,37,FALSE),"")</f>
        <v>0.3674</v>
      </c>
      <c r="Q343" s="34">
        <f t="shared" si="23"/>
        <v>2.4321178680788869E-2</v>
      </c>
      <c r="R343" s="54" t="str">
        <f>IFERROR(VLOOKUP($A343,'دیتا اولیه'!$A:$AM,31,FALSE),"")</f>
        <v>-</v>
      </c>
      <c r="S343" s="14">
        <f>IFERROR(VLOOKUP($A343,'دیتا اولیه'!$A:$AM,17,FALSE)/10000000000,"")</f>
        <v>3251.1484</v>
      </c>
      <c r="T343" s="14">
        <f>IFERROR(S343/'دیتا اولیه'!$AR$2*1000000,"")</f>
        <v>54460.833877749305</v>
      </c>
      <c r="U343" s="30">
        <f>IFERROR(VLOOKUP($A343,'دیتا اولیه'!$A:$AM,22,FALSE),"")</f>
        <v>1.9800000000000002E-2</v>
      </c>
      <c r="V343" s="19" t="str">
        <f>IFERROR(VLOOKUP($A343,'دیتا اولیه'!$A:$AN,20,FALSE)/10000000000/L343,"")</f>
        <v/>
      </c>
      <c r="W343" s="14">
        <f>IFERROR(VLOOKUP($A343,'دیتا اولیه'!$A:$AN,40,FALSE),"")</f>
        <v>245.7526</v>
      </c>
      <c r="X343" s="18">
        <f>IFERROR(VLOOKUP($A343,'دیتا اولیه'!$A:$AN,23,FALSE),"")</f>
        <v>10.345599999999999</v>
      </c>
      <c r="Y343" s="18">
        <f>IFERROR(VLOOKUP($A343,'دیتا اولیه'!$A:$AN,24,FALSE),"")</f>
        <v>9.8888999999999996</v>
      </c>
      <c r="Z343" s="18" t="str">
        <f>IFERROR(VLOOKUP($A343,'دیتا اولیه'!$A:$AN,25,FALSE),"")</f>
        <v>-</v>
      </c>
      <c r="AA343" s="30" t="str">
        <f>IFERROR(VLOOKUP($A343,'دیتا اولیه'!$A:$AN,38,FALSE),"")</f>
        <v>-</v>
      </c>
      <c r="AB343" s="18" t="str">
        <f>IFERROR(VLOOKUP($A343,'دیتا اولیه'!$A:$AN,39,FALSE),"")</f>
        <v>-</v>
      </c>
      <c r="AC343" s="22"/>
    </row>
    <row r="344" spans="1:29" ht="20.5" thickBot="1" x14ac:dyDescent="0.4">
      <c r="A344" s="14" t="s">
        <v>1675</v>
      </c>
      <c r="B344" s="13" t="str">
        <f>VLOOKUP($A344,'دیتا اولیه'!$A:$AM,2,FALSE)</f>
        <v>س.سهام عدالت استان خراسان رضوی</v>
      </c>
      <c r="C344" s="13" t="str">
        <f>VLOOKUP($A344,'دیتا اولیه'!$A:$AM,3,FALSE)</f>
        <v>سرمایه گذاری استانی</v>
      </c>
      <c r="D344" s="13">
        <f>VLOOKUP($A344,'دیتا اولیه'!$A:$AM,5,FALSE)/10000000000</f>
        <v>25376.292885902501</v>
      </c>
      <c r="E344" s="15">
        <f>IFERROR(D344/'دیتا اولیه'!$AO$2*1000,"")</f>
        <v>302.8197241754475</v>
      </c>
      <c r="F344" s="15">
        <f t="shared" si="20"/>
        <v>956.42702603593682</v>
      </c>
      <c r="G344" s="14">
        <f>IFERROR(F344/'دیتا اولیه'!$AP$2*1000000,"")</f>
        <v>18886.789613663841</v>
      </c>
      <c r="H344" s="15">
        <f>IFERROR(VLOOKUP($A344,'دیتا اولیه'!$A:$AM,16,FALSE)/10000000000,"")</f>
        <v>241.05459999999999</v>
      </c>
      <c r="I344" s="14">
        <f>IFERROR(H344/'دیتا اولیه'!$AQ$2*1000000,"")</f>
        <v>4660.9420317877721</v>
      </c>
      <c r="J344" s="15" t="str">
        <f t="shared" si="21"/>
        <v/>
      </c>
      <c r="K344" s="14" t="str">
        <f>IFERROR(J344/'دیتا اولیه'!$AR$2*1000000,"")</f>
        <v/>
      </c>
      <c r="L344" s="14">
        <f>IFERROR(VLOOKUP($A344,'دیتا اولیه'!$A:$AM,15,FALSE)/10000000000,"")</f>
        <v>1564.9059</v>
      </c>
      <c r="M344" s="14">
        <f>IFERROR(L344/'دیتا اولیه'!$AS$2*1000000,"")</f>
        <v>23149.153119036699</v>
      </c>
      <c r="N344" s="51" t="str">
        <f>IFERROR(VLOOKUP($A344,'دیتا اولیه'!$A:$AM,36,FALSE),"")</f>
        <v>-</v>
      </c>
      <c r="O344" s="35" t="str">
        <f t="shared" si="22"/>
        <v/>
      </c>
      <c r="P344" s="51">
        <f>IFERROR(VLOOKUP($A344,'دیتا اولیه'!$A:$AM,37,FALSE),"")</f>
        <v>0.63619999999999999</v>
      </c>
      <c r="Q344" s="34">
        <f t="shared" si="23"/>
        <v>0.22567962012396259</v>
      </c>
      <c r="R344" s="54" t="str">
        <f>IFERROR(VLOOKUP($A344,'دیتا اولیه'!$A:$AM,31,FALSE),"")</f>
        <v>-</v>
      </c>
      <c r="S344" s="14">
        <f>IFERROR(VLOOKUP($A344,'دیتا اولیه'!$A:$AM,17,FALSE)/10000000000,"")</f>
        <v>2010.7098000000001</v>
      </c>
      <c r="T344" s="14">
        <f>IFERROR(S344/'دیتا اولیه'!$AR$2*1000000,"")</f>
        <v>33681.923714759541</v>
      </c>
      <c r="U344" s="30" t="str">
        <f>IFERROR(VLOOKUP($A344,'دیتا اولیه'!$A:$AM,22,FALSE),"")</f>
        <v>-</v>
      </c>
      <c r="V344" s="19" t="str">
        <f>IFERROR(VLOOKUP($A344,'دیتا اولیه'!$A:$AN,20,FALSE)/10000000000/L344,"")</f>
        <v/>
      </c>
      <c r="W344" s="14">
        <f>IFERROR(VLOOKUP($A344,'دیتا اولیه'!$A:$AN,40,FALSE),"")</f>
        <v>317.71249999999998</v>
      </c>
      <c r="X344" s="18">
        <f>IFERROR(VLOOKUP($A344,'دیتا اولیه'!$A:$AN,23,FALSE),"")</f>
        <v>27.046299999999999</v>
      </c>
      <c r="Y344" s="18">
        <f>IFERROR(VLOOKUP($A344,'دیتا اولیه'!$A:$AN,24,FALSE),"")</f>
        <v>25.5185</v>
      </c>
      <c r="Z344" s="18" t="str">
        <f>IFERROR(VLOOKUP($A344,'دیتا اولیه'!$A:$AN,25,FALSE),"")</f>
        <v>-</v>
      </c>
      <c r="AA344" s="30">
        <f>IFERROR(VLOOKUP($A344,'دیتا اولیه'!$A:$AN,38,FALSE),"")</f>
        <v>-1.4E-3</v>
      </c>
      <c r="AB344" s="18" t="str">
        <f>IFERROR(VLOOKUP($A344,'دیتا اولیه'!$A:$AN,39,FALSE),"")</f>
        <v>-</v>
      </c>
      <c r="AC344" s="22"/>
    </row>
    <row r="345" spans="1:29" ht="20.5" thickBot="1" x14ac:dyDescent="0.4">
      <c r="A345" s="14" t="s">
        <v>1671</v>
      </c>
      <c r="B345" s="13" t="str">
        <f>VLOOKUP($A345,'دیتا اولیه'!$A:$AM,2,FALSE)</f>
        <v>س.سهام عدالت استان مازندران</v>
      </c>
      <c r="C345" s="13" t="str">
        <f>VLOOKUP($A345,'دیتا اولیه'!$A:$AM,3,FALSE)</f>
        <v>سرمایه گذاری استانی</v>
      </c>
      <c r="D345" s="13">
        <f>VLOOKUP($A345,'دیتا اولیه'!$A:$AM,5,FALSE)/10000000000</f>
        <v>18291.447312562999</v>
      </c>
      <c r="E345" s="15">
        <f>IFERROR(D345/'دیتا اولیه'!$AO$2*1000,"")</f>
        <v>218.27502759621717</v>
      </c>
      <c r="F345" s="15">
        <f t="shared" si="20"/>
        <v>513.80752230169571</v>
      </c>
      <c r="G345" s="14">
        <f>IFERROR(F345/'دیتا اولیه'!$AP$2*1000000,"")</f>
        <v>10146.278086526376</v>
      </c>
      <c r="H345" s="15">
        <f>IFERROR(VLOOKUP($A345,'دیتا اولیه'!$A:$AM,16,FALSE)/10000000000,"")</f>
        <v>2335.9832000000001</v>
      </c>
      <c r="I345" s="14">
        <f>IFERROR(H345/'دیتا اولیه'!$AQ$2*1000000,"")</f>
        <v>45167.701767276383</v>
      </c>
      <c r="J345" s="15">
        <f t="shared" si="21"/>
        <v>794.79201889607157</v>
      </c>
      <c r="K345" s="14">
        <f>IFERROR(J345/'دیتا اولیه'!$AR$2*1000000,"")</f>
        <v>13313.76817756456</v>
      </c>
      <c r="L345" s="14">
        <f>IFERROR(VLOOKUP($A345,'دیتا اولیه'!$A:$AM,15,FALSE)/10000000000,"")</f>
        <v>639.33069999999998</v>
      </c>
      <c r="M345" s="14">
        <f>IFERROR(L345/'دیتا اولیه'!$AS$2*1000000,"")</f>
        <v>9457.4148311415502</v>
      </c>
      <c r="N345" s="51">
        <f>IFERROR(VLOOKUP($A345,'دیتا اولیه'!$A:$AM,36,FALSE),"")</f>
        <v>-0.1956</v>
      </c>
      <c r="O345" s="35">
        <f t="shared" si="22"/>
        <v>-0.28965153178207426</v>
      </c>
      <c r="P345" s="51">
        <f>IFERROR(VLOOKUP($A345,'دیتا اولیه'!$A:$AM,37,FALSE),"")</f>
        <v>0.24429999999999999</v>
      </c>
      <c r="Q345" s="34">
        <f t="shared" si="23"/>
        <v>-6.7893196846200432E-2</v>
      </c>
      <c r="R345" s="54" t="str">
        <f>IFERROR(VLOOKUP($A345,'دیتا اولیه'!$A:$AM,31,FALSE),"")</f>
        <v>-</v>
      </c>
      <c r="S345" s="14">
        <f>IFERROR(VLOOKUP($A345,'دیتا اولیه'!$A:$AM,17,FALSE)/10000000000,"")</f>
        <v>-432.6234</v>
      </c>
      <c r="T345" s="14">
        <f>IFERROR(S345/'دیتا اولیه'!$AR$2*1000000,"")</f>
        <v>-7246.987285793256</v>
      </c>
      <c r="U345" s="30" t="str">
        <f>IFERROR(VLOOKUP($A345,'دیتا اولیه'!$A:$AM,22,FALSE),"")</f>
        <v>-</v>
      </c>
      <c r="V345" s="19" t="str">
        <f>IFERROR(VLOOKUP($A345,'دیتا اولیه'!$A:$AN,20,FALSE)/10000000000/L345,"")</f>
        <v/>
      </c>
      <c r="W345" s="14">
        <f>IFERROR(VLOOKUP($A345,'دیتا اولیه'!$A:$AN,40,FALSE),"")</f>
        <v>574.54750000000001</v>
      </c>
      <c r="X345" s="18">
        <f>IFERROR(VLOOKUP($A345,'دیتا اولیه'!$A:$AN,23,FALSE),"")</f>
        <v>7.4245999999999999</v>
      </c>
      <c r="Y345" s="18">
        <f>IFERROR(VLOOKUP($A345,'دیتا اولیه'!$A:$AN,24,FALSE),"")</f>
        <v>7.0381999999999998</v>
      </c>
      <c r="Z345" s="18" t="str">
        <f>IFERROR(VLOOKUP($A345,'دیتا اولیه'!$A:$AN,25,FALSE),"")</f>
        <v>-</v>
      </c>
      <c r="AA345" s="30">
        <f>IFERROR(VLOOKUP($A345,'دیتا اولیه'!$A:$AN,38,FALSE),"")</f>
        <v>-3.9600000000000003E-2</v>
      </c>
      <c r="AB345" s="18" t="str">
        <f>IFERROR(VLOOKUP($A345,'دیتا اولیه'!$A:$AN,39,FALSE),"")</f>
        <v>-</v>
      </c>
      <c r="AC345" s="22"/>
    </row>
    <row r="346" spans="1:29" ht="20.5" thickBot="1" x14ac:dyDescent="0.4">
      <c r="A346" s="14" t="s">
        <v>1665</v>
      </c>
      <c r="B346" s="13" t="str">
        <f>VLOOKUP($A346,'دیتا اولیه'!$A:$AM,2,FALSE)</f>
        <v>شرکت س استان اصفهان</v>
      </c>
      <c r="C346" s="13" t="str">
        <f>VLOOKUP($A346,'دیتا اولیه'!$A:$AM,3,FALSE)</f>
        <v>سرمایه گذاری استانی</v>
      </c>
      <c r="D346" s="13">
        <f>VLOOKUP($A346,'دیتا اولیه'!$A:$AM,5,FALSE)/10000000000</f>
        <v>16858.155640963501</v>
      </c>
      <c r="E346" s="15">
        <f>IFERROR(D346/'دیتا اولیه'!$AO$2*1000,"")</f>
        <v>201.17130836471958</v>
      </c>
      <c r="F346" s="15" t="str">
        <f t="shared" si="20"/>
        <v/>
      </c>
      <c r="G346" s="14" t="str">
        <f>IFERROR(F346/'دیتا اولیه'!$AP$2*1000000,"")</f>
        <v/>
      </c>
      <c r="H346" s="15">
        <f>IFERROR(VLOOKUP($A346,'دیتا اولیه'!$A:$AM,16,FALSE)/10000000000,"")</f>
        <v>3048.4063000000001</v>
      </c>
      <c r="I346" s="14">
        <f>IFERROR(H346/'دیتا اولیه'!$AQ$2*1000000,"")</f>
        <v>58942.849684829271</v>
      </c>
      <c r="J346" s="15">
        <f t="shared" si="21"/>
        <v>629.82181942544457</v>
      </c>
      <c r="K346" s="14">
        <f>IFERROR(J346/'دیتا اولیه'!$AR$2*1000000,"")</f>
        <v>10550.309386157503</v>
      </c>
      <c r="L346" s="14">
        <f>IFERROR(VLOOKUP($A346,'دیتا اولیه'!$A:$AM,15,FALSE)/10000000000,"")</f>
        <v>184.15989999999999</v>
      </c>
      <c r="M346" s="14">
        <f>IFERROR(L346/'دیتا اولیه'!$AS$2*1000000,"")</f>
        <v>2724.2185766482744</v>
      </c>
      <c r="N346" s="51">
        <f>IFERROR(VLOOKUP($A346,'دیتا اولیه'!$A:$AM,36,FALSE),"")</f>
        <v>-0.70760000000000001</v>
      </c>
      <c r="O346" s="35">
        <f t="shared" si="22"/>
        <v>-0.74178780195559235</v>
      </c>
      <c r="P346" s="51" t="str">
        <f>IFERROR(VLOOKUP($A346,'دیتا اولیه'!$A:$AM,37,FALSE),"")</f>
        <v>-</v>
      </c>
      <c r="Q346" s="34" t="str">
        <f t="shared" si="23"/>
        <v/>
      </c>
      <c r="R346" s="54" t="str">
        <f>IFERROR(VLOOKUP($A346,'دیتا اولیه'!$A:$AM,31,FALSE),"")</f>
        <v>-</v>
      </c>
      <c r="S346" s="14">
        <f>IFERROR(VLOOKUP($A346,'دیتا اولیه'!$A:$AM,17,FALSE)/10000000000,"")</f>
        <v>3987.6628999999998</v>
      </c>
      <c r="T346" s="14">
        <f>IFERROR(S346/'دیتا اولیه'!$AR$2*1000000,"")</f>
        <v>66798.380153106511</v>
      </c>
      <c r="U346" s="30" t="str">
        <f>IFERROR(VLOOKUP($A346,'دیتا اولیه'!$A:$AM,22,FALSE),"")</f>
        <v>-</v>
      </c>
      <c r="V346" s="19" t="str">
        <f>IFERROR(VLOOKUP($A346,'دیتا اولیه'!$A:$AN,20,FALSE)/10000000000/L346,"")</f>
        <v/>
      </c>
      <c r="W346" s="14">
        <f>IFERROR(VLOOKUP($A346,'دیتا اولیه'!$A:$AN,40,FALSE),"")</f>
        <v>357.36149999999998</v>
      </c>
      <c r="X346" s="18">
        <f>IFERROR(VLOOKUP($A346,'دیتا اولیه'!$A:$AN,23,FALSE),"")</f>
        <v>5.125</v>
      </c>
      <c r="Y346" s="18">
        <f>IFERROR(VLOOKUP($A346,'دیتا اولیه'!$A:$AN,24,FALSE),"")</f>
        <v>4.8803000000000001</v>
      </c>
      <c r="Z346" s="18" t="str">
        <f>IFERROR(VLOOKUP($A346,'دیتا اولیه'!$A:$AN,25,FALSE),"")</f>
        <v>-</v>
      </c>
      <c r="AA346" s="30" t="str">
        <f>IFERROR(VLOOKUP($A346,'دیتا اولیه'!$A:$AN,38,FALSE),"")</f>
        <v>-</v>
      </c>
      <c r="AB346" s="18" t="str">
        <f>IFERROR(VLOOKUP($A346,'دیتا اولیه'!$A:$AN,39,FALSE),"")</f>
        <v>-</v>
      </c>
      <c r="AC346" s="22"/>
    </row>
    <row r="347" spans="1:29" ht="20.5" thickBot="1" x14ac:dyDescent="0.4">
      <c r="A347" s="14" t="s">
        <v>1669</v>
      </c>
      <c r="B347" s="13" t="str">
        <f>VLOOKUP($A347,'دیتا اولیه'!$A:$AM,2,FALSE)</f>
        <v>شرکت س استان خوزستان</v>
      </c>
      <c r="C347" s="13" t="str">
        <f>VLOOKUP($A347,'دیتا اولیه'!$A:$AM,3,FALSE)</f>
        <v>سرمایه گذاری استانی</v>
      </c>
      <c r="D347" s="13">
        <f>VLOOKUP($A347,'دیتا اولیه'!$A:$AM,5,FALSE)/10000000000</f>
        <v>16259.2427427525</v>
      </c>
      <c r="E347" s="15">
        <f>IFERROR(D347/'دیتا اولیه'!$AO$2*1000,"")</f>
        <v>194.02437640516109</v>
      </c>
      <c r="F347" s="15" t="str">
        <f t="shared" si="20"/>
        <v/>
      </c>
      <c r="G347" s="14" t="str">
        <f>IFERROR(F347/'دیتا اولیه'!$AP$2*1000000,"")</f>
        <v/>
      </c>
      <c r="H347" s="15">
        <f>IFERROR(VLOOKUP($A347,'دیتا اولیه'!$A:$AM,16,FALSE)/10000000000,"")</f>
        <v>184.98419999999999</v>
      </c>
      <c r="I347" s="14">
        <f>IFERROR(H347/'دیتا اولیه'!$AQ$2*1000000,"")</f>
        <v>3576.7856452299002</v>
      </c>
      <c r="J347" s="15" t="str">
        <f t="shared" si="21"/>
        <v/>
      </c>
      <c r="K347" s="14" t="str">
        <f>IFERROR(J347/'دیتا اولیه'!$AR$2*1000000,"")</f>
        <v/>
      </c>
      <c r="L347" s="14">
        <f>IFERROR(VLOOKUP($A347,'دیتا اولیه'!$A:$AM,15,FALSE)/10000000000,"")</f>
        <v>-0.6008</v>
      </c>
      <c r="M347" s="14">
        <f>IFERROR(L347/'دیتا اولیه'!$AS$2*1000000,"")</f>
        <v>-8.8874424934542375</v>
      </c>
      <c r="N347" s="51" t="str">
        <f>IFERROR(VLOOKUP($A347,'دیتا اولیه'!$A:$AM,36,FALSE),"")</f>
        <v>-</v>
      </c>
      <c r="O347" s="35" t="str">
        <f t="shared" si="22"/>
        <v/>
      </c>
      <c r="P347" s="51" t="str">
        <f>IFERROR(VLOOKUP($A347,'دیتا اولیه'!$A:$AM,37,FALSE),"")</f>
        <v>-</v>
      </c>
      <c r="Q347" s="34" t="str">
        <f t="shared" si="23"/>
        <v/>
      </c>
      <c r="R347" s="54" t="str">
        <f>IFERROR(VLOOKUP($A347,'دیتا اولیه'!$A:$AM,31,FALSE),"")</f>
        <v>-</v>
      </c>
      <c r="S347" s="14">
        <f>IFERROR(VLOOKUP($A347,'دیتا اولیه'!$A:$AM,17,FALSE)/10000000000,"")</f>
        <v>3.7612999999999999</v>
      </c>
      <c r="T347" s="14">
        <f>IFERROR(S347/'دیتا اولیه'!$AR$2*1000000,"")</f>
        <v>63.006516240347089</v>
      </c>
      <c r="U347" s="30" t="str">
        <f>IFERROR(VLOOKUP($A347,'دیتا اولیه'!$A:$AM,22,FALSE),"")</f>
        <v>-</v>
      </c>
      <c r="V347" s="19" t="str">
        <f>IFERROR(VLOOKUP($A347,'دیتا اولیه'!$A:$AN,20,FALSE)/10000000000/L347,"")</f>
        <v/>
      </c>
      <c r="W347" s="14">
        <f>IFERROR(VLOOKUP($A347,'دیتا اولیه'!$A:$AN,40,FALSE),"")</f>
        <v>10.7393</v>
      </c>
      <c r="X347" s="18">
        <f>IFERROR(VLOOKUP($A347,'دیتا اولیه'!$A:$AN,23,FALSE),"")</f>
        <v>86.460400000000007</v>
      </c>
      <c r="Y347" s="18">
        <f>IFERROR(VLOOKUP($A347,'دیتا اولیه'!$A:$AN,24,FALSE),"")</f>
        <v>86</v>
      </c>
      <c r="Z347" s="18" t="str">
        <f>IFERROR(VLOOKUP($A347,'دیتا اولیه'!$A:$AN,25,FALSE),"")</f>
        <v>-</v>
      </c>
      <c r="AA347" s="30">
        <f>IFERROR(VLOOKUP($A347,'دیتا اولیه'!$A:$AN,38,FALSE),"")</f>
        <v>-5.0000000000000001E-3</v>
      </c>
      <c r="AB347" s="18" t="str">
        <f>IFERROR(VLOOKUP($A347,'دیتا اولیه'!$A:$AN,39,FALSE),"")</f>
        <v>-</v>
      </c>
      <c r="AC347" s="22"/>
    </row>
    <row r="348" spans="1:29" ht="20.5" thickBot="1" x14ac:dyDescent="0.4">
      <c r="A348" s="14" t="s">
        <v>1628</v>
      </c>
      <c r="B348" s="13" t="str">
        <f>VLOOKUP($A348,'دیتا اولیه'!$A:$AM,2,FALSE)</f>
        <v>شرکت س استان خراسان جنوبی</v>
      </c>
      <c r="C348" s="13" t="str">
        <f>VLOOKUP($A348,'دیتا اولیه'!$A:$AM,3,FALSE)</f>
        <v>سرمایه گذاری استانی</v>
      </c>
      <c r="D348" s="13">
        <f>VLOOKUP($A348,'دیتا اولیه'!$A:$AM,5,FALSE)/10000000000</f>
        <v>13562.9993938877</v>
      </c>
      <c r="E348" s="15">
        <f>IFERROR(D348/'دیتا اولیه'!$AO$2*1000,"")</f>
        <v>161.8496347719296</v>
      </c>
      <c r="F348" s="15">
        <f t="shared" si="20"/>
        <v>167.6171290711701</v>
      </c>
      <c r="G348" s="14">
        <f>IFERROR(F348/'دیتا اولیه'!$AP$2*1000000,"")</f>
        <v>3309.9749026692357</v>
      </c>
      <c r="H348" s="15">
        <f>IFERROR(VLOOKUP($A348,'دیتا اولیه'!$A:$AM,16,FALSE)/10000000000,"")</f>
        <v>42.713700000000003</v>
      </c>
      <c r="I348" s="14">
        <f>IFERROR(H348/'دیتا اولیه'!$AQ$2*1000000,"")</f>
        <v>825.89620634982032</v>
      </c>
      <c r="J348" s="15">
        <f t="shared" si="21"/>
        <v>36.63770434171208</v>
      </c>
      <c r="K348" s="14">
        <f>IFERROR(J348/'دیتا اولیه'!$AR$2*1000000,"")</f>
        <v>613.72773073541521</v>
      </c>
      <c r="L348" s="14">
        <f>IFERROR(VLOOKUP($A348,'دیتا اولیه'!$A:$AM,15,FALSE)/10000000000,"")</f>
        <v>208.43190000000001</v>
      </c>
      <c r="M348" s="14">
        <f>IFERROR(L348/'دیتا اولیه'!$AS$2*1000000,"")</f>
        <v>3083.2665197260399</v>
      </c>
      <c r="N348" s="51">
        <f>IFERROR(VLOOKUP($A348,'دیتا اولیه'!$A:$AM,36,FALSE),"")</f>
        <v>4.6890000000000001</v>
      </c>
      <c r="O348" s="35">
        <f t="shared" si="22"/>
        <v>4.0238344551116105</v>
      </c>
      <c r="P348" s="51">
        <f>IFERROR(VLOOKUP($A348,'دیتا اولیه'!$A:$AM,37,FALSE),"")</f>
        <v>0.24349999999999999</v>
      </c>
      <c r="Q348" s="34">
        <f t="shared" si="23"/>
        <v>-6.8492477921924255E-2</v>
      </c>
      <c r="R348" s="54" t="str">
        <f>IFERROR(VLOOKUP($A348,'دیتا اولیه'!$A:$AM,31,FALSE),"")</f>
        <v>-</v>
      </c>
      <c r="S348" s="14">
        <f>IFERROR(VLOOKUP($A348,'دیتا اولیه'!$A:$AM,17,FALSE)/10000000000,"")</f>
        <v>294.90030000000002</v>
      </c>
      <c r="T348" s="14">
        <f>IFERROR(S348/'دیتا اولیه'!$AR$2*1000000,"")</f>
        <v>4939.9517563696672</v>
      </c>
      <c r="U348" s="30" t="str">
        <f>IFERROR(VLOOKUP($A348,'دیتا اولیه'!$A:$AM,22,FALSE),"")</f>
        <v>-</v>
      </c>
      <c r="V348" s="19" t="str">
        <f>IFERROR(VLOOKUP($A348,'دیتا اولیه'!$A:$AN,20,FALSE)/10000000000/L348,"")</f>
        <v/>
      </c>
      <c r="W348" s="14">
        <f>IFERROR(VLOOKUP($A348,'دیتا اولیه'!$A:$AN,40,FALSE),"")</f>
        <v>495.09160000000003</v>
      </c>
      <c r="X348" s="18">
        <f>IFERROR(VLOOKUP($A348,'دیتا اولیه'!$A:$AN,23,FALSE),"")</f>
        <v>156.69569999999999</v>
      </c>
      <c r="Y348" s="18">
        <f>IFERROR(VLOOKUP($A348,'دیتا اولیه'!$A:$AN,24,FALSE),"")</f>
        <v>142.07140000000001</v>
      </c>
      <c r="Z348" s="18" t="str">
        <f>IFERROR(VLOOKUP($A348,'دیتا اولیه'!$A:$AN,25,FALSE),"")</f>
        <v>-</v>
      </c>
      <c r="AA348" s="30">
        <f>IFERROR(VLOOKUP($A348,'دیتا اولیه'!$A:$AN,38,FALSE),"")</f>
        <v>-5.4199999999999998E-2</v>
      </c>
      <c r="AB348" s="18" t="str">
        <f>IFERROR(VLOOKUP($A348,'دیتا اولیه'!$A:$AN,39,FALSE),"")</f>
        <v>-</v>
      </c>
      <c r="AC348" s="22"/>
    </row>
    <row r="349" spans="1:29" ht="20.5" thickBot="1" x14ac:dyDescent="0.4">
      <c r="A349" s="14" t="s">
        <v>1635</v>
      </c>
      <c r="B349" s="13" t="str">
        <f>VLOOKUP($A349,'دیتا اولیه'!$A:$AM,2,FALSE)</f>
        <v>شرکت س استان مرکزی</v>
      </c>
      <c r="C349" s="13" t="str">
        <f>VLOOKUP($A349,'دیتا اولیه'!$A:$AM,3,FALSE)</f>
        <v>سرمایه گذاری استانی</v>
      </c>
      <c r="D349" s="13">
        <f>VLOOKUP($A349,'دیتا اولیه'!$A:$AM,5,FALSE)/10000000000</f>
        <v>10916.016083140001</v>
      </c>
      <c r="E349" s="15">
        <f>IFERROR(D349/'دیتا اولیه'!$AO$2*1000,"")</f>
        <v>130.26272175584728</v>
      </c>
      <c r="F349" s="15" t="str">
        <f t="shared" si="20"/>
        <v/>
      </c>
      <c r="G349" s="14" t="str">
        <f>IFERROR(F349/'دیتا اولیه'!$AP$2*1000000,"")</f>
        <v/>
      </c>
      <c r="H349" s="15">
        <f>IFERROR(VLOOKUP($A349,'دیتا اولیه'!$A:$AM,16,FALSE)/10000000000,"")</f>
        <v>764.15329999999994</v>
      </c>
      <c r="I349" s="14">
        <f>IFERROR(H349/'دیتا اولیه'!$AQ$2*1000000,"")</f>
        <v>14775.383812212382</v>
      </c>
      <c r="J349" s="15" t="str">
        <f t="shared" si="21"/>
        <v/>
      </c>
      <c r="K349" s="14" t="str">
        <f>IFERROR(J349/'دیتا اولیه'!$AR$2*1000000,"")</f>
        <v/>
      </c>
      <c r="L349" s="14">
        <f>IFERROR(VLOOKUP($A349,'دیتا اولیه'!$A:$AM,15,FALSE)/10000000000,"")</f>
        <v>-0.1346</v>
      </c>
      <c r="M349" s="14">
        <f>IFERROR(L349/'دیتا اولیه'!$AS$2*1000000,"")</f>
        <v>-1.9910948062898477</v>
      </c>
      <c r="N349" s="51" t="str">
        <f>IFERROR(VLOOKUP($A349,'دیتا اولیه'!$A:$AM,36,FALSE),"")</f>
        <v>-</v>
      </c>
      <c r="O349" s="35" t="str">
        <f t="shared" si="22"/>
        <v/>
      </c>
      <c r="P349" s="51" t="str">
        <f>IFERROR(VLOOKUP($A349,'دیتا اولیه'!$A:$AM,37,FALSE),"")</f>
        <v>-</v>
      </c>
      <c r="Q349" s="34" t="str">
        <f t="shared" si="23"/>
        <v/>
      </c>
      <c r="R349" s="54" t="str">
        <f>IFERROR(VLOOKUP($A349,'دیتا اولیه'!$A:$AM,31,FALSE),"")</f>
        <v>-</v>
      </c>
      <c r="S349" s="14">
        <f>IFERROR(VLOOKUP($A349,'دیتا اولیه'!$A:$AM,17,FALSE)/10000000000,"")</f>
        <v>764.01869999999997</v>
      </c>
      <c r="T349" s="14">
        <f>IFERROR(S349/'دیتا اولیه'!$AR$2*1000000,"")</f>
        <v>12798.27629529122</v>
      </c>
      <c r="U349" s="30" t="str">
        <f>IFERROR(VLOOKUP($A349,'دیتا اولیه'!$A:$AM,22,FALSE),"")</f>
        <v>-</v>
      </c>
      <c r="V349" s="19" t="str">
        <f>IFERROR(VLOOKUP($A349,'دیتا اولیه'!$A:$AN,20,FALSE)/10000000000/L349,"")</f>
        <v/>
      </c>
      <c r="W349" s="14">
        <f>IFERROR(VLOOKUP($A349,'دیتا اولیه'!$A:$AN,40,FALSE),"")</f>
        <v>279.32709999999997</v>
      </c>
      <c r="X349" s="18">
        <f>IFERROR(VLOOKUP($A349,'دیتا اولیه'!$A:$AN,23,FALSE),"")</f>
        <v>14.2759</v>
      </c>
      <c r="Y349" s="18">
        <f>IFERROR(VLOOKUP($A349,'دیتا اولیه'!$A:$AN,24,FALSE),"")</f>
        <v>13.571400000000001</v>
      </c>
      <c r="Z349" s="18" t="str">
        <f>IFERROR(VLOOKUP($A349,'دیتا اولیه'!$A:$AN,25,FALSE),"")</f>
        <v>-</v>
      </c>
      <c r="AA349" s="30">
        <f>IFERROR(VLOOKUP($A349,'دیتا اولیه'!$A:$AN,38,FALSE),"")</f>
        <v>-3.6200000000000003E-2</v>
      </c>
      <c r="AB349" s="18" t="str">
        <f>IFERROR(VLOOKUP($A349,'دیتا اولیه'!$A:$AN,39,FALSE),"")</f>
        <v>-</v>
      </c>
      <c r="AC349" s="22"/>
    </row>
    <row r="350" spans="1:29" ht="20.5" thickBot="1" x14ac:dyDescent="0.4">
      <c r="A350" s="14" t="s">
        <v>1657</v>
      </c>
      <c r="B350" s="13" t="str">
        <f>VLOOKUP($A350,'دیتا اولیه'!$A:$AM,2,FALSE)</f>
        <v>شرکت س استان سیستان وبلوچستان</v>
      </c>
      <c r="C350" s="13" t="str">
        <f>VLOOKUP($A350,'دیتا اولیه'!$A:$AM,3,FALSE)</f>
        <v>سرمایه گذاری استانی</v>
      </c>
      <c r="D350" s="13">
        <f>VLOOKUP($A350,'دیتا اولیه'!$A:$AM,5,FALSE)/10000000000</f>
        <v>9762.1762750640992</v>
      </c>
      <c r="E350" s="15">
        <f>IFERROR(D350/'دیتا اولیه'!$AO$2*1000,"")</f>
        <v>116.49375029909426</v>
      </c>
      <c r="F350" s="15">
        <f t="shared" si="20"/>
        <v>431.16584101115791</v>
      </c>
      <c r="G350" s="14">
        <f>IFERROR(F350/'دیتا اولیه'!$AP$2*1000000,"")</f>
        <v>8514.3333533009063</v>
      </c>
      <c r="H350" s="15">
        <f>IFERROR(VLOOKUP($A350,'دیتا اولیه'!$A:$AM,16,FALSE)/10000000000,"")</f>
        <v>-0.35099999999999998</v>
      </c>
      <c r="I350" s="14">
        <f>IFERROR(H350/'دیتا اولیه'!$AQ$2*1000000,"")</f>
        <v>-6.7868053675702846</v>
      </c>
      <c r="J350" s="15">
        <f t="shared" si="21"/>
        <v>1134.3180267965895</v>
      </c>
      <c r="K350" s="14">
        <f>IFERROR(J350/'دیتا اولیه'!$AR$2*1000000,"")</f>
        <v>19001.256793416582</v>
      </c>
      <c r="L350" s="14">
        <f>IFERROR(VLOOKUP($A350,'دیتا اولیه'!$A:$AM,15,FALSE)/10000000000,"")</f>
        <v>931.27509999999995</v>
      </c>
      <c r="M350" s="14">
        <f>IFERROR(L350/'دیتا اولیه'!$AS$2*1000000,"")</f>
        <v>13776.055087942486</v>
      </c>
      <c r="N350" s="51">
        <f>IFERROR(VLOOKUP($A350,'دیتا اولیه'!$A:$AM,36,FALSE),"")</f>
        <v>-0.17899999999999999</v>
      </c>
      <c r="O350" s="35">
        <f t="shared" si="22"/>
        <v>-0.27499242614754227</v>
      </c>
      <c r="P350" s="51">
        <f>IFERROR(VLOOKUP($A350,'دیتا اولیه'!$A:$AM,37,FALSE),"")</f>
        <v>1.1598999999999999</v>
      </c>
      <c r="Q350" s="34">
        <f t="shared" si="23"/>
        <v>0.61798399431961082</v>
      </c>
      <c r="R350" s="54" t="str">
        <f>IFERROR(VLOOKUP($A350,'دیتا اولیه'!$A:$AM,31,FALSE),"")</f>
        <v>-</v>
      </c>
      <c r="S350" s="14">
        <f>IFERROR(VLOOKUP($A350,'دیتا اولیه'!$A:$AM,17,FALSE)/10000000000,"")</f>
        <v>1138.4395999999999</v>
      </c>
      <c r="T350" s="14">
        <f>IFERROR(S350/'دیتا اولیه'!$AR$2*1000000,"")</f>
        <v>19070.298339950081</v>
      </c>
      <c r="U350" s="30" t="str">
        <f>IFERROR(VLOOKUP($A350,'دیتا اولیه'!$A:$AM,22,FALSE),"")</f>
        <v>-</v>
      </c>
      <c r="V350" s="19" t="str">
        <f>IFERROR(VLOOKUP($A350,'دیتا اولیه'!$A:$AN,20,FALSE)/10000000000/L350,"")</f>
        <v/>
      </c>
      <c r="W350" s="14">
        <f>IFERROR(VLOOKUP($A350,'دیتا اولیه'!$A:$AN,40,FALSE),"")</f>
        <v>182.56489999999999</v>
      </c>
      <c r="X350" s="18">
        <f>IFERROR(VLOOKUP($A350,'دیتا اولیه'!$A:$AN,23,FALSE),"")</f>
        <v>10.4762</v>
      </c>
      <c r="Y350" s="18">
        <f>IFERROR(VLOOKUP($A350,'دیتا اولیه'!$A:$AN,24,FALSE),"")</f>
        <v>9.9491999999999994</v>
      </c>
      <c r="Z350" s="18" t="str">
        <f>IFERROR(VLOOKUP($A350,'دیتا اولیه'!$A:$AN,25,FALSE),"")</f>
        <v>-</v>
      </c>
      <c r="AA350" s="30">
        <f>IFERROR(VLOOKUP($A350,'دیتا اولیه'!$A:$AN,38,FALSE),"")</f>
        <v>-0.2276</v>
      </c>
      <c r="AB350" s="18" t="str">
        <f>IFERROR(VLOOKUP($A350,'دیتا اولیه'!$A:$AN,39,FALSE),"")</f>
        <v>-</v>
      </c>
      <c r="AC350" s="22"/>
    </row>
    <row r="351" spans="1:29" ht="20.5" thickBot="1" x14ac:dyDescent="0.4">
      <c r="A351" s="14" t="s">
        <v>1633</v>
      </c>
      <c r="B351" s="13" t="str">
        <f>VLOOKUP($A351,'دیتا اولیه'!$A:$AM,2,FALSE)</f>
        <v>شرکت س استان خراسان شمالی</v>
      </c>
      <c r="C351" s="13" t="str">
        <f>VLOOKUP($A351,'دیتا اولیه'!$A:$AM,3,FALSE)</f>
        <v>سرمایه گذاری استانی</v>
      </c>
      <c r="D351" s="13">
        <f>VLOOKUP($A351,'دیتا اولیه'!$A:$AM,5,FALSE)/10000000000</f>
        <v>9389.2795357601008</v>
      </c>
      <c r="E351" s="15">
        <f>IFERROR(D351/'دیتا اولیه'!$AO$2*1000,"")</f>
        <v>112.04390854128998</v>
      </c>
      <c r="F351" s="15" t="str">
        <f t="shared" si="20"/>
        <v/>
      </c>
      <c r="G351" s="14" t="str">
        <f>IFERROR(F351/'دیتا اولیه'!$AP$2*1000000,"")</f>
        <v/>
      </c>
      <c r="H351" s="15">
        <f>IFERROR(VLOOKUP($A351,'دیتا اولیه'!$A:$AM,16,FALSE)/10000000000,"")</f>
        <v>35.198300000000003</v>
      </c>
      <c r="I351" s="14">
        <f>IFERROR(H351/'دیتا اولیه'!$AQ$2*1000000,"")</f>
        <v>680.58122897250473</v>
      </c>
      <c r="J351" s="15">
        <f t="shared" si="21"/>
        <v>34.894736842105026</v>
      </c>
      <c r="K351" s="14">
        <f>IFERROR(J351/'دیتا اولیه'!$AR$2*1000000,"")</f>
        <v>584.53082805006989</v>
      </c>
      <c r="L351" s="14">
        <f>IFERROR(VLOOKUP($A351,'دیتا اولیه'!$A:$AM,15,FALSE)/10000000000,"")</f>
        <v>-0.1326</v>
      </c>
      <c r="M351" s="14">
        <f>IFERROR(L351/'دیتا اولیه'!$AS$2*1000000,"")</f>
        <v>-1.9615094451265513</v>
      </c>
      <c r="N351" s="51">
        <f>IFERROR(VLOOKUP($A351,'دیتا اولیه'!$A:$AM,36,FALSE),"")</f>
        <v>-1.0038</v>
      </c>
      <c r="O351" s="35">
        <f t="shared" si="22"/>
        <v>-1.0033556988801942</v>
      </c>
      <c r="P351" s="51" t="str">
        <f>IFERROR(VLOOKUP($A351,'دیتا اولیه'!$A:$AM,37,FALSE),"")</f>
        <v>-</v>
      </c>
      <c r="Q351" s="34" t="str">
        <f t="shared" si="23"/>
        <v/>
      </c>
      <c r="R351" s="54" t="str">
        <f>IFERROR(VLOOKUP($A351,'دیتا اولیه'!$A:$AM,31,FALSE),"")</f>
        <v>-</v>
      </c>
      <c r="S351" s="14">
        <f>IFERROR(VLOOKUP($A351,'دیتا اولیه'!$A:$AM,17,FALSE)/10000000000,"")</f>
        <v>93.9328</v>
      </c>
      <c r="T351" s="14">
        <f>IFERROR(S351/'دیتا اولیه'!$AR$2*1000000,"")</f>
        <v>1573.4928053336014</v>
      </c>
      <c r="U351" s="30" t="str">
        <f>IFERROR(VLOOKUP($A351,'دیتا اولیه'!$A:$AM,22,FALSE),"")</f>
        <v>-</v>
      </c>
      <c r="V351" s="19" t="str">
        <f>IFERROR(VLOOKUP($A351,'دیتا اولیه'!$A:$AN,20,FALSE)/10000000000/L351,"")</f>
        <v/>
      </c>
      <c r="W351" s="14">
        <f>IFERROR(VLOOKUP($A351,'دیتا اولیه'!$A:$AN,40,FALSE),"")</f>
        <v>33.332099999999997</v>
      </c>
      <c r="X351" s="18">
        <f>IFERROR(VLOOKUP($A351,'دیتا اولیه'!$A:$AN,23,FALSE),"")</f>
        <v>238.66759999999999</v>
      </c>
      <c r="Y351" s="18">
        <f>IFERROR(VLOOKUP($A351,'دیتا اولیه'!$A:$AN,24,FALSE),"")</f>
        <v>260.2</v>
      </c>
      <c r="Z351" s="18" t="str">
        <f>IFERROR(VLOOKUP($A351,'دیتا اولیه'!$A:$AN,25,FALSE),"")</f>
        <v>-</v>
      </c>
      <c r="AA351" s="30" t="str">
        <f>IFERROR(VLOOKUP($A351,'دیتا اولیه'!$A:$AN,38,FALSE),"")</f>
        <v>-</v>
      </c>
      <c r="AB351" s="18" t="str">
        <f>IFERROR(VLOOKUP($A351,'دیتا اولیه'!$A:$AN,39,FALSE),"")</f>
        <v>-</v>
      </c>
      <c r="AC351" s="22"/>
    </row>
    <row r="352" spans="1:29" ht="20.5" thickBot="1" x14ac:dyDescent="0.4">
      <c r="A352" s="14" t="s">
        <v>1645</v>
      </c>
      <c r="B352" s="13" t="str">
        <f>VLOOKUP($A352,'دیتا اولیه'!$A:$AM,2,FALSE)</f>
        <v>شرکت س استان گلستان</v>
      </c>
      <c r="C352" s="13" t="str">
        <f>VLOOKUP($A352,'دیتا اولیه'!$A:$AM,3,FALSE)</f>
        <v>سرمایه گذاری استانی</v>
      </c>
      <c r="D352" s="13">
        <f>VLOOKUP($A352,'دیتا اولیه'!$A:$AM,5,FALSE)/10000000000</f>
        <v>8871.9583734539992</v>
      </c>
      <c r="E352" s="15">
        <f>IFERROR(D352/'دیتا اولیه'!$AO$2*1000,"")</f>
        <v>105.87062498155132</v>
      </c>
      <c r="F352" s="15">
        <f t="shared" si="20"/>
        <v>324.93296362746696</v>
      </c>
      <c r="G352" s="14">
        <f>IFERROR(F352/'دیتا اولیه'!$AP$2*1000000,"")</f>
        <v>6416.5277177619864</v>
      </c>
      <c r="H352" s="15">
        <f>IFERROR(VLOOKUP($A352,'دیتا اولیه'!$A:$AM,16,FALSE)/10000000000,"")</f>
        <v>1427.2996000000001</v>
      </c>
      <c r="I352" s="14">
        <f>IFERROR(H352/'دیتا اولیه'!$AQ$2*1000000,"")</f>
        <v>27597.733864418577</v>
      </c>
      <c r="J352" s="15">
        <f t="shared" si="21"/>
        <v>1015.1154140127389</v>
      </c>
      <c r="K352" s="14">
        <f>IFERROR(J352/'دیتا اولیه'!$AR$2*1000000,"")</f>
        <v>17004.462770536862</v>
      </c>
      <c r="L352" s="14">
        <f>IFERROR(VLOOKUP($A352,'دیتا اولیه'!$A:$AM,15,FALSE)/10000000000,"")</f>
        <v>398.43279999999999</v>
      </c>
      <c r="M352" s="14">
        <f>IFERROR(L352/'دیتا اولیه'!$AS$2*1000000,"")</f>
        <v>5893.8891436517206</v>
      </c>
      <c r="N352" s="51">
        <f>IFERROR(VLOOKUP($A352,'دیتا اولیه'!$A:$AM,36,FALSE),"")</f>
        <v>-0.60750000000000004</v>
      </c>
      <c r="O352" s="35">
        <f t="shared" si="22"/>
        <v>-0.65339162882205892</v>
      </c>
      <c r="P352" s="51">
        <f>IFERROR(VLOOKUP($A352,'دیتا اولیه'!$A:$AM,37,FALSE),"")</f>
        <v>0.22620000000000001</v>
      </c>
      <c r="Q352" s="34">
        <f t="shared" si="23"/>
        <v>-8.1451931184450044E-2</v>
      </c>
      <c r="R352" s="54" t="str">
        <f>IFERROR(VLOOKUP($A352,'دیتا اولیه'!$A:$AM,31,FALSE),"")</f>
        <v>-</v>
      </c>
      <c r="S352" s="14">
        <f>IFERROR(VLOOKUP($A352,'دیتا اولیه'!$A:$AM,17,FALSE)/10000000000,"")</f>
        <v>4751.4423999999999</v>
      </c>
      <c r="T352" s="14">
        <f>IFERROR(S352/'دیتا اولیه'!$AR$2*1000000,"")</f>
        <v>79592.649546878412</v>
      </c>
      <c r="U352" s="30">
        <f>IFERROR(VLOOKUP($A352,'دیتا اولیه'!$A:$AM,22,FALSE),"")</f>
        <v>2.6100000000000002E-2</v>
      </c>
      <c r="V352" s="19" t="str">
        <f>IFERROR(VLOOKUP($A352,'دیتا اولیه'!$A:$AN,20,FALSE)/10000000000/L352,"")</f>
        <v/>
      </c>
      <c r="W352" s="14">
        <f>IFERROR(VLOOKUP($A352,'دیتا اولیه'!$A:$AN,40,FALSE),"")</f>
        <v>983.43629999999996</v>
      </c>
      <c r="X352" s="18">
        <f>IFERROR(VLOOKUP($A352,'دیتا اولیه'!$A:$AN,23,FALSE),"")</f>
        <v>5.9032</v>
      </c>
      <c r="Y352" s="18">
        <f>IFERROR(VLOOKUP($A352,'دیتا اولیه'!$A:$AN,24,FALSE),"")</f>
        <v>5.6239999999999997</v>
      </c>
      <c r="Z352" s="18" t="str">
        <f>IFERROR(VLOOKUP($A352,'دیتا اولیه'!$A:$AN,25,FALSE),"")</f>
        <v>-</v>
      </c>
      <c r="AA352" s="30">
        <f>IFERROR(VLOOKUP($A352,'دیتا اولیه'!$A:$AN,38,FALSE),"")</f>
        <v>-0.4042</v>
      </c>
      <c r="AB352" s="18" t="str">
        <f>IFERROR(VLOOKUP($A352,'دیتا اولیه'!$A:$AN,39,FALSE),"")</f>
        <v>-</v>
      </c>
      <c r="AC352" s="22"/>
    </row>
    <row r="353" spans="1:29" ht="20.5" thickBot="1" x14ac:dyDescent="0.4">
      <c r="A353" s="14" t="s">
        <v>1677</v>
      </c>
      <c r="B353" s="13" t="str">
        <f>VLOOKUP($A353,'دیتا اولیه'!$A:$AM,2,FALSE)</f>
        <v>شرکت س استان آذربایجان شرقی</v>
      </c>
      <c r="C353" s="13" t="str">
        <f>VLOOKUP($A353,'دیتا اولیه'!$A:$AM,3,FALSE)</f>
        <v>سرمایه گذاری استانی</v>
      </c>
      <c r="D353" s="13">
        <f>VLOOKUP($A353,'دیتا اولیه'!$A:$AM,5,FALSE)/10000000000</f>
        <v>8772.1004145059997</v>
      </c>
      <c r="E353" s="15">
        <f>IFERROR(D353/'دیتا اولیه'!$AO$2*1000,"")</f>
        <v>104.67900255973747</v>
      </c>
      <c r="F353" s="15">
        <f t="shared" si="20"/>
        <v>556.0475465041693</v>
      </c>
      <c r="G353" s="14">
        <f>IFERROR(F353/'دیتا اولیه'!$AP$2*1000000,"")</f>
        <v>10980.401787207134</v>
      </c>
      <c r="H353" s="15">
        <f>IFERROR(VLOOKUP($A353,'دیتا اولیه'!$A:$AM,16,FALSE)/10000000000,"")</f>
        <v>2578.9728</v>
      </c>
      <c r="I353" s="14">
        <f>IFERROR(H353/'دیتا اولیه'!$AQ$2*1000000,"")</f>
        <v>49866.05823891102</v>
      </c>
      <c r="J353" s="15">
        <f t="shared" si="21"/>
        <v>1857.2643277986078</v>
      </c>
      <c r="K353" s="14">
        <f>IFERROR(J353/'دیتا اولیه'!$AR$2*1000000,"")</f>
        <v>31111.518632403768</v>
      </c>
      <c r="L353" s="14">
        <f>IFERROR(VLOOKUP($A353,'دیتا اولیه'!$A:$AM,15,FALSE)/10000000000,"")</f>
        <v>693.50250000000005</v>
      </c>
      <c r="M353" s="14">
        <f>IFERROR(L353/'دیتا اولیه'!$AS$2*1000000,"")</f>
        <v>10258.760965074483</v>
      </c>
      <c r="N353" s="51">
        <f>IFERROR(VLOOKUP($A353,'دیتا اولیه'!$A:$AM,36,FALSE),"")</f>
        <v>-0.62660000000000005</v>
      </c>
      <c r="O353" s="35">
        <f t="shared" si="22"/>
        <v>-0.67025843108829752</v>
      </c>
      <c r="P353" s="51">
        <f>IFERROR(VLOOKUP($A353,'دیتا اولیه'!$A:$AM,37,FALSE),"")</f>
        <v>0.2472</v>
      </c>
      <c r="Q353" s="34">
        <f t="shared" si="23"/>
        <v>-6.5720802946701684E-2</v>
      </c>
      <c r="R353" s="54" t="str">
        <f>IFERROR(VLOOKUP($A353,'دیتا اولیه'!$A:$AM,31,FALSE),"")</f>
        <v>-</v>
      </c>
      <c r="S353" s="14">
        <f>IFERROR(VLOOKUP($A353,'دیتا اولیه'!$A:$AM,17,FALSE)/10000000000,"")</f>
        <v>3165.9445000000001</v>
      </c>
      <c r="T353" s="14">
        <f>IFERROR(S353/'دیتا اولیه'!$AR$2*1000000,"")</f>
        <v>53033.561150476577</v>
      </c>
      <c r="U353" s="30" t="str">
        <f>IFERROR(VLOOKUP($A353,'دیتا اولیه'!$A:$AM,22,FALSE),"")</f>
        <v>-</v>
      </c>
      <c r="V353" s="19" t="str">
        <f>IFERROR(VLOOKUP($A353,'دیتا اولیه'!$A:$AN,20,FALSE)/10000000000/L353,"")</f>
        <v/>
      </c>
      <c r="W353" s="14">
        <f>IFERROR(VLOOKUP($A353,'دیتا اولیه'!$A:$AN,40,FALSE),"")</f>
        <v>272.84469999999999</v>
      </c>
      <c r="X353" s="18">
        <f>IFERROR(VLOOKUP($A353,'دیتا اولیه'!$A:$AN,23,FALSE),"")</f>
        <v>3.2262</v>
      </c>
      <c r="Y353" s="18">
        <f>IFERROR(VLOOKUP($A353,'دیتا اولیه'!$A:$AN,24,FALSE),"")</f>
        <v>3.2406000000000001</v>
      </c>
      <c r="Z353" s="18" t="str">
        <f>IFERROR(VLOOKUP($A353,'دیتا اولیه'!$A:$AN,25,FALSE),"")</f>
        <v>-</v>
      </c>
      <c r="AA353" s="30">
        <f>IFERROR(VLOOKUP($A353,'دیتا اولیه'!$A:$AN,38,FALSE),"")</f>
        <v>-8.4900000000000003E-2</v>
      </c>
      <c r="AB353" s="18" t="str">
        <f>IFERROR(VLOOKUP($A353,'دیتا اولیه'!$A:$AN,39,FALSE),"")</f>
        <v>-</v>
      </c>
      <c r="AC353" s="22"/>
    </row>
    <row r="354" spans="1:29" ht="20.5" thickBot="1" x14ac:dyDescent="0.4">
      <c r="A354" s="14" t="s">
        <v>1639</v>
      </c>
      <c r="B354" s="13" t="str">
        <f>VLOOKUP($A354,'دیتا اولیه'!$A:$AM,2,FALSE)</f>
        <v>شرکت س استان اردبیل</v>
      </c>
      <c r="C354" s="13" t="str">
        <f>VLOOKUP($A354,'دیتا اولیه'!$A:$AM,3,FALSE)</f>
        <v>سرمایه گذاری استانی</v>
      </c>
      <c r="D354" s="13">
        <f>VLOOKUP($A354,'دیتا اولیه'!$A:$AM,5,FALSE)/10000000000</f>
        <v>8090.5990575360001</v>
      </c>
      <c r="E354" s="15">
        <f>IFERROR(D354/'دیتا اولیه'!$AO$2*1000,"")</f>
        <v>96.546528132887829</v>
      </c>
      <c r="F354" s="15" t="str">
        <f t="shared" si="20"/>
        <v/>
      </c>
      <c r="G354" s="14" t="str">
        <f>IFERROR(F354/'دیتا اولیه'!$AP$2*1000000,"")</f>
        <v/>
      </c>
      <c r="H354" s="15">
        <f>IFERROR(VLOOKUP($A354,'دیتا اولیه'!$A:$AM,16,FALSE)/10000000000,"")</f>
        <v>2572.8469</v>
      </c>
      <c r="I354" s="14">
        <f>IFERROR(H354/'دیتا اولیه'!$AQ$2*1000000,"")</f>
        <v>49747.610116400479</v>
      </c>
      <c r="J354" s="15" t="str">
        <f t="shared" si="21"/>
        <v/>
      </c>
      <c r="K354" s="14" t="str">
        <f>IFERROR(J354/'دیتا اولیه'!$AR$2*1000000,"")</f>
        <v/>
      </c>
      <c r="L354" s="14">
        <f>IFERROR(VLOOKUP($A354,'دیتا اولیه'!$A:$AM,15,FALSE)/10000000000,"")</f>
        <v>2572.8469</v>
      </c>
      <c r="M354" s="14">
        <f>IFERROR(L354/'دیتا اولیه'!$AS$2*1000000,"")</f>
        <v>38059.302377183769</v>
      </c>
      <c r="N354" s="51" t="str">
        <f>IFERROR(VLOOKUP($A354,'دیتا اولیه'!$A:$AM,36,FALSE),"")</f>
        <v>-</v>
      </c>
      <c r="O354" s="35" t="str">
        <f t="shared" si="22"/>
        <v/>
      </c>
      <c r="P354" s="51" t="str">
        <f>IFERROR(VLOOKUP($A354,'دیتا اولیه'!$A:$AM,37,FALSE),"")</f>
        <v>-</v>
      </c>
      <c r="Q354" s="34" t="str">
        <f t="shared" si="23"/>
        <v/>
      </c>
      <c r="R354" s="54" t="str">
        <f>IFERROR(VLOOKUP($A354,'دیتا اولیه'!$A:$AM,31,FALSE),"")</f>
        <v>-</v>
      </c>
      <c r="S354" s="14">
        <f>IFERROR(VLOOKUP($A354,'دیتا اولیه'!$A:$AM,17,FALSE)/10000000000,"")</f>
        <v>-2056.9722000000002</v>
      </c>
      <c r="T354" s="14">
        <f>IFERROR(S354/'دیتا اولیه'!$AR$2*1000000,"")</f>
        <v>-34456.87723001156</v>
      </c>
      <c r="U354" s="30" t="str">
        <f>IFERROR(VLOOKUP($A354,'دیتا اولیه'!$A:$AM,22,FALSE),"")</f>
        <v>-</v>
      </c>
      <c r="V354" s="19" t="str">
        <f>IFERROR(VLOOKUP($A354,'دیتا اولیه'!$A:$AN,20,FALSE)/10000000000/L354,"")</f>
        <v/>
      </c>
      <c r="W354" s="14">
        <f>IFERROR(VLOOKUP($A354,'دیتا اولیه'!$A:$AN,40,FALSE),"")</f>
        <v>72.899100000000004</v>
      </c>
      <c r="X354" s="18">
        <f>IFERROR(VLOOKUP($A354,'دیتا اولیه'!$A:$AN,23,FALSE),"")</f>
        <v>3.1442000000000001</v>
      </c>
      <c r="Y354" s="18">
        <f>IFERROR(VLOOKUP($A354,'دیتا اولیه'!$A:$AN,24,FALSE),"")</f>
        <v>18.707699999999999</v>
      </c>
      <c r="Z354" s="18" t="str">
        <f>IFERROR(VLOOKUP($A354,'دیتا اولیه'!$A:$AN,25,FALSE),"")</f>
        <v>-</v>
      </c>
      <c r="AA354" s="30">
        <f>IFERROR(VLOOKUP($A354,'دیتا اولیه'!$A:$AN,38,FALSE),"")</f>
        <v>-3.3E-3</v>
      </c>
      <c r="AB354" s="18" t="str">
        <f>IFERROR(VLOOKUP($A354,'دیتا اولیه'!$A:$AN,39,FALSE),"")</f>
        <v>-</v>
      </c>
      <c r="AC354" s="22"/>
    </row>
    <row r="355" spans="1:29" ht="20.5" thickBot="1" x14ac:dyDescent="0.4">
      <c r="A355" s="14" t="s">
        <v>1667</v>
      </c>
      <c r="B355" s="13" t="str">
        <f>VLOOKUP($A355,'دیتا اولیه'!$A:$AM,2,FALSE)</f>
        <v>س.سهام عدالت استان کرمان</v>
      </c>
      <c r="C355" s="13" t="str">
        <f>VLOOKUP($A355,'دیتا اولیه'!$A:$AM,3,FALSE)</f>
        <v>سرمایه گذاری استانی</v>
      </c>
      <c r="D355" s="13">
        <f>VLOOKUP($A355,'دیتا اولیه'!$A:$AM,5,FALSE)/10000000000</f>
        <v>7604.5867840823003</v>
      </c>
      <c r="E355" s="15">
        <f>IFERROR(D355/'دیتا اولیه'!$AO$2*1000,"")</f>
        <v>90.746858998595471</v>
      </c>
      <c r="F355" s="15">
        <f t="shared" si="20"/>
        <v>480.84748212994941</v>
      </c>
      <c r="G355" s="14">
        <f>IFERROR(F355/'دیتا اولیه'!$AP$2*1000000,"")</f>
        <v>9495.4084148884176</v>
      </c>
      <c r="H355" s="15">
        <f>IFERROR(VLOOKUP($A355,'دیتا اولیه'!$A:$AM,16,FALSE)/10000000000,"")</f>
        <v>2152.4056</v>
      </c>
      <c r="I355" s="14">
        <f>IFERROR(H355/'دیتا اولیه'!$AQ$2*1000000,"")</f>
        <v>41618.113616149116</v>
      </c>
      <c r="J355" s="15">
        <f t="shared" si="21"/>
        <v>1555.4772668225514</v>
      </c>
      <c r="K355" s="14">
        <f>IFERROR(J355/'دیتا اولیه'!$AR$2*1000000,"")</f>
        <v>26056.204948700124</v>
      </c>
      <c r="L355" s="14">
        <f>IFERROR(VLOOKUP($A355,'دیتا اولیه'!$A:$AM,15,FALSE)/10000000000,"")</f>
        <v>598.70320000000004</v>
      </c>
      <c r="M355" s="14">
        <f>IFERROR(L355/'دیتا اولیه'!$AS$2*1000000,"")</f>
        <v>8856.4252008106396</v>
      </c>
      <c r="N355" s="51">
        <f>IFERROR(VLOOKUP($A355,'دیتا اولیه'!$A:$AM,36,FALSE),"")</f>
        <v>-0.61509999999999998</v>
      </c>
      <c r="O355" s="35">
        <f t="shared" si="22"/>
        <v>-0.66010302658244702</v>
      </c>
      <c r="P355" s="51">
        <f>IFERROR(VLOOKUP($A355,'دیتا اولیه'!$A:$AM,37,FALSE),"")</f>
        <v>0.24510000000000001</v>
      </c>
      <c r="Q355" s="34">
        <f t="shared" si="23"/>
        <v>-6.7293915770476831E-2</v>
      </c>
      <c r="R355" s="54" t="str">
        <f>IFERROR(VLOOKUP($A355,'دیتا اولیه'!$A:$AM,31,FALSE),"")</f>
        <v>-</v>
      </c>
      <c r="S355" s="14">
        <f>IFERROR(VLOOKUP($A355,'دیتا اولیه'!$A:$AM,17,FALSE)/10000000000,"")</f>
        <v>6215.5092000000004</v>
      </c>
      <c r="T355" s="14">
        <f>IFERROR(S355/'دیتا اولیه'!$AR$2*1000000,"")</f>
        <v>104117.61395044977</v>
      </c>
      <c r="U355" s="30" t="str">
        <f>IFERROR(VLOOKUP($A355,'دیتا اولیه'!$A:$AM,22,FALSE),"")</f>
        <v>-</v>
      </c>
      <c r="V355" s="19" t="str">
        <f>IFERROR(VLOOKUP($A355,'دیتا اولیه'!$A:$AN,20,FALSE)/10000000000/L355,"")</f>
        <v/>
      </c>
      <c r="W355" s="14">
        <f>IFERROR(VLOOKUP($A355,'دیتا اولیه'!$A:$AN,40,FALSE),"")</f>
        <v>803.35789999999997</v>
      </c>
      <c r="X355" s="18">
        <f>IFERROR(VLOOKUP($A355,'دیتا اولیه'!$A:$AN,23,FALSE),"")</f>
        <v>3.3473000000000002</v>
      </c>
      <c r="Y355" s="18">
        <f>IFERROR(VLOOKUP($A355,'دیتا اولیه'!$A:$AN,24,FALSE),"")</f>
        <v>3.3332999999999999</v>
      </c>
      <c r="Z355" s="18" t="str">
        <f>IFERROR(VLOOKUP($A355,'دیتا اولیه'!$A:$AN,25,FALSE),"")</f>
        <v>-</v>
      </c>
      <c r="AA355" s="30">
        <f>IFERROR(VLOOKUP($A355,'دیتا اولیه'!$A:$AN,38,FALSE),"")</f>
        <v>-9.4700000000000006E-2</v>
      </c>
      <c r="AB355" s="18" t="str">
        <f>IFERROR(VLOOKUP($A355,'دیتا اولیه'!$A:$AN,39,FALSE),"")</f>
        <v>-</v>
      </c>
      <c r="AC355" s="22"/>
    </row>
    <row r="356" spans="1:29" ht="20.5" thickBot="1" x14ac:dyDescent="0.4">
      <c r="A356" s="14" t="s">
        <v>1649</v>
      </c>
      <c r="B356" s="13" t="str">
        <f>VLOOKUP($A356,'دیتا اولیه'!$A:$AM,2,FALSE)</f>
        <v>شرکت س استان یزد</v>
      </c>
      <c r="C356" s="13" t="str">
        <f>VLOOKUP($A356,'دیتا اولیه'!$A:$AM,3,FALSE)</f>
        <v>سرمایه گذاری استانی</v>
      </c>
      <c r="D356" s="13">
        <f>VLOOKUP($A356,'دیتا اولیه'!$A:$AM,5,FALSE)/10000000000</f>
        <v>7582.0378056877998</v>
      </c>
      <c r="E356" s="15">
        <f>IFERROR(D356/'دیتا اولیه'!$AO$2*1000,"")</f>
        <v>90.477778110832929</v>
      </c>
      <c r="F356" s="15">
        <f t="shared" si="20"/>
        <v>172.22698373379572</v>
      </c>
      <c r="G356" s="14">
        <f>IFERROR(F356/'دیتا اولیه'!$AP$2*1000000,"")</f>
        <v>3401.0067877921747</v>
      </c>
      <c r="H356" s="15">
        <f>IFERROR(VLOOKUP($A356,'دیتا اولیه'!$A:$AM,16,FALSE)/10000000000,"")</f>
        <v>731.09829999999999</v>
      </c>
      <c r="I356" s="14">
        <f>IFERROR(H356/'دیتا اولیه'!$AQ$2*1000000,"")</f>
        <v>14136.244634363278</v>
      </c>
      <c r="J356" s="15">
        <f t="shared" si="21"/>
        <v>511.48626777832266</v>
      </c>
      <c r="K356" s="14">
        <f>IFERROR(J356/'دیتا اولیه'!$AR$2*1000000,"")</f>
        <v>8568.0397302766087</v>
      </c>
      <c r="L356" s="14">
        <f>IFERROR(VLOOKUP($A356,'دیتا اولیه'!$A:$AM,15,FALSE)/10000000000,"")</f>
        <v>208.58410000000001</v>
      </c>
      <c r="M356" s="14">
        <f>IFERROR(L356/'دیتا اولیه'!$AS$2*1000000,"")</f>
        <v>3085.5179657105664</v>
      </c>
      <c r="N356" s="51">
        <f>IFERROR(VLOOKUP($A356,'دیتا اولیه'!$A:$AM,36,FALSE),"")</f>
        <v>-0.59219999999999995</v>
      </c>
      <c r="O356" s="35">
        <f t="shared" si="22"/>
        <v>-0.63988052543601426</v>
      </c>
      <c r="P356" s="51">
        <f>IFERROR(VLOOKUP($A356,'دیتا اولیه'!$A:$AM,37,FALSE),"")</f>
        <v>0.21110000000000001</v>
      </c>
      <c r="Q356" s="34">
        <f t="shared" si="23"/>
        <v>-9.276336148873543E-2</v>
      </c>
      <c r="R356" s="54" t="str">
        <f>IFERROR(VLOOKUP($A356,'دیتا اولیه'!$A:$AM,31,FALSE),"")</f>
        <v>-</v>
      </c>
      <c r="S356" s="14">
        <f>IFERROR(VLOOKUP($A356,'دیتا اولیه'!$A:$AM,17,FALSE)/10000000000,"")</f>
        <v>1993.7478000000001</v>
      </c>
      <c r="T356" s="14">
        <f>IFERROR(S356/'دیتا اولیه'!$AR$2*1000000,"")</f>
        <v>33397.788833609724</v>
      </c>
      <c r="U356" s="30" t="str">
        <f>IFERROR(VLOOKUP($A356,'دیتا اولیه'!$A:$AM,22,FALSE),"")</f>
        <v>-</v>
      </c>
      <c r="V356" s="19" t="str">
        <f>IFERROR(VLOOKUP($A356,'دیتا اولیه'!$A:$AN,20,FALSE)/10000000000/L356,"")</f>
        <v/>
      </c>
      <c r="W356" s="14">
        <f>IFERROR(VLOOKUP($A356,'دیتا اولیه'!$A:$AN,40,FALSE),"")</f>
        <v>617.72609999999997</v>
      </c>
      <c r="X356" s="18">
        <f>IFERROR(VLOOKUP($A356,'دیتا اولیه'!$A:$AN,23,FALSE),"")</f>
        <v>9.8574999999999999</v>
      </c>
      <c r="Y356" s="18">
        <f>IFERROR(VLOOKUP($A356,'دیتا اولیه'!$A:$AN,24,FALSE),"")</f>
        <v>9.3876000000000008</v>
      </c>
      <c r="Z356" s="18" t="str">
        <f>IFERROR(VLOOKUP($A356,'دیتا اولیه'!$A:$AN,25,FALSE),"")</f>
        <v>-</v>
      </c>
      <c r="AA356" s="30">
        <f>IFERROR(VLOOKUP($A356,'دیتا اولیه'!$A:$AN,38,FALSE),"")</f>
        <v>-2.5000000000000001E-2</v>
      </c>
      <c r="AB356" s="18" t="str">
        <f>IFERROR(VLOOKUP($A356,'دیتا اولیه'!$A:$AN,39,FALSE),"")</f>
        <v>-</v>
      </c>
      <c r="AC356" s="22"/>
    </row>
    <row r="357" spans="1:29" ht="20.5" thickBot="1" x14ac:dyDescent="0.4">
      <c r="A357" s="14" t="s">
        <v>1631</v>
      </c>
      <c r="B357" s="13" t="str">
        <f>VLOOKUP($A357,'دیتا اولیه'!$A:$AM,2,FALSE)</f>
        <v>شرکت س استان قم</v>
      </c>
      <c r="C357" s="13" t="str">
        <f>VLOOKUP($A357,'دیتا اولیه'!$A:$AM,3,FALSE)</f>
        <v>سرمایه گذاری استانی</v>
      </c>
      <c r="D357" s="13">
        <f>VLOOKUP($A357,'دیتا اولیه'!$A:$AM,5,FALSE)/10000000000</f>
        <v>6968.5564586760001</v>
      </c>
      <c r="E357" s="15">
        <f>IFERROR(D357/'دیتا اولیه'!$AO$2*1000,"")</f>
        <v>83.156998313556088</v>
      </c>
      <c r="F357" s="15">
        <f t="shared" si="20"/>
        <v>142.7232872280191</v>
      </c>
      <c r="G357" s="14">
        <f>IFERROR(F357/'دیتا اولیه'!$AP$2*1000000,"")</f>
        <v>2818.3903481046427</v>
      </c>
      <c r="H357" s="15">
        <f>IFERROR(VLOOKUP($A357,'دیتا اولیه'!$A:$AM,16,FALSE)/10000000000,"")</f>
        <v>660.54930000000002</v>
      </c>
      <c r="I357" s="14">
        <f>IFERROR(H357/'دیتا اولیه'!$AQ$2*1000000,"")</f>
        <v>12772.135426737306</v>
      </c>
      <c r="J357" s="15">
        <f t="shared" si="21"/>
        <v>460.22117892540433</v>
      </c>
      <c r="K357" s="14">
        <f>IFERROR(J357/'دیتا اولیه'!$AR$2*1000000,"")</f>
        <v>7709.2848706870418</v>
      </c>
      <c r="L357" s="14">
        <f>IFERROR(VLOOKUP($A357,'دیتا اولیه'!$A:$AM,15,FALSE)/10000000000,"")</f>
        <v>176.44880000000001</v>
      </c>
      <c r="M357" s="14">
        <f>IFERROR(L357/'دیتا اولیه'!$AS$2*1000000,"")</f>
        <v>2610.150737415127</v>
      </c>
      <c r="N357" s="51">
        <f>IFERROR(VLOOKUP($A357,'دیتا اولیه'!$A:$AM,36,FALSE),"")</f>
        <v>-0.61660000000000004</v>
      </c>
      <c r="O357" s="35">
        <f t="shared" si="22"/>
        <v>-0.66142764456147107</v>
      </c>
      <c r="P357" s="51">
        <f>IFERROR(VLOOKUP($A357,'دیتا اولیه'!$A:$AM,37,FALSE),"")</f>
        <v>0.23630000000000001</v>
      </c>
      <c r="Q357" s="34">
        <f t="shared" si="23"/>
        <v>-7.3886007603437998E-2</v>
      </c>
      <c r="R357" s="54" t="str">
        <f>IFERROR(VLOOKUP($A357,'دیتا اولیه'!$A:$AM,31,FALSE),"")</f>
        <v>-</v>
      </c>
      <c r="S357" s="14">
        <f>IFERROR(VLOOKUP($A357,'دیتا اولیه'!$A:$AM,17,FALSE)/10000000000,"")</f>
        <v>839.25779999999997</v>
      </c>
      <c r="T357" s="14">
        <f>IFERROR(S357/'دیتا اولیه'!$AR$2*1000000,"")</f>
        <v>14058.626061611136</v>
      </c>
      <c r="U357" s="30" t="str">
        <f>IFERROR(VLOOKUP($A357,'دیتا اولیه'!$A:$AM,22,FALSE),"")</f>
        <v>-</v>
      </c>
      <c r="V357" s="19" t="str">
        <f>IFERROR(VLOOKUP($A357,'دیتا اولیه'!$A:$AN,20,FALSE)/10000000000/L357,"")</f>
        <v/>
      </c>
      <c r="W357" s="14">
        <f>IFERROR(VLOOKUP($A357,'دیتا اولیه'!$A:$AN,40,FALSE),"")</f>
        <v>288.452</v>
      </c>
      <c r="X357" s="18">
        <f>IFERROR(VLOOKUP($A357,'دیتا اولیه'!$A:$AN,23,FALSE),"")</f>
        <v>10.0192</v>
      </c>
      <c r="Y357" s="18">
        <f>IFERROR(VLOOKUP($A357,'دیتا اولیه'!$A:$AN,24,FALSE),"")</f>
        <v>9.5188000000000006</v>
      </c>
      <c r="Z357" s="18" t="str">
        <f>IFERROR(VLOOKUP($A357,'دیتا اولیه'!$A:$AN,25,FALSE),"")</f>
        <v>-</v>
      </c>
      <c r="AA357" s="30">
        <f>IFERROR(VLOOKUP($A357,'دیتا اولیه'!$A:$AN,38,FALSE),"")</f>
        <v>-8.0000000000000004E-4</v>
      </c>
      <c r="AB357" s="18" t="str">
        <f>IFERROR(VLOOKUP($A357,'دیتا اولیه'!$A:$AN,39,FALSE),"")</f>
        <v>-</v>
      </c>
      <c r="AC357" s="22"/>
    </row>
    <row r="358" spans="1:29" ht="20.5" thickBot="1" x14ac:dyDescent="0.4">
      <c r="A358" s="14" t="s">
        <v>1653</v>
      </c>
      <c r="B358" s="13" t="str">
        <f>VLOOKUP($A358,'دیتا اولیه'!$A:$AM,2,FALSE)</f>
        <v>شرکت س استان آذربایجان غربی</v>
      </c>
      <c r="C358" s="13" t="str">
        <f>VLOOKUP($A358,'دیتا اولیه'!$A:$AM,3,FALSE)</f>
        <v>سرمایه گذاری استانی</v>
      </c>
      <c r="D358" s="13">
        <f>VLOOKUP($A358,'دیتا اولیه'!$A:$AM,5,FALSE)/10000000000</f>
        <v>6810.6338102946002</v>
      </c>
      <c r="E358" s="15">
        <f>IFERROR(D358/'دیتا اولیه'!$AO$2*1000,"")</f>
        <v>81.272479836451069</v>
      </c>
      <c r="F358" s="15" t="str">
        <f t="shared" si="20"/>
        <v/>
      </c>
      <c r="G358" s="14" t="str">
        <f>IFERROR(F358/'دیتا اولیه'!$AP$2*1000000,"")</f>
        <v/>
      </c>
      <c r="H358" s="15">
        <f>IFERROR(VLOOKUP($A358,'دیتا اولیه'!$A:$AM,16,FALSE)/10000000000,"")</f>
        <v>-3.2000000000000001E-2</v>
      </c>
      <c r="I358" s="14">
        <f>IFERROR(H358/'دیتا اولیه'!$AQ$2*1000000,"")</f>
        <v>-0.61874009049073819</v>
      </c>
      <c r="J358" s="15">
        <f t="shared" si="21"/>
        <v>854.6363636362853</v>
      </c>
      <c r="K358" s="14">
        <f>IFERROR(J358/'دیتا اولیه'!$AR$2*1000000,"")</f>
        <v>14316.236387695953</v>
      </c>
      <c r="L358" s="14">
        <f>IFERROR(VLOOKUP($A358,'دیتا اولیه'!$A:$AM,15,FALSE)/10000000000,"")</f>
        <v>-0.94010000000000005</v>
      </c>
      <c r="M358" s="14">
        <f>IFERROR(L358/'دیتا اولیه'!$AS$2*1000000,"")</f>
        <v>-13.906599014807473</v>
      </c>
      <c r="N358" s="51">
        <f>IFERROR(VLOOKUP($A358,'دیتا اولیه'!$A:$AM,36,FALSE),"")</f>
        <v>-1.0011000000000001</v>
      </c>
      <c r="O358" s="35">
        <f t="shared" si="22"/>
        <v>-1.000971386517951</v>
      </c>
      <c r="P358" s="51" t="str">
        <f>IFERROR(VLOOKUP($A358,'دیتا اولیه'!$A:$AM,37,FALSE),"")</f>
        <v>-</v>
      </c>
      <c r="Q358" s="34" t="str">
        <f t="shared" si="23"/>
        <v/>
      </c>
      <c r="R358" s="54" t="str">
        <f>IFERROR(VLOOKUP($A358,'دیتا اولیه'!$A:$AM,31,FALSE),"")</f>
        <v>-</v>
      </c>
      <c r="S358" s="14">
        <f>IFERROR(VLOOKUP($A358,'دیتا اولیه'!$A:$AM,17,FALSE)/10000000000,"")</f>
        <v>3.7604000000000002</v>
      </c>
      <c r="T358" s="14">
        <f>IFERROR(S358/'دیتا اولیه'!$AR$2*1000000,"")</f>
        <v>62.991440105867973</v>
      </c>
      <c r="U358" s="30" t="str">
        <f>IFERROR(VLOOKUP($A358,'دیتا اولیه'!$A:$AM,22,FALSE),"")</f>
        <v>-</v>
      </c>
      <c r="V358" s="19" t="str">
        <f>IFERROR(VLOOKUP($A358,'دیتا اولیه'!$A:$AN,20,FALSE)/10000000000/L358,"")</f>
        <v/>
      </c>
      <c r="W358" s="14">
        <f>IFERROR(VLOOKUP($A358,'دیتا اولیه'!$A:$AN,40,FALSE),"")</f>
        <v>8.5151000000000003</v>
      </c>
      <c r="X358" s="18">
        <f>IFERROR(VLOOKUP($A358,'دیتا اولیه'!$A:$AN,23,FALSE),"")</f>
        <v>0.99429999999999996</v>
      </c>
      <c r="Y358" s="18">
        <f>IFERROR(VLOOKUP($A358,'دیتا اولیه'!$A:$AN,24,FALSE),"")</f>
        <v>1.0093000000000001</v>
      </c>
      <c r="Z358" s="18" t="str">
        <f>IFERROR(VLOOKUP($A358,'دیتا اولیه'!$A:$AN,25,FALSE),"")</f>
        <v>-</v>
      </c>
      <c r="AA358" s="30">
        <f>IFERROR(VLOOKUP($A358,'دیتا اولیه'!$A:$AN,38,FALSE),"")</f>
        <v>-7.6399999999999996E-2</v>
      </c>
      <c r="AB358" s="18" t="str">
        <f>IFERROR(VLOOKUP($A358,'دیتا اولیه'!$A:$AN,39,FALSE),"")</f>
        <v>-</v>
      </c>
      <c r="AC358" s="22"/>
    </row>
    <row r="359" spans="1:29" ht="20.5" thickBot="1" x14ac:dyDescent="0.4">
      <c r="A359" s="14" t="s">
        <v>1637</v>
      </c>
      <c r="B359" s="13" t="str">
        <f>VLOOKUP($A359,'دیتا اولیه'!$A:$AM,2,FALSE)</f>
        <v>شرکت س استان زنجان</v>
      </c>
      <c r="C359" s="13" t="str">
        <f>VLOOKUP($A359,'دیتا اولیه'!$A:$AM,3,FALSE)</f>
        <v>سرمایه گذاری استانی</v>
      </c>
      <c r="D359" s="13">
        <f>VLOOKUP($A359,'دیتا اولیه'!$A:$AM,5,FALSE)/10000000000</f>
        <v>6676.7768909291999</v>
      </c>
      <c r="E359" s="15">
        <f>IFERROR(D359/'دیتا اولیه'!$AO$2*1000,"")</f>
        <v>79.675141896529823</v>
      </c>
      <c r="F359" s="15">
        <f t="shared" si="20"/>
        <v>128.63720177921553</v>
      </c>
      <c r="G359" s="14">
        <f>IFERROR(F359/'دیتا اولیه'!$AP$2*1000000,"")</f>
        <v>2540.2291030650777</v>
      </c>
      <c r="H359" s="15">
        <f>IFERROR(VLOOKUP($A359,'دیتا اولیه'!$A:$AM,16,FALSE)/10000000000,"")</f>
        <v>567.91830000000004</v>
      </c>
      <c r="I359" s="14">
        <f>IFERROR(H359/'دیتا اولیه'!$AQ$2*1000000,"")</f>
        <v>10981.056885417071</v>
      </c>
      <c r="J359" s="15">
        <f t="shared" si="21"/>
        <v>404.73256997455468</v>
      </c>
      <c r="K359" s="14">
        <f>IFERROR(J359/'دیتا اولیه'!$AR$2*1000000,"")</f>
        <v>6779.7807255733906</v>
      </c>
      <c r="L359" s="14">
        <f>IFERROR(VLOOKUP($A359,'دیتا اولیه'!$A:$AM,15,FALSE)/10000000000,"")</f>
        <v>159.0599</v>
      </c>
      <c r="M359" s="14">
        <f>IFERROR(L359/'دیتا اولیه'!$AS$2*1000000,"")</f>
        <v>2352.9222940489044</v>
      </c>
      <c r="N359" s="51">
        <f>IFERROR(VLOOKUP($A359,'دیتا اولیه'!$A:$AM,36,FALSE),"")</f>
        <v>-0.60699999999999998</v>
      </c>
      <c r="O359" s="35">
        <f t="shared" si="22"/>
        <v>-0.65295008949571753</v>
      </c>
      <c r="P359" s="51">
        <f>IFERROR(VLOOKUP($A359,'دیتا اولیه'!$A:$AM,37,FALSE),"")</f>
        <v>0.23649999999999999</v>
      </c>
      <c r="Q359" s="34">
        <f t="shared" si="23"/>
        <v>-7.3736187334507042E-2</v>
      </c>
      <c r="R359" s="54" t="str">
        <f>IFERROR(VLOOKUP($A359,'دیتا اولیه'!$A:$AM,31,FALSE),"")</f>
        <v>-</v>
      </c>
      <c r="S359" s="14">
        <f>IFERROR(VLOOKUP($A359,'دیتا اولیه'!$A:$AM,17,FALSE)/10000000000,"")</f>
        <v>690.51800000000003</v>
      </c>
      <c r="T359" s="14">
        <f>IFERROR(S359/'دیتا اولیه'!$AR$2*1000000,"")</f>
        <v>11567.046920280753</v>
      </c>
      <c r="U359" s="30" t="str">
        <f>IFERROR(VLOOKUP($A359,'دیتا اولیه'!$A:$AM,22,FALSE),"")</f>
        <v>-</v>
      </c>
      <c r="V359" s="19" t="str">
        <f>IFERROR(VLOOKUP($A359,'دیتا اولیه'!$A:$AN,20,FALSE)/10000000000/L359,"")</f>
        <v/>
      </c>
      <c r="W359" s="14">
        <f>IFERROR(VLOOKUP($A359,'دیتا اولیه'!$A:$AN,40,FALSE),"")</f>
        <v>278.63189999999997</v>
      </c>
      <c r="X359" s="18">
        <f>IFERROR(VLOOKUP($A359,'دیتا اولیه'!$A:$AN,23,FALSE),"")</f>
        <v>11.1188</v>
      </c>
      <c r="Y359" s="18">
        <f>IFERROR(VLOOKUP($A359,'دیتا اولیه'!$A:$AN,24,FALSE),"")</f>
        <v>10.622</v>
      </c>
      <c r="Z359" s="18" t="str">
        <f>IFERROR(VLOOKUP($A359,'دیتا اولیه'!$A:$AN,25,FALSE),"")</f>
        <v>-</v>
      </c>
      <c r="AA359" s="30" t="str">
        <f>IFERROR(VLOOKUP($A359,'دیتا اولیه'!$A:$AN,38,FALSE),"")</f>
        <v>-</v>
      </c>
      <c r="AB359" s="18" t="str">
        <f>IFERROR(VLOOKUP($A359,'دیتا اولیه'!$A:$AN,39,FALSE),"")</f>
        <v>-</v>
      </c>
      <c r="AC359" s="22"/>
    </row>
    <row r="360" spans="1:29" ht="20.5" thickBot="1" x14ac:dyDescent="0.4">
      <c r="A360" s="14" t="s">
        <v>1655</v>
      </c>
      <c r="B360" s="13" t="str">
        <f>VLOOKUP($A360,'دیتا اولیه'!$A:$AM,2,FALSE)</f>
        <v>شرکت س استان گیلان</v>
      </c>
      <c r="C360" s="13" t="str">
        <f>VLOOKUP($A360,'دیتا اولیه'!$A:$AM,3,FALSE)</f>
        <v>سرمایه گذاری استانی</v>
      </c>
      <c r="D360" s="13">
        <f>VLOOKUP($A360,'دیتا اولیه'!$A:$AM,5,FALSE)/10000000000</f>
        <v>6473.8985916882002</v>
      </c>
      <c r="E360" s="15">
        <f>IFERROR(D360/'دیتا اولیه'!$AO$2*1000,"")</f>
        <v>77.254159805348451</v>
      </c>
      <c r="F360" s="15" t="str">
        <f t="shared" si="20"/>
        <v/>
      </c>
      <c r="G360" s="14" t="str">
        <f>IFERROR(F360/'دیتا اولیه'!$AP$2*1000000,"")</f>
        <v/>
      </c>
      <c r="H360" s="15">
        <f>IFERROR(VLOOKUP($A360,'دیتا اولیه'!$A:$AM,16,FALSE)/10000000000,"")</f>
        <v>83.527500000000003</v>
      </c>
      <c r="I360" s="14">
        <f>IFERROR(H360/'دیتا اولیه'!$AQ$2*1000000,"")</f>
        <v>1615.0566533895355</v>
      </c>
      <c r="J360" s="15" t="str">
        <f t="shared" si="21"/>
        <v/>
      </c>
      <c r="K360" s="14" t="str">
        <f>IFERROR(J360/'دیتا اولیه'!$AR$2*1000000,"")</f>
        <v/>
      </c>
      <c r="L360" s="14">
        <f>IFERROR(VLOOKUP($A360,'دیتا اولیه'!$A:$AM,15,FALSE)/10000000000,"")</f>
        <v>1.1299999999999999E-2</v>
      </c>
      <c r="M360" s="14">
        <f>IFERROR(L360/'دیتا اولیه'!$AS$2*1000000,"")</f>
        <v>0.16715729057262466</v>
      </c>
      <c r="N360" s="51" t="str">
        <f>IFERROR(VLOOKUP($A360,'دیتا اولیه'!$A:$AM,36,FALSE),"")</f>
        <v>-</v>
      </c>
      <c r="O360" s="35" t="str">
        <f t="shared" si="22"/>
        <v/>
      </c>
      <c r="P360" s="51">
        <f>IFERROR(VLOOKUP($A360,'دیتا اولیه'!$A:$AM,37,FALSE),"")</f>
        <v>-1</v>
      </c>
      <c r="Q360" s="34" t="str">
        <f t="shared" si="23"/>
        <v/>
      </c>
      <c r="R360" s="54" t="str">
        <f>IFERROR(VLOOKUP($A360,'دیتا اولیه'!$A:$AM,31,FALSE),"")</f>
        <v>-</v>
      </c>
      <c r="S360" s="14">
        <f>IFERROR(VLOOKUP($A360,'دیتا اولیه'!$A:$AM,17,FALSE)/10000000000,"")</f>
        <v>162.6951</v>
      </c>
      <c r="T360" s="14">
        <f>IFERROR(S360/'دیتا اولیه'!$AR$2*1000000,"")</f>
        <v>2725.3480074375593</v>
      </c>
      <c r="U360" s="30" t="str">
        <f>IFERROR(VLOOKUP($A360,'دیتا اولیه'!$A:$AM,22,FALSE),"")</f>
        <v>-</v>
      </c>
      <c r="V360" s="19" t="str">
        <f>IFERROR(VLOOKUP($A360,'دیتا اولیه'!$A:$AN,20,FALSE)/10000000000/L360,"")</f>
        <v/>
      </c>
      <c r="W360" s="14">
        <f>IFERROR(VLOOKUP($A360,'دیتا اولیه'!$A:$AN,40,FALSE),"")</f>
        <v>245.47499999999999</v>
      </c>
      <c r="X360" s="18" t="str">
        <f>IFERROR(VLOOKUP($A360,'دیتا اولیه'!$A:$AN,23,FALSE),"")</f>
        <v>-</v>
      </c>
      <c r="Y360" s="18" t="str">
        <f>IFERROR(VLOOKUP($A360,'دیتا اولیه'!$A:$AN,24,FALSE),"")</f>
        <v>-</v>
      </c>
      <c r="Z360" s="18" t="str">
        <f>IFERROR(VLOOKUP($A360,'دیتا اولیه'!$A:$AN,25,FALSE),"")</f>
        <v>-</v>
      </c>
      <c r="AA360" s="30">
        <f>IFERROR(VLOOKUP($A360,'دیتا اولیه'!$A:$AN,38,FALSE),"")</f>
        <v>-0.1</v>
      </c>
      <c r="AB360" s="18" t="str">
        <f>IFERROR(VLOOKUP($A360,'دیتا اولیه'!$A:$AN,39,FALSE),"")</f>
        <v>-</v>
      </c>
      <c r="AC360" s="22"/>
    </row>
    <row r="361" spans="1:29" ht="20.5" thickBot="1" x14ac:dyDescent="0.4">
      <c r="A361" s="14" t="s">
        <v>1679</v>
      </c>
      <c r="B361" s="13" t="str">
        <f>VLOOKUP($A361,'دیتا اولیه'!$A:$AM,2,FALSE)</f>
        <v>شرکت س استان هرمزگان</v>
      </c>
      <c r="C361" s="13" t="str">
        <f>VLOOKUP($A361,'دیتا اولیه'!$A:$AM,3,FALSE)</f>
        <v>سرمایه گذاری استانی</v>
      </c>
      <c r="D361" s="13">
        <f>VLOOKUP($A361,'دیتا اولیه'!$A:$AM,5,FALSE)/10000000000</f>
        <v>6227.7471303047996</v>
      </c>
      <c r="E361" s="15">
        <f>IFERROR(D361/'دیتا اولیه'!$AO$2*1000,"")</f>
        <v>74.316791531083538</v>
      </c>
      <c r="F361" s="15" t="str">
        <f t="shared" si="20"/>
        <v/>
      </c>
      <c r="G361" s="14" t="str">
        <f>IFERROR(F361/'دیتا اولیه'!$AP$2*1000000,"")</f>
        <v/>
      </c>
      <c r="H361" s="15">
        <f>IFERROR(VLOOKUP($A361,'دیتا اولیه'!$A:$AM,16,FALSE)/10000000000,"")</f>
        <v>-2773.8036999999999</v>
      </c>
      <c r="I361" s="14">
        <f>IFERROR(H361/'دیتا اولیه'!$AQ$2*1000000,"")</f>
        <v>-53633.236010673267</v>
      </c>
      <c r="J361" s="15" t="str">
        <f t="shared" si="21"/>
        <v/>
      </c>
      <c r="K361" s="14" t="str">
        <f>IFERROR(J361/'دیتا اولیه'!$AR$2*1000000,"")</f>
        <v/>
      </c>
      <c r="L361" s="14">
        <f>IFERROR(VLOOKUP($A361,'دیتا اولیه'!$A:$AM,15,FALSE)/10000000000,"")</f>
        <v>1420.1822</v>
      </c>
      <c r="M361" s="14">
        <f>IFERROR(L361/'دیتا اولیه'!$AS$2*1000000,"")</f>
        <v>21008.301652342419</v>
      </c>
      <c r="N361" s="51" t="str">
        <f>IFERROR(VLOOKUP($A361,'دیتا اولیه'!$A:$AM,36,FALSE),"")</f>
        <v>-</v>
      </c>
      <c r="O361" s="35" t="str">
        <f t="shared" si="22"/>
        <v/>
      </c>
      <c r="P361" s="51" t="str">
        <f>IFERROR(VLOOKUP($A361,'دیتا اولیه'!$A:$AM,37,FALSE),"")</f>
        <v>-</v>
      </c>
      <c r="Q361" s="34" t="str">
        <f t="shared" si="23"/>
        <v/>
      </c>
      <c r="R361" s="54" t="str">
        <f>IFERROR(VLOOKUP($A361,'دیتا اولیه'!$A:$AM,31,FALSE),"")</f>
        <v>-</v>
      </c>
      <c r="S361" s="14">
        <f>IFERROR(VLOOKUP($A361,'دیتا اولیه'!$A:$AM,17,FALSE)/10000000000,"")</f>
        <v>-2773.8036999999999</v>
      </c>
      <c r="T361" s="14">
        <f>IFERROR(S361/'دیتا اولیه'!$AR$2*1000000,"")</f>
        <v>-46464.70844431044</v>
      </c>
      <c r="U361" s="30" t="str">
        <f>IFERROR(VLOOKUP($A361,'دیتا اولیه'!$A:$AM,22,FALSE),"")</f>
        <v>-</v>
      </c>
      <c r="V361" s="19" t="str">
        <f>IFERROR(VLOOKUP($A361,'دیتا اولیه'!$A:$AN,20,FALSE)/10000000000/L361,"")</f>
        <v/>
      </c>
      <c r="W361" s="14">
        <f>IFERROR(VLOOKUP($A361,'دیتا اولیه'!$A:$AN,40,FALSE),"")</f>
        <v>24.626200000000001</v>
      </c>
      <c r="X361" s="18" t="str">
        <f>IFERROR(VLOOKUP($A361,'دیتا اولیه'!$A:$AN,23,FALSE),"")</f>
        <v>-</v>
      </c>
      <c r="Y361" s="18" t="str">
        <f>IFERROR(VLOOKUP($A361,'دیتا اولیه'!$A:$AN,24,FALSE),"")</f>
        <v>-</v>
      </c>
      <c r="Z361" s="18" t="str">
        <f>IFERROR(VLOOKUP($A361,'دیتا اولیه'!$A:$AN,25,FALSE),"")</f>
        <v>-</v>
      </c>
      <c r="AA361" s="30">
        <f>IFERROR(VLOOKUP($A361,'دیتا اولیه'!$A:$AN,38,FALSE),"")</f>
        <v>-0.2571</v>
      </c>
      <c r="AB361" s="18" t="str">
        <f>IFERROR(VLOOKUP($A361,'دیتا اولیه'!$A:$AN,39,FALSE),"")</f>
        <v>-</v>
      </c>
      <c r="AC361" s="22"/>
    </row>
    <row r="362" spans="1:29" ht="20.5" thickBot="1" x14ac:dyDescent="0.4">
      <c r="A362" s="14" t="s">
        <v>1647</v>
      </c>
      <c r="B362" s="13" t="str">
        <f>VLOOKUP($A362,'دیتا اولیه'!$A:$AM,2,FALSE)</f>
        <v>شرکت س استان بوشهر</v>
      </c>
      <c r="C362" s="13" t="str">
        <f>VLOOKUP($A362,'دیتا اولیه'!$A:$AM,3,FALSE)</f>
        <v>سرمایه گذاری استانی</v>
      </c>
      <c r="D362" s="13">
        <f>VLOOKUP($A362,'دیتا اولیه'!$A:$AM,5,FALSE)/10000000000</f>
        <v>6076.3508012339998</v>
      </c>
      <c r="E362" s="15">
        <f>IFERROR(D362/'دیتا اولیه'!$AO$2*1000,"")</f>
        <v>72.510152759355606</v>
      </c>
      <c r="F362" s="15" t="str">
        <f t="shared" si="20"/>
        <v/>
      </c>
      <c r="G362" s="14" t="str">
        <f>IFERROR(F362/'دیتا اولیه'!$AP$2*1000000,"")</f>
        <v/>
      </c>
      <c r="H362" s="15">
        <f>IFERROR(VLOOKUP($A362,'دیتا اولیه'!$A:$AM,16,FALSE)/10000000000,"")</f>
        <v>351.2518</v>
      </c>
      <c r="I362" s="14">
        <f>IFERROR(H362/'دیتا اولیه'!$AQ$2*1000000,"")</f>
        <v>6791.6740786573346</v>
      </c>
      <c r="J362" s="15" t="str">
        <f t="shared" si="21"/>
        <v/>
      </c>
      <c r="K362" s="14" t="str">
        <f>IFERROR(J362/'دیتا اولیه'!$AR$2*1000000,"")</f>
        <v/>
      </c>
      <c r="L362" s="14">
        <f>IFERROR(VLOOKUP($A362,'دیتا اولیه'!$A:$AM,15,FALSE)/10000000000,"")</f>
        <v>8.6515000000000004</v>
      </c>
      <c r="M362" s="14">
        <f>IFERROR(L362/'دیتا اولیه'!$AS$2*1000000,"")</f>
        <v>127.97887605212941</v>
      </c>
      <c r="N362" s="51" t="str">
        <f>IFERROR(VLOOKUP($A362,'دیتا اولیه'!$A:$AM,36,FALSE),"")</f>
        <v>-</v>
      </c>
      <c r="O362" s="35" t="str">
        <f t="shared" si="22"/>
        <v/>
      </c>
      <c r="P362" s="51" t="str">
        <f>IFERROR(VLOOKUP($A362,'دیتا اولیه'!$A:$AM,37,FALSE),"")</f>
        <v>-</v>
      </c>
      <c r="Q362" s="34" t="str">
        <f t="shared" si="23"/>
        <v/>
      </c>
      <c r="R362" s="54" t="str">
        <f>IFERROR(VLOOKUP($A362,'دیتا اولیه'!$A:$AM,31,FALSE),"")</f>
        <v>-</v>
      </c>
      <c r="S362" s="14">
        <f>IFERROR(VLOOKUP($A362,'دیتا اولیه'!$A:$AM,17,FALSE)/10000000000,"")</f>
        <v>387.0471</v>
      </c>
      <c r="T362" s="14">
        <f>IFERROR(S362/'دیتا اولیه'!$AR$2*1000000,"")</f>
        <v>6483.5268103924818</v>
      </c>
      <c r="U362" s="30" t="str">
        <f>IFERROR(VLOOKUP($A362,'دیتا اولیه'!$A:$AM,22,FALSE),"")</f>
        <v>-</v>
      </c>
      <c r="V362" s="19" t="str">
        <f>IFERROR(VLOOKUP($A362,'دیتا اولیه'!$A:$AN,20,FALSE)/10000000000/L362,"")</f>
        <v/>
      </c>
      <c r="W362" s="14">
        <f>IFERROR(VLOOKUP($A362,'دیتا اولیه'!$A:$AN,40,FALSE),"")</f>
        <v>116.6324</v>
      </c>
      <c r="X362" s="18">
        <f>IFERROR(VLOOKUP($A362,'دیتا اولیه'!$A:$AN,23,FALSE),"")</f>
        <v>60.522799999999997</v>
      </c>
      <c r="Y362" s="18">
        <f>IFERROR(VLOOKUP($A362,'دیتا اولیه'!$A:$AN,24,FALSE),"")</f>
        <v>16.9863</v>
      </c>
      <c r="Z362" s="18" t="str">
        <f>IFERROR(VLOOKUP($A362,'دیتا اولیه'!$A:$AN,25,FALSE),"")</f>
        <v>-</v>
      </c>
      <c r="AA362" s="30">
        <f>IFERROR(VLOOKUP($A362,'دیتا اولیه'!$A:$AN,38,FALSE),"")</f>
        <v>3.3300000000000003E-2</v>
      </c>
      <c r="AB362" s="18" t="str">
        <f>IFERROR(VLOOKUP($A362,'دیتا اولیه'!$A:$AN,39,FALSE),"")</f>
        <v>-</v>
      </c>
      <c r="AC362" s="22"/>
    </row>
    <row r="363" spans="1:29" ht="20.5" thickBot="1" x14ac:dyDescent="0.4">
      <c r="A363" s="14" t="s">
        <v>1663</v>
      </c>
      <c r="B363" s="13" t="str">
        <f>VLOOKUP($A363,'دیتا اولیه'!$A:$AM,2,FALSE)</f>
        <v>شرکت س استان همدان</v>
      </c>
      <c r="C363" s="13" t="str">
        <f>VLOOKUP($A363,'دیتا اولیه'!$A:$AM,3,FALSE)</f>
        <v>سرمایه گذاری استانی</v>
      </c>
      <c r="D363" s="13">
        <f>VLOOKUP($A363,'دیتا اولیه'!$A:$AM,5,FALSE)/10000000000</f>
        <v>5874.7924057779001</v>
      </c>
      <c r="E363" s="15">
        <f>IFERROR(D363/'دیتا اولیه'!$AO$2*1000,"")</f>
        <v>70.104921309998801</v>
      </c>
      <c r="F363" s="15">
        <f t="shared" si="20"/>
        <v>310.41999999999996</v>
      </c>
      <c r="G363" s="14">
        <f>IFERROR(F363/'دیتا اولیه'!$AP$2*1000000,"")</f>
        <v>6129.93680884676</v>
      </c>
      <c r="H363" s="15">
        <f>IFERROR(VLOOKUP($A363,'دیتا اولیه'!$A:$AM,16,FALSE)/10000000000,"")</f>
        <v>1381.414</v>
      </c>
      <c r="I363" s="14">
        <f>IFERROR(H363/'دیتا اولیه'!$AQ$2*1000000,"")</f>
        <v>26710.506980161645</v>
      </c>
      <c r="J363" s="15">
        <f t="shared" si="21"/>
        <v>979.4042067916879</v>
      </c>
      <c r="K363" s="14">
        <f>IFERROR(J363/'دیتا اولیه'!$AR$2*1000000,"")</f>
        <v>16406.255034452115</v>
      </c>
      <c r="L363" s="14">
        <f>IFERROR(VLOOKUP($A363,'دیتا اولیه'!$A:$AM,15,FALSE)/10000000000,"")</f>
        <v>386.47289999999998</v>
      </c>
      <c r="M363" s="14">
        <f>IFERROR(L363/'دیتا اولیه'!$AS$2*1000000,"")</f>
        <v>5716.970163163267</v>
      </c>
      <c r="N363" s="51">
        <f>IFERROR(VLOOKUP($A363,'دیتا اولیه'!$A:$AM,36,FALSE),"")</f>
        <v>-0.60540000000000005</v>
      </c>
      <c r="O363" s="35">
        <f t="shared" si="22"/>
        <v>-0.65153716365142533</v>
      </c>
      <c r="P363" s="51">
        <f>IFERROR(VLOOKUP($A363,'دیتا اولیه'!$A:$AM,37,FALSE),"")</f>
        <v>0.245</v>
      </c>
      <c r="Q363" s="34">
        <f t="shared" si="23"/>
        <v>-6.7368825904941976E-2</v>
      </c>
      <c r="R363" s="54" t="str">
        <f>IFERROR(VLOOKUP($A363,'دیتا اولیه'!$A:$AM,31,FALSE),"")</f>
        <v>-</v>
      </c>
      <c r="S363" s="14">
        <f>IFERROR(VLOOKUP($A363,'دیتا اولیه'!$A:$AM,17,FALSE)/10000000000,"")</f>
        <v>1707.3694</v>
      </c>
      <c r="T363" s="14">
        <f>IFERROR(S363/'دیتا اولیه'!$AR$2*1000000,"")</f>
        <v>28600.589644370739</v>
      </c>
      <c r="U363" s="30" t="str">
        <f>IFERROR(VLOOKUP($A363,'دیتا اولیه'!$A:$AM,22,FALSE),"")</f>
        <v>-</v>
      </c>
      <c r="V363" s="19" t="str">
        <f>IFERROR(VLOOKUP($A363,'دیتا اولیه'!$A:$AN,20,FALSE)/10000000000/L363,"")</f>
        <v/>
      </c>
      <c r="W363" s="14">
        <f>IFERROR(VLOOKUP($A363,'دیتا اولیه'!$A:$AN,40,FALSE),"")</f>
        <v>208.30359999999999</v>
      </c>
      <c r="X363" s="18">
        <f>IFERROR(VLOOKUP($A363,'دیتا اولیه'!$A:$AN,23,FALSE),"")</f>
        <v>4.0233999999999996</v>
      </c>
      <c r="Y363" s="18">
        <f>IFERROR(VLOOKUP($A363,'دیتا اولیه'!$A:$AN,24,FALSE),"")</f>
        <v>4.0315000000000003</v>
      </c>
      <c r="Z363" s="18" t="str">
        <f>IFERROR(VLOOKUP($A363,'دیتا اولیه'!$A:$AN,25,FALSE),"")</f>
        <v>-</v>
      </c>
      <c r="AA363" s="30">
        <f>IFERROR(VLOOKUP($A363,'دیتا اولیه'!$A:$AN,38,FALSE),"")</f>
        <v>-0.2286</v>
      </c>
      <c r="AB363" s="18" t="str">
        <f>IFERROR(VLOOKUP($A363,'دیتا اولیه'!$A:$AN,39,FALSE),"")</f>
        <v>-</v>
      </c>
      <c r="AC363" s="22"/>
    </row>
    <row r="364" spans="1:29" ht="20.5" thickBot="1" x14ac:dyDescent="0.4">
      <c r="A364" s="14" t="s">
        <v>1651</v>
      </c>
      <c r="B364" s="13" t="str">
        <f>VLOOKUP($A364,'دیتا اولیه'!$A:$AM,2,FALSE)</f>
        <v>س.عدالت ا. کهگیلویه وبویراحمد</v>
      </c>
      <c r="C364" s="13" t="str">
        <f>VLOOKUP($A364,'دیتا اولیه'!$A:$AM,3,FALSE)</f>
        <v>سرمایه گذاری استانی</v>
      </c>
      <c r="D364" s="13">
        <f>VLOOKUP($A364,'دیتا اولیه'!$A:$AM,5,FALSE)/10000000000</f>
        <v>4416.4785748089998</v>
      </c>
      <c r="E364" s="15">
        <f>IFERROR(D364/'دیتا اولیه'!$AO$2*1000,"")</f>
        <v>52.702608291276846</v>
      </c>
      <c r="F364" s="15" t="str">
        <f t="shared" si="20"/>
        <v/>
      </c>
      <c r="G364" s="14" t="str">
        <f>IFERROR(F364/'دیتا اولیه'!$AP$2*1000000,"")</f>
        <v/>
      </c>
      <c r="H364" s="15">
        <f>IFERROR(VLOOKUP($A364,'دیتا اولیه'!$A:$AM,16,FALSE)/10000000000,"")</f>
        <v>1576.5808</v>
      </c>
      <c r="I364" s="14">
        <f>IFERROR(H364/'دیتا اولیه'!$AQ$2*1000000,"")</f>
        <v>30484.179589311265</v>
      </c>
      <c r="J364" s="15" t="str">
        <f t="shared" si="21"/>
        <v/>
      </c>
      <c r="K364" s="14" t="str">
        <f>IFERROR(J364/'دیتا اولیه'!$AR$2*1000000,"")</f>
        <v/>
      </c>
      <c r="L364" s="14">
        <f>IFERROR(VLOOKUP($A364,'دیتا اولیه'!$A:$AM,15,FALSE)/10000000000,"")</f>
        <v>1576.5808</v>
      </c>
      <c r="M364" s="14">
        <f>IFERROR(L364/'دیتا اولیه'!$AS$2*1000000,"")</f>
        <v>23321.856185559387</v>
      </c>
      <c r="N364" s="51" t="str">
        <f>IFERROR(VLOOKUP($A364,'دیتا اولیه'!$A:$AM,36,FALSE),"")</f>
        <v>-</v>
      </c>
      <c r="O364" s="35" t="str">
        <f t="shared" si="22"/>
        <v/>
      </c>
      <c r="P364" s="51" t="str">
        <f>IFERROR(VLOOKUP($A364,'دیتا اولیه'!$A:$AM,37,FALSE),"")</f>
        <v>-</v>
      </c>
      <c r="Q364" s="34" t="str">
        <f t="shared" si="23"/>
        <v/>
      </c>
      <c r="R364" s="54" t="str">
        <f>IFERROR(VLOOKUP($A364,'دیتا اولیه'!$A:$AM,31,FALSE),"")</f>
        <v>-</v>
      </c>
      <c r="S364" s="14">
        <f>IFERROR(VLOOKUP($A364,'دیتا اولیه'!$A:$AM,17,FALSE)/10000000000,"")</f>
        <v>1634.473</v>
      </c>
      <c r="T364" s="14">
        <f>IFERROR(S364/'دیتا اولیه'!$AR$2*1000000,"")</f>
        <v>27379.483056099973</v>
      </c>
      <c r="U364" s="30" t="str">
        <f>IFERROR(VLOOKUP($A364,'دیتا اولیه'!$A:$AM,22,FALSE),"")</f>
        <v>-</v>
      </c>
      <c r="V364" s="19" t="str">
        <f>IFERROR(VLOOKUP($A364,'دیتا اولیه'!$A:$AN,20,FALSE)/10000000000/L364,"")</f>
        <v/>
      </c>
      <c r="W364" s="14">
        <f>IFERROR(VLOOKUP($A364,'دیتا اولیه'!$A:$AN,40,FALSE),"")</f>
        <v>50.718800000000002</v>
      </c>
      <c r="X364" s="18">
        <f>IFERROR(VLOOKUP($A364,'دیتا اولیه'!$A:$AN,23,FALSE),"")</f>
        <v>2.8001999999999998</v>
      </c>
      <c r="Y364" s="18">
        <f>IFERROR(VLOOKUP($A364,'دیتا اولیه'!$A:$AN,24,FALSE),"")</f>
        <v>2.7269000000000001</v>
      </c>
      <c r="Z364" s="18" t="str">
        <f>IFERROR(VLOOKUP($A364,'دیتا اولیه'!$A:$AN,25,FALSE),"")</f>
        <v>-</v>
      </c>
      <c r="AA364" s="30">
        <f>IFERROR(VLOOKUP($A364,'دیتا اولیه'!$A:$AN,38,FALSE),"")</f>
        <v>1.8499999999999999E-2</v>
      </c>
      <c r="AB364" s="18" t="str">
        <f>IFERROR(VLOOKUP($A364,'دیتا اولیه'!$A:$AN,39,FALSE),"")</f>
        <v>-</v>
      </c>
      <c r="AC364" s="22"/>
    </row>
    <row r="365" spans="1:29" ht="20.5" thickBot="1" x14ac:dyDescent="0.4">
      <c r="A365" s="14" t="s">
        <v>1661</v>
      </c>
      <c r="B365" s="13" t="str">
        <f>VLOOKUP($A365,'دیتا اولیه'!$A:$AM,2,FALSE)</f>
        <v>شرکت س استان لرستان</v>
      </c>
      <c r="C365" s="13" t="str">
        <f>VLOOKUP($A365,'دیتا اولیه'!$A:$AM,3,FALSE)</f>
        <v>سرمایه گذاری استانی</v>
      </c>
      <c r="D365" s="13">
        <f>VLOOKUP($A365,'دیتا اولیه'!$A:$AM,5,FALSE)/10000000000</f>
        <v>4376.517513924</v>
      </c>
      <c r="E365" s="15">
        <f>IFERROR(D365/'دیتا اولیه'!$AO$2*1000,"")</f>
        <v>52.225745989546539</v>
      </c>
      <c r="F365" s="15">
        <f t="shared" si="20"/>
        <v>253.57260075617404</v>
      </c>
      <c r="G365" s="14">
        <f>IFERROR(F365/'دیتا اولیه'!$AP$2*1000000,"")</f>
        <v>5007.3578348375595</v>
      </c>
      <c r="H365" s="15">
        <f>IFERROR(VLOOKUP($A365,'دیتا اولیه'!$A:$AM,16,FALSE)/10000000000,"")</f>
        <v>1125.7602999999999</v>
      </c>
      <c r="I365" s="14">
        <f>IFERROR(H365/'دیتا اولیه'!$AQ$2*1000000,"")</f>
        <v>21767.282184152518</v>
      </c>
      <c r="J365" s="15">
        <f t="shared" si="21"/>
        <v>798.82437911809438</v>
      </c>
      <c r="K365" s="14">
        <f>IFERROR(J365/'دیتا اولیه'!$AR$2*1000000,"")</f>
        <v>13381.315294203971</v>
      </c>
      <c r="L365" s="14">
        <f>IFERROR(VLOOKUP($A365,'دیتا اولیه'!$A:$AM,15,FALSE)/10000000000,"")</f>
        <v>315.21609999999998</v>
      </c>
      <c r="M365" s="14">
        <f>IFERROR(L365/'دیتا اولیه'!$AS$2*1000000,"")</f>
        <v>4662.8910814928777</v>
      </c>
      <c r="N365" s="51">
        <f>IFERROR(VLOOKUP($A365,'دیتا اولیه'!$A:$AM,36,FALSE),"")</f>
        <v>-0.60540000000000005</v>
      </c>
      <c r="O365" s="35">
        <f t="shared" si="22"/>
        <v>-0.65153716365142533</v>
      </c>
      <c r="P365" s="51">
        <f>IFERROR(VLOOKUP($A365,'دیتا اولیه'!$A:$AM,37,FALSE),"")</f>
        <v>0.24310000000000001</v>
      </c>
      <c r="Q365" s="34">
        <f t="shared" si="23"/>
        <v>-6.8792118459785723E-2</v>
      </c>
      <c r="R365" s="54" t="str">
        <f>IFERROR(VLOOKUP($A365,'دیتا اولیه'!$A:$AM,31,FALSE),"")</f>
        <v>-</v>
      </c>
      <c r="S365" s="14">
        <f>IFERROR(VLOOKUP($A365,'دیتا اولیه'!$A:$AM,17,FALSE)/10000000000,"")</f>
        <v>3426.3607999999999</v>
      </c>
      <c r="T365" s="14">
        <f>IFERROR(S365/'دیتا اولیه'!$AR$2*1000000,"")</f>
        <v>57395.862438648503</v>
      </c>
      <c r="U365" s="30" t="str">
        <f>IFERROR(VLOOKUP($A365,'دیتا اولیه'!$A:$AM,22,FALSE),"")</f>
        <v>-</v>
      </c>
      <c r="V365" s="19" t="str">
        <f>IFERROR(VLOOKUP($A365,'دیتا اولیه'!$A:$AN,20,FALSE)/10000000000/L365,"")</f>
        <v/>
      </c>
      <c r="W365" s="14">
        <f>IFERROR(VLOOKUP($A365,'دیتا اولیه'!$A:$AN,40,FALSE),"")</f>
        <v>751.87</v>
      </c>
      <c r="X365" s="18">
        <f>IFERROR(VLOOKUP($A365,'دیتا اولیه'!$A:$AN,23,FALSE),"")</f>
        <v>3.6779000000000002</v>
      </c>
      <c r="Y365" s="18">
        <f>IFERROR(VLOOKUP($A365,'دیتا اولیه'!$A:$AN,24,FALSE),"")</f>
        <v>3.5937999999999999</v>
      </c>
      <c r="Z365" s="18" t="str">
        <f>IFERROR(VLOOKUP($A365,'دیتا اولیه'!$A:$AN,25,FALSE),"")</f>
        <v>-</v>
      </c>
      <c r="AA365" s="30">
        <f>IFERROR(VLOOKUP($A365,'دیتا اولیه'!$A:$AN,38,FALSE),"")</f>
        <v>-0.48309999999999997</v>
      </c>
      <c r="AB365" s="18" t="str">
        <f>IFERROR(VLOOKUP($A365,'دیتا اولیه'!$A:$AN,39,FALSE),"")</f>
        <v>-</v>
      </c>
      <c r="AC365" s="22"/>
    </row>
    <row r="366" spans="1:29" ht="20.5" thickBot="1" x14ac:dyDescent="0.4">
      <c r="A366" s="14" t="s">
        <v>1659</v>
      </c>
      <c r="B366" s="13" t="str">
        <f>VLOOKUP($A366,'دیتا اولیه'!$A:$AM,2,FALSE)</f>
        <v>شرکت س استان کردستان</v>
      </c>
      <c r="C366" s="13" t="str">
        <f>VLOOKUP($A366,'دیتا اولیه'!$A:$AM,3,FALSE)</f>
        <v>سرمایه گذاری استانی</v>
      </c>
      <c r="D366" s="13">
        <f>VLOOKUP($A366,'دیتا اولیه'!$A:$AM,5,FALSE)/10000000000</f>
        <v>3931.4794870810001</v>
      </c>
      <c r="E366" s="15">
        <f>IFERROR(D366/'دیتا اولیه'!$AO$2*1000,"")</f>
        <v>46.915029678770885</v>
      </c>
      <c r="F366" s="15" t="str">
        <f t="shared" si="20"/>
        <v/>
      </c>
      <c r="G366" s="14" t="str">
        <f>IFERROR(F366/'دیتا اولیه'!$AP$2*1000000,"")</f>
        <v/>
      </c>
      <c r="H366" s="15">
        <f>IFERROR(VLOOKUP($A366,'دیتا اولیه'!$A:$AM,16,FALSE)/10000000000,"")</f>
        <v>1113.6774</v>
      </c>
      <c r="I366" s="14">
        <f>IFERROR(H366/'دیتا اولیه'!$AQ$2*1000000,"")</f>
        <v>21533.651726671564</v>
      </c>
      <c r="J366" s="15" t="str">
        <f t="shared" si="21"/>
        <v/>
      </c>
      <c r="K366" s="14" t="str">
        <f>IFERROR(J366/'دیتا اولیه'!$AR$2*1000000,"")</f>
        <v/>
      </c>
      <c r="L366" s="14">
        <f>IFERROR(VLOOKUP($A366,'دیتا اولیه'!$A:$AM,15,FALSE)/10000000000,"")</f>
        <v>-253.72800000000001</v>
      </c>
      <c r="M366" s="14">
        <f>IFERROR(L366/'دیتا اولیه'!$AS$2*1000000,"")</f>
        <v>-3753.317258620435</v>
      </c>
      <c r="N366" s="51" t="str">
        <f>IFERROR(VLOOKUP($A366,'دیتا اولیه'!$A:$AM,36,FALSE),"")</f>
        <v>-</v>
      </c>
      <c r="O366" s="35" t="str">
        <f t="shared" si="22"/>
        <v/>
      </c>
      <c r="P366" s="51" t="str">
        <f>IFERROR(VLOOKUP($A366,'دیتا اولیه'!$A:$AM,37,FALSE),"")</f>
        <v>-</v>
      </c>
      <c r="Q366" s="34" t="str">
        <f t="shared" si="23"/>
        <v/>
      </c>
      <c r="R366" s="54" t="str">
        <f>IFERROR(VLOOKUP($A366,'دیتا اولیه'!$A:$AM,31,FALSE),"")</f>
        <v>-</v>
      </c>
      <c r="S366" s="14">
        <f>IFERROR(VLOOKUP($A366,'دیتا اولیه'!$A:$AM,17,FALSE)/10000000000,"")</f>
        <v>1111.3074999999999</v>
      </c>
      <c r="T366" s="14">
        <f>IFERROR(S366/'دیتا اولیه'!$AR$2*1000000,"")</f>
        <v>18615.801464060169</v>
      </c>
      <c r="U366" s="30" t="str">
        <f>IFERROR(VLOOKUP($A366,'دیتا اولیه'!$A:$AM,22,FALSE),"")</f>
        <v>-</v>
      </c>
      <c r="V366" s="19">
        <f>IFERROR(VLOOKUP($A366,'دیتا اولیه'!$A:$AN,20,FALSE)/10000000000/L366,"")</f>
        <v>-7.5198637911464241E-4</v>
      </c>
      <c r="W366" s="14">
        <f>IFERROR(VLOOKUP($A366,'دیتا اولیه'!$A:$AN,40,FALSE),"")</f>
        <v>182.53149999999999</v>
      </c>
      <c r="X366" s="18">
        <f>IFERROR(VLOOKUP($A366,'دیتا اولیه'!$A:$AN,23,FALSE),"")</f>
        <v>3.5255000000000001</v>
      </c>
      <c r="Y366" s="18">
        <f>IFERROR(VLOOKUP($A366,'دیتا اولیه'!$A:$AN,24,FALSE),"")</f>
        <v>3.5573999999999999</v>
      </c>
      <c r="Z366" s="18" t="str">
        <f>IFERROR(VLOOKUP($A366,'دیتا اولیه'!$A:$AN,25,FALSE),"")</f>
        <v>-</v>
      </c>
      <c r="AA366" s="30">
        <f>IFERROR(VLOOKUP($A366,'دیتا اولیه'!$A:$AN,38,FALSE),"")</f>
        <v>-8.6300000000000002E-2</v>
      </c>
      <c r="AB366" s="18" t="str">
        <f>IFERROR(VLOOKUP($A366,'دیتا اولیه'!$A:$AN,39,FALSE),"")</f>
        <v>-</v>
      </c>
      <c r="AC366" s="22"/>
    </row>
    <row r="367" spans="1:29" ht="20.5" thickBot="1" x14ac:dyDescent="0.4">
      <c r="A367" s="14" t="s">
        <v>1641</v>
      </c>
      <c r="B367" s="13" t="str">
        <f>VLOOKUP($A367,'دیتا اولیه'!$A:$AM,2,FALSE)</f>
        <v>س.سهام عدالت استان کرمانشاه</v>
      </c>
      <c r="C367" s="13" t="str">
        <f>VLOOKUP($A367,'دیتا اولیه'!$A:$AM,3,FALSE)</f>
        <v>سرمایه گذاری استانی</v>
      </c>
      <c r="D367" s="13">
        <f>VLOOKUP($A367,'دیتا اولیه'!$A:$AM,5,FALSE)/10000000000</f>
        <v>3701.7505923407998</v>
      </c>
      <c r="E367" s="15">
        <f>IFERROR(D367/'دیتا اولیه'!$AO$2*1000,"")</f>
        <v>44.173634753470168</v>
      </c>
      <c r="F367" s="15">
        <f t="shared" si="20"/>
        <v>208.13691232528592</v>
      </c>
      <c r="G367" s="14">
        <f>IFERROR(F367/'دیتا اولیه'!$AP$2*1000000,"")</f>
        <v>4110.1286004203375</v>
      </c>
      <c r="H367" s="15">
        <f>IFERROR(VLOOKUP($A367,'دیتا اولیه'!$A:$AM,16,FALSE)/10000000000,"")</f>
        <v>1038.5822000000001</v>
      </c>
      <c r="I367" s="14">
        <f>IFERROR(H367/'دیتا اولیه'!$AQ$2*1000000,"")</f>
        <v>20081.63888781469</v>
      </c>
      <c r="J367" s="15" t="str">
        <f t="shared" si="21"/>
        <v/>
      </c>
      <c r="K367" s="14" t="str">
        <f>IFERROR(J367/'دیتا اولیه'!$AR$2*1000000,"")</f>
        <v/>
      </c>
      <c r="L367" s="14">
        <f>IFERROR(VLOOKUP($A367,'دیتا اولیه'!$A:$AM,15,FALSE)/10000000000,"")</f>
        <v>65.521500000000003</v>
      </c>
      <c r="M367" s="14">
        <f>IFERROR(L367/'دیتا اولیه'!$AS$2*1000000,"")</f>
        <v>969.23862073046257</v>
      </c>
      <c r="N367" s="51" t="str">
        <f>IFERROR(VLOOKUP($A367,'دیتا اولیه'!$A:$AM,36,FALSE),"")</f>
        <v>-</v>
      </c>
      <c r="O367" s="35" t="str">
        <f t="shared" si="22"/>
        <v/>
      </c>
      <c r="P367" s="51">
        <f>IFERROR(VLOOKUP($A367,'دیتا اولیه'!$A:$AM,37,FALSE),"")</f>
        <v>-0.68520000000000003</v>
      </c>
      <c r="Q367" s="34">
        <f t="shared" si="23"/>
        <v>-0.76418289670271156</v>
      </c>
      <c r="R367" s="54" t="str">
        <f>IFERROR(VLOOKUP($A367,'دیتا اولیه'!$A:$AM,31,FALSE),"")</f>
        <v>-</v>
      </c>
      <c r="S367" s="14">
        <f>IFERROR(VLOOKUP($A367,'دیتا اولیه'!$A:$AM,17,FALSE)/10000000000,"")</f>
        <v>1308.6304</v>
      </c>
      <c r="T367" s="14">
        <f>IFERROR(S367/'دیتا اولیه'!$AR$2*1000000,"")</f>
        <v>21921.208770960016</v>
      </c>
      <c r="U367" s="30">
        <f>IFERROR(VLOOKUP($A367,'دیتا اولیه'!$A:$AM,22,FALSE),"")</f>
        <v>0.09</v>
      </c>
      <c r="V367" s="19" t="str">
        <f>IFERROR(VLOOKUP($A367,'دیتا اولیه'!$A:$AN,20,FALSE)/10000000000/L367,"")</f>
        <v/>
      </c>
      <c r="W367" s="14">
        <f>IFERROR(VLOOKUP($A367,'دیتا اولیه'!$A:$AN,40,FALSE),"")</f>
        <v>150.55760000000001</v>
      </c>
      <c r="X367" s="18">
        <f>IFERROR(VLOOKUP($A367,'دیتا اولیه'!$A:$AN,23,FALSE),"")</f>
        <v>3.2696999999999998</v>
      </c>
      <c r="Y367" s="18">
        <f>IFERROR(VLOOKUP($A367,'دیتا اولیه'!$A:$AN,24,FALSE),"")</f>
        <v>3.2726999999999999</v>
      </c>
      <c r="Z367" s="18" t="str">
        <f>IFERROR(VLOOKUP($A367,'دیتا اولیه'!$A:$AN,25,FALSE),"")</f>
        <v>-</v>
      </c>
      <c r="AA367" s="30">
        <f>IFERROR(VLOOKUP($A367,'دیتا اولیه'!$A:$AN,38,FALSE),"")</f>
        <v>-0.1</v>
      </c>
      <c r="AB367" s="18" t="str">
        <f>IFERROR(VLOOKUP($A367,'دیتا اولیه'!$A:$AN,39,FALSE),"")</f>
        <v>-</v>
      </c>
      <c r="AC367" s="22"/>
    </row>
    <row r="368" spans="1:29" ht="20.5" thickBot="1" x14ac:dyDescent="0.4">
      <c r="A368" s="14" t="s">
        <v>1643</v>
      </c>
      <c r="B368" s="13" t="str">
        <f>VLOOKUP($A368,'دیتا اولیه'!$A:$AM,2,FALSE)</f>
        <v>شرکت س استان ایلام</v>
      </c>
      <c r="C368" s="13" t="str">
        <f>VLOOKUP($A368,'دیتا اولیه'!$A:$AM,3,FALSE)</f>
        <v>سرمایه گذاری استانی</v>
      </c>
      <c r="D368" s="13">
        <f>VLOOKUP($A368,'دیتا اولیه'!$A:$AM,5,FALSE)/10000000000</f>
        <v>3632.1644214399998</v>
      </c>
      <c r="E368" s="15">
        <f>IFERROR(D368/'دیتا اولیه'!$AO$2*1000,"")</f>
        <v>43.34325085250596</v>
      </c>
      <c r="F368" s="15" t="str">
        <f t="shared" si="20"/>
        <v/>
      </c>
      <c r="G368" s="14" t="str">
        <f>IFERROR(F368/'دیتا اولیه'!$AP$2*1000000,"")</f>
        <v/>
      </c>
      <c r="H368" s="15">
        <f>IFERROR(VLOOKUP($A368,'دیتا اولیه'!$A:$AM,16,FALSE)/10000000000,"")</f>
        <v>1154.5643</v>
      </c>
      <c r="I368" s="14">
        <f>IFERROR(H368/'دیتا اولیه'!$AQ$2*1000000,"")</f>
        <v>22324.225608105495</v>
      </c>
      <c r="J368" s="15" t="str">
        <f t="shared" si="21"/>
        <v/>
      </c>
      <c r="K368" s="14" t="str">
        <f>IFERROR(J368/'دیتا اولیه'!$AR$2*1000000,"")</f>
        <v/>
      </c>
      <c r="L368" s="14" t="str">
        <f>IFERROR(VLOOKUP($A368,'دیتا اولیه'!$A:$AM,15,FALSE)/10000000000,"")</f>
        <v/>
      </c>
      <c r="M368" s="14" t="str">
        <f>IFERROR(L368/'دیتا اولیه'!$AS$2*1000000,"")</f>
        <v/>
      </c>
      <c r="N368" s="51" t="str">
        <f>IFERROR(VLOOKUP($A368,'دیتا اولیه'!$A:$AM,36,FALSE),"")</f>
        <v>-</v>
      </c>
      <c r="O368" s="35" t="str">
        <f t="shared" si="22"/>
        <v/>
      </c>
      <c r="P368" s="51" t="str">
        <f>IFERROR(VLOOKUP($A368,'دیتا اولیه'!$A:$AM,37,FALSE),"")</f>
        <v>-</v>
      </c>
      <c r="Q368" s="34" t="str">
        <f t="shared" si="23"/>
        <v/>
      </c>
      <c r="R368" s="54" t="str">
        <f>IFERROR(VLOOKUP($A368,'دیتا اولیه'!$A:$AM,31,FALSE),"")</f>
        <v>-</v>
      </c>
      <c r="S368" s="14">
        <f>IFERROR(VLOOKUP($A368,'دیتا اولیه'!$A:$AM,17,FALSE)/10000000000,"")</f>
        <v>-908.18110000000001</v>
      </c>
      <c r="T368" s="14">
        <f>IFERROR(S368/'دیتا اولیه'!$AR$2*1000000,"")</f>
        <v>-15213.178216660805</v>
      </c>
      <c r="U368" s="30" t="str">
        <f>IFERROR(VLOOKUP($A368,'دیتا اولیه'!$A:$AM,22,FALSE),"")</f>
        <v>-</v>
      </c>
      <c r="V368" s="19" t="str">
        <f>IFERROR(VLOOKUP($A368,'دیتا اولیه'!$A:$AN,20,FALSE)/10000000000/L368,"")</f>
        <v/>
      </c>
      <c r="W368" s="14">
        <f>IFERROR(VLOOKUP($A368,'دیتا اولیه'!$A:$AN,40,FALSE),"")</f>
        <v>15.3316</v>
      </c>
      <c r="X368" s="18">
        <f>IFERROR(VLOOKUP($A368,'دیتا اولیه'!$A:$AN,23,FALSE),"")</f>
        <v>3.1446999999999998</v>
      </c>
      <c r="Y368" s="18" t="str">
        <f>IFERROR(VLOOKUP($A368,'دیتا اولیه'!$A:$AN,24,FALSE),"")</f>
        <v>-</v>
      </c>
      <c r="Z368" s="18" t="str">
        <f>IFERROR(VLOOKUP($A368,'دیتا اولیه'!$A:$AN,25,FALSE),"")</f>
        <v>-</v>
      </c>
      <c r="AA368" s="30">
        <f>IFERROR(VLOOKUP($A368,'دیتا اولیه'!$A:$AN,38,FALSE),"")</f>
        <v>-3.44E-2</v>
      </c>
      <c r="AB368" s="18" t="str">
        <f>IFERROR(VLOOKUP($A368,'دیتا اولیه'!$A:$AN,39,FALSE),"")</f>
        <v>-</v>
      </c>
      <c r="AC368" s="22"/>
    </row>
    <row r="369" spans="1:29" ht="20.5" thickBot="1" x14ac:dyDescent="0.4">
      <c r="A369" s="14" t="s">
        <v>695</v>
      </c>
      <c r="B369" s="13" t="str">
        <f>VLOOKUP($A369,'دیتا اولیه'!$A:$AM,2,FALSE)</f>
        <v>گروه مدیریت سرمایه گذاری امید</v>
      </c>
      <c r="C369" s="13" t="str">
        <f>VLOOKUP($A369,'دیتا اولیه'!$A:$AM,3,FALSE)</f>
        <v>سرمایه گذاری</v>
      </c>
      <c r="D369" s="13">
        <f>VLOOKUP($A369,'دیتا اولیه'!$A:$AM,5,FALSE)/10000000000</f>
        <v>162925.96656</v>
      </c>
      <c r="E369" s="15">
        <f>IFERROR(D369/'دیتا اولیه'!$AO$2*1000,"")</f>
        <v>1944.2239446300716</v>
      </c>
      <c r="F369" s="15">
        <f t="shared" si="20"/>
        <v>2340.9067103109642</v>
      </c>
      <c r="G369" s="14">
        <f>IFERROR(F369/'دیتا اولیه'!$AP$2*1000000,"")</f>
        <v>46226.435827625675</v>
      </c>
      <c r="H369" s="15">
        <f>IFERROR(VLOOKUP($A369,'دیتا اولیه'!$A:$AM,16,FALSE)/10000000000,"")</f>
        <v>21912.192800000001</v>
      </c>
      <c r="I369" s="14">
        <f>IFERROR(H369/'دیتا اولیه'!$AQ$2*1000000,"")</f>
        <v>423686.00487257825</v>
      </c>
      <c r="J369" s="15">
        <f t="shared" si="21"/>
        <v>12885.531531531535</v>
      </c>
      <c r="K369" s="14">
        <f>IFERROR(J369/'دیتا اولیه'!$AR$2*1000000,"")</f>
        <v>215848.89578256084</v>
      </c>
      <c r="L369" s="14">
        <f>IFERROR(VLOOKUP($A369,'دیتا اولیه'!$A:$AM,15,FALSE)/10000000000,"")</f>
        <v>143.02940000000001</v>
      </c>
      <c r="M369" s="14">
        <f>IFERROR(L369/'دیتا اولیه'!$AS$2*1000000,"")</f>
        <v>2115.7882279847931</v>
      </c>
      <c r="N369" s="51">
        <f>IFERROR(VLOOKUP($A369,'دیتا اولیه'!$A:$AM,36,FALSE),"")</f>
        <v>-0.9889</v>
      </c>
      <c r="O369" s="35">
        <f t="shared" si="22"/>
        <v>-0.99019782695522252</v>
      </c>
      <c r="P369" s="51">
        <f>IFERROR(VLOOKUP($A369,'دیتا اولیه'!$A:$AM,37,FALSE),"")</f>
        <v>-0.93889999999999996</v>
      </c>
      <c r="Q369" s="34">
        <f t="shared" si="23"/>
        <v>-0.95422990784159989</v>
      </c>
      <c r="R369" s="54" t="str">
        <f>IFERROR(VLOOKUP($A369,'دیتا اولیه'!$A:$AM,31,FALSE),"")</f>
        <v>-</v>
      </c>
      <c r="S369" s="14">
        <f>IFERROR(VLOOKUP($A369,'دیتا اولیه'!$A:$AM,17,FALSE)/10000000000,"")</f>
        <v>19129.847000000002</v>
      </c>
      <c r="T369" s="14">
        <f>IFERROR(S369/'دیتا اولیه'!$AR$2*1000000,"")</f>
        <v>320449.05104109092</v>
      </c>
      <c r="U369" s="30">
        <f>IFERROR(VLOOKUP($A369,'دیتا اولیه'!$A:$AM,22,FALSE),"")</f>
        <v>0.94269999999999998</v>
      </c>
      <c r="V369" s="19" t="str">
        <f>IFERROR(VLOOKUP($A369,'دیتا اولیه'!$A:$AN,20,FALSE)/10000000000/L369,"")</f>
        <v/>
      </c>
      <c r="W369" s="14">
        <f>IFERROR(VLOOKUP($A369,'دیتا اولیه'!$A:$AN,40,FALSE),"")</f>
        <v>393.87810000000002</v>
      </c>
      <c r="X369" s="18">
        <f>IFERROR(VLOOKUP($A369,'دیتا اولیه'!$A:$AN,23,FALSE),"")</f>
        <v>8.0128000000000004</v>
      </c>
      <c r="Y369" s="18">
        <f>IFERROR(VLOOKUP($A369,'دیتا اولیه'!$A:$AN,24,FALSE),"")</f>
        <v>7.0275999999999996</v>
      </c>
      <c r="Z369" s="18" t="str">
        <f>IFERROR(VLOOKUP($A369,'دیتا اولیه'!$A:$AN,25,FALSE),"")</f>
        <v>-</v>
      </c>
      <c r="AA369" s="30">
        <f>IFERROR(VLOOKUP($A369,'دیتا اولیه'!$A:$AN,38,FALSE),"")</f>
        <v>5.0799999999999998E-2</v>
      </c>
      <c r="AB369" s="18">
        <f>IFERROR(VLOOKUP($A369,'دیتا اولیه'!$A:$AN,39,FALSE),"")</f>
        <v>0.57089999999999996</v>
      </c>
      <c r="AC369" s="22"/>
    </row>
    <row r="370" spans="1:29" ht="20.5" thickBot="1" x14ac:dyDescent="0.4">
      <c r="A370" s="14" t="s">
        <v>977</v>
      </c>
      <c r="B370" s="13" t="str">
        <f>VLOOKUP($A370,'دیتا اولیه'!$A:$AM,2,FALSE)</f>
        <v>س. تدبیرگران فارس وخوزستان</v>
      </c>
      <c r="C370" s="13" t="str">
        <f>VLOOKUP($A370,'دیتا اولیه'!$A:$AM,3,FALSE)</f>
        <v>سرمایه گذاری</v>
      </c>
      <c r="D370" s="13">
        <f>VLOOKUP($A370,'دیتا اولیه'!$A:$AM,5,FALSE)/10000000000</f>
        <v>641.25</v>
      </c>
      <c r="E370" s="15">
        <f>IFERROR(D370/'دیتا اولیه'!$AO$2*1000,"")</f>
        <v>7.6521479713603817</v>
      </c>
      <c r="F370" s="15">
        <f t="shared" si="20"/>
        <v>12.17923571187014</v>
      </c>
      <c r="G370" s="14">
        <f>IFERROR(F370/'دیتا اولیه'!$AP$2*1000000,"")</f>
        <v>240.50623443661414</v>
      </c>
      <c r="H370" s="15">
        <f>IFERROR(VLOOKUP($A370,'دیتا اولیه'!$A:$AM,16,FALSE)/10000000000,"")</f>
        <v>35.729900000000001</v>
      </c>
      <c r="I370" s="14">
        <f>IFERROR(H370/'دیتا اولیه'!$AQ$2*1000000,"")</f>
        <v>690.86004872578212</v>
      </c>
      <c r="J370" s="15" t="str">
        <f t="shared" si="21"/>
        <v/>
      </c>
      <c r="K370" s="14" t="str">
        <f>IFERROR(J370/'دیتا اولیه'!$AR$2*1000000,"")</f>
        <v/>
      </c>
      <c r="L370" s="14">
        <f>IFERROR(VLOOKUP($A370,'دیتا اولیه'!$A:$AM,15,FALSE)/10000000000,"")</f>
        <v>3.6013999999999999</v>
      </c>
      <c r="M370" s="14">
        <f>IFERROR(L370/'دیتا اولیه'!$AS$2*1000000,"")</f>
        <v>53.274359846747828</v>
      </c>
      <c r="N370" s="51" t="str">
        <f>IFERROR(VLOOKUP($A370,'دیتا اولیه'!$A:$AM,36,FALSE),"")</f>
        <v>-</v>
      </c>
      <c r="O370" s="35" t="str">
        <f t="shared" si="22"/>
        <v/>
      </c>
      <c r="P370" s="51">
        <f>IFERROR(VLOOKUP($A370,'دیتا اولیه'!$A:$AM,37,FALSE),"")</f>
        <v>-0.70430000000000004</v>
      </c>
      <c r="Q370" s="34">
        <f t="shared" si="23"/>
        <v>-0.77849073238561561</v>
      </c>
      <c r="R370" s="54" t="str">
        <f>IFERROR(VLOOKUP($A370,'دیتا اولیه'!$A:$AM,31,FALSE),"")</f>
        <v>-</v>
      </c>
      <c r="S370" s="14">
        <f>IFERROR(VLOOKUP($A370,'دیتا اولیه'!$A:$AM,17,FALSE)/10000000000,"")</f>
        <v>139.9752</v>
      </c>
      <c r="T370" s="14">
        <f>IFERROR(S370/'دیتا اولیه'!$AR$2*1000000,"")</f>
        <v>2344.761043268506</v>
      </c>
      <c r="U370" s="30">
        <f>IFERROR(VLOOKUP($A370,'دیتا اولیه'!$A:$AM,22,FALSE),"")</f>
        <v>0.27989999999999998</v>
      </c>
      <c r="V370" s="19">
        <f>IFERROR(VLOOKUP($A370,'دیتا اولیه'!$A:$AN,20,FALSE)/10000000000/L370,"")</f>
        <v>0.72891097906369751</v>
      </c>
      <c r="W370" s="14">
        <f>IFERROR(VLOOKUP($A370,'دیتا اولیه'!$A:$AN,40,FALSE),"")</f>
        <v>123.12269999999999</v>
      </c>
      <c r="X370" s="18">
        <f>IFERROR(VLOOKUP($A370,'دیتا اولیه'!$A:$AN,23,FALSE),"")</f>
        <v>24.543500000000002</v>
      </c>
      <c r="Y370" s="18">
        <f>IFERROR(VLOOKUP($A370,'دیتا اولیه'!$A:$AN,24,FALSE),"")</f>
        <v>112.7753</v>
      </c>
      <c r="Z370" s="18">
        <f>IFERROR(VLOOKUP($A370,'دیتا اولیه'!$A:$AN,25,FALSE),"")</f>
        <v>5.5426000000000002</v>
      </c>
      <c r="AA370" s="30">
        <f>IFERROR(VLOOKUP($A370,'دیتا اولیه'!$A:$AN,38,FALSE),"")</f>
        <v>3.4299999999999997E-2</v>
      </c>
      <c r="AB370" s="18">
        <f>IFERROR(VLOOKUP($A370,'دیتا اولیه'!$A:$AN,39,FALSE),"")</f>
        <v>1.534</v>
      </c>
      <c r="AC370" s="22"/>
    </row>
    <row r="371" spans="1:29" ht="20.5" thickBot="1" x14ac:dyDescent="0.4">
      <c r="A371" s="14" t="s">
        <v>721</v>
      </c>
      <c r="B371" s="13" t="str">
        <f>VLOOKUP($A371,'دیتا اولیه'!$A:$AM,2,FALSE)</f>
        <v>صنایع مس افق کرمان</v>
      </c>
      <c r="C371" s="13" t="str">
        <f>VLOOKUP($A371,'دیتا اولیه'!$A:$AM,3,FALSE)</f>
        <v>سرمایه گذاری</v>
      </c>
      <c r="D371" s="13">
        <f>VLOOKUP($A371,'دیتا اولیه'!$A:$AM,5,FALSE)/10000000000</f>
        <v>4718</v>
      </c>
      <c r="E371" s="15">
        <f>IFERROR(D371/'دیتا اولیه'!$AO$2*1000,"")</f>
        <v>56.300715990453462</v>
      </c>
      <c r="F371" s="15">
        <f t="shared" si="20"/>
        <v>28.559364316732882</v>
      </c>
      <c r="G371" s="14">
        <f>IFERROR(F371/'دیتا اولیه'!$AP$2*1000000,"")</f>
        <v>563.96848966692107</v>
      </c>
      <c r="H371" s="15">
        <f>IFERROR(VLOOKUP($A371,'دیتا اولیه'!$A:$AM,16,FALSE)/10000000000,"")</f>
        <v>591.38879999999995</v>
      </c>
      <c r="I371" s="14">
        <f>IFERROR(H371/'دیتا اولیه'!$AQ$2*1000000,"")</f>
        <v>11434.873738350283</v>
      </c>
      <c r="J371" s="15">
        <f t="shared" si="21"/>
        <v>37.164602621137433</v>
      </c>
      <c r="K371" s="14">
        <f>IFERROR(J371/'دیتا اولیه'!$AR$2*1000000,"")</f>
        <v>622.5539410881189</v>
      </c>
      <c r="L371" s="14">
        <f>IFERROR(VLOOKUP($A371,'دیتا اولیه'!$A:$AM,15,FALSE)/10000000000,"")</f>
        <v>30.909800000000001</v>
      </c>
      <c r="M371" s="14">
        <f>IFERROR(L371/'دیتا اولیه'!$AS$2*1000000,"")</f>
        <v>457.23879824262957</v>
      </c>
      <c r="N371" s="51">
        <f>IFERROR(VLOOKUP($A371,'دیتا اولیه'!$A:$AM,36,FALSE),"")</f>
        <v>-0.16830000000000001</v>
      </c>
      <c r="O371" s="35">
        <f t="shared" si="22"/>
        <v>-0.26554348456383792</v>
      </c>
      <c r="P371" s="51">
        <f>IFERROR(VLOOKUP($A371,'دیتا اولیه'!$A:$AM,37,FALSE),"")</f>
        <v>8.2299999999999998E-2</v>
      </c>
      <c r="Q371" s="34">
        <f t="shared" si="23"/>
        <v>-0.18924761468025619</v>
      </c>
      <c r="R371" s="54" t="str">
        <f>IFERROR(VLOOKUP($A371,'دیتا اولیه'!$A:$AM,31,FALSE),"")</f>
        <v>-</v>
      </c>
      <c r="S371" s="14">
        <f>IFERROR(VLOOKUP($A371,'دیتا اولیه'!$A:$AM,17,FALSE)/10000000000,"")</f>
        <v>408.39269999999999</v>
      </c>
      <c r="T371" s="14">
        <f>IFERROR(S371/'دیتا اولیه'!$AR$2*1000000,"")</f>
        <v>6841.0925172119196</v>
      </c>
      <c r="U371" s="30">
        <f>IFERROR(VLOOKUP($A371,'دیتا اولیه'!$A:$AM,22,FALSE),"")</f>
        <v>0.63580000000000003</v>
      </c>
      <c r="V371" s="19" t="str">
        <f>IFERROR(VLOOKUP($A371,'دیتا اولیه'!$A:$AN,20,FALSE)/10000000000/L371,"")</f>
        <v/>
      </c>
      <c r="W371" s="14">
        <f>IFERROR(VLOOKUP($A371,'دیتا اولیه'!$A:$AN,40,FALSE),"")</f>
        <v>102.673</v>
      </c>
      <c r="X371" s="18">
        <f>IFERROR(VLOOKUP($A371,'دیتا اولیه'!$A:$AN,23,FALSE),"")</f>
        <v>1.7055</v>
      </c>
      <c r="Y371" s="18">
        <f>IFERROR(VLOOKUP($A371,'دیتا اولیه'!$A:$AN,24,FALSE),"")</f>
        <v>7.6932</v>
      </c>
      <c r="Z371" s="18">
        <f>IFERROR(VLOOKUP($A371,'دیتا اولیه'!$A:$AN,25,FALSE),"")</f>
        <v>5.2638999999999996</v>
      </c>
      <c r="AA371" s="30">
        <f>IFERROR(VLOOKUP($A371,'دیتا اولیه'!$A:$AN,38,FALSE),"")</f>
        <v>0.60540000000000005</v>
      </c>
      <c r="AB371" s="18">
        <f>IFERROR(VLOOKUP($A371,'دیتا اولیه'!$A:$AN,39,FALSE),"")</f>
        <v>0.83450000000000002</v>
      </c>
      <c r="AC371" s="22"/>
    </row>
    <row r="372" spans="1:29" ht="20.5" thickBot="1" x14ac:dyDescent="0.4">
      <c r="A372" s="14" t="s">
        <v>49</v>
      </c>
      <c r="B372" s="13" t="str">
        <f>VLOOKUP($A372,'دیتا اولیه'!$A:$AM,2,FALSE)</f>
        <v>سرمایه گذاری تامین اجتماعی</v>
      </c>
      <c r="C372" s="13" t="str">
        <f>VLOOKUP($A372,'دیتا اولیه'!$A:$AM,3,FALSE)</f>
        <v>سرمایه گذاری</v>
      </c>
      <c r="D372" s="13">
        <f>VLOOKUP($A372,'دیتا اولیه'!$A:$AM,5,FALSE)/10000000000</f>
        <v>220043.809832</v>
      </c>
      <c r="E372" s="15">
        <f>IFERROR(D372/'دیتا اولیه'!$AO$2*1000,"")</f>
        <v>2625.8211197136038</v>
      </c>
      <c r="F372" s="15" t="str">
        <f t="shared" si="20"/>
        <v/>
      </c>
      <c r="G372" s="14" t="str">
        <f>IFERROR(F372/'دیتا اولیه'!$AP$2*1000000,"")</f>
        <v/>
      </c>
      <c r="H372" s="15">
        <f>IFERROR(VLOOKUP($A372,'دیتا اولیه'!$A:$AM,16,FALSE)/10000000000,"")</f>
        <v>26590.141100000001</v>
      </c>
      <c r="I372" s="14">
        <f>IFERROR(H372/'دیتا اولیه'!$AQ$2*1000000,"")</f>
        <v>514137.07219923433</v>
      </c>
      <c r="J372" s="15" t="str">
        <f t="shared" si="21"/>
        <v/>
      </c>
      <c r="K372" s="14" t="str">
        <f>IFERROR(J372/'دیتا اولیه'!$AR$2*1000000,"")</f>
        <v/>
      </c>
      <c r="L372" s="14">
        <f>IFERROR(VLOOKUP($A372,'دیتا اولیه'!$A:$AM,15,FALSE)/10000000000,"")</f>
        <v>-708.69100000000003</v>
      </c>
      <c r="M372" s="14">
        <f>IFERROR(L372/'دیتا اولیه'!$AS$2*1000000,"")</f>
        <v>-10483.439594088844</v>
      </c>
      <c r="N372" s="51" t="str">
        <f>IFERROR(VLOOKUP($A372,'دیتا اولیه'!$A:$AM,36,FALSE),"")</f>
        <v>-</v>
      </c>
      <c r="O372" s="35" t="str">
        <f t="shared" si="22"/>
        <v/>
      </c>
      <c r="P372" s="51" t="str">
        <f>IFERROR(VLOOKUP($A372,'دیتا اولیه'!$A:$AM,37,FALSE),"")</f>
        <v>-</v>
      </c>
      <c r="Q372" s="34" t="str">
        <f t="shared" si="23"/>
        <v/>
      </c>
      <c r="R372" s="54" t="str">
        <f>IFERROR(VLOOKUP($A372,'دیتا اولیه'!$A:$AM,31,FALSE),"")</f>
        <v>-</v>
      </c>
      <c r="S372" s="14">
        <f>IFERROR(VLOOKUP($A372,'دیتا اولیه'!$A:$AM,17,FALSE)/10000000000,"")</f>
        <v>2762.3658999999998</v>
      </c>
      <c r="T372" s="14">
        <f>IFERROR(S372/'دیتا اولیه'!$AR$2*1000000,"")</f>
        <v>46273.110876593455</v>
      </c>
      <c r="U372" s="30">
        <f>IFERROR(VLOOKUP($A372,'دیتا اولیه'!$A:$AM,22,FALSE),"")</f>
        <v>0.92290000000000005</v>
      </c>
      <c r="V372" s="19">
        <f>IFERROR(VLOOKUP($A372,'دیتا اولیه'!$A:$AN,20,FALSE)/10000000000/L372,"")</f>
        <v>-0.92388008313919601</v>
      </c>
      <c r="W372" s="14">
        <f>IFERROR(VLOOKUP($A372,'دیتا اولیه'!$A:$AN,40,FALSE),"")</f>
        <v>321.53899999999999</v>
      </c>
      <c r="X372" s="18">
        <f>IFERROR(VLOOKUP($A372,'دیتا اولیه'!$A:$AN,23,FALSE),"")</f>
        <v>7.4600999999999997</v>
      </c>
      <c r="Y372" s="18">
        <f>IFERROR(VLOOKUP($A372,'دیتا اولیه'!$A:$AN,24,FALSE),"")</f>
        <v>8.2715999999999994</v>
      </c>
      <c r="Z372" s="18">
        <f>IFERROR(VLOOKUP($A372,'دیتا اولیه'!$A:$AN,25,FALSE),"")</f>
        <v>0.71730000000000005</v>
      </c>
      <c r="AA372" s="30">
        <f>IFERROR(VLOOKUP($A372,'دیتا اولیه'!$A:$AN,38,FALSE),"")</f>
        <v>0.43669999999999998</v>
      </c>
      <c r="AB372" s="18">
        <f>IFERROR(VLOOKUP($A372,'دیتا اولیه'!$A:$AN,39,FALSE),"")</f>
        <v>1.1549</v>
      </c>
      <c r="AC372" s="22"/>
    </row>
    <row r="373" spans="1:29" ht="20.5" thickBot="1" x14ac:dyDescent="0.4">
      <c r="A373" s="14" t="s">
        <v>1402</v>
      </c>
      <c r="B373" s="13" t="str">
        <f>VLOOKUP($A373,'دیتا اولیه'!$A:$AM,2,FALSE)</f>
        <v>س. ساختمانی اعتماد گستر</v>
      </c>
      <c r="C373" s="13" t="str">
        <f>VLOOKUP($A373,'دیتا اولیه'!$A:$AM,3,FALSE)</f>
        <v>سرمایه گذاری</v>
      </c>
      <c r="D373" s="13">
        <f>VLOOKUP($A373,'دیتا اولیه'!$A:$AM,5,FALSE)/10000000000</f>
        <v>347.30138679999999</v>
      </c>
      <c r="E373" s="15">
        <f>IFERROR(D373/'دیتا اولیه'!$AO$2*1000,"")</f>
        <v>4.1444079570405732</v>
      </c>
      <c r="F373" s="15" t="str">
        <f t="shared" si="20"/>
        <v/>
      </c>
      <c r="G373" s="14" t="str">
        <f>IFERROR(F373/'دیتا اولیه'!$AP$2*1000000,"")</f>
        <v/>
      </c>
      <c r="H373" s="15">
        <f>IFERROR(VLOOKUP($A373,'دیتا اولیه'!$A:$AM,16,FALSE)/10000000000,"")</f>
        <v>8.1685999999999996</v>
      </c>
      <c r="I373" s="14">
        <f>IFERROR(H373/'دیتا اولیه'!$AQ$2*1000000,"")</f>
        <v>157.94500947445761</v>
      </c>
      <c r="J373" s="15">
        <f t="shared" si="21"/>
        <v>2.7884286203355013</v>
      </c>
      <c r="K373" s="14">
        <f>IFERROR(J373/'دیتا اولیه'!$AR$2*1000000,"")</f>
        <v>46.709694295115355</v>
      </c>
      <c r="L373" s="14">
        <f>IFERROR(VLOOKUP($A373,'دیتا اولیه'!$A:$AM,15,FALSE)/10000000000,"")</f>
        <v>1.629</v>
      </c>
      <c r="M373" s="14">
        <f>IFERROR(L373/'دیتا اولیه'!$AS$2*1000000,"")</f>
        <v>24.097276667504918</v>
      </c>
      <c r="N373" s="51">
        <f>IFERROR(VLOOKUP($A373,'دیتا اولیه'!$A:$AM,36,FALSE),"")</f>
        <v>-0.4158</v>
      </c>
      <c r="O373" s="35">
        <f t="shared" si="22"/>
        <v>-0.48410545110279435</v>
      </c>
      <c r="P373" s="51" t="str">
        <f>IFERROR(VLOOKUP($A373,'دیتا اولیه'!$A:$AM,37,FALSE),"")</f>
        <v>-</v>
      </c>
      <c r="Q373" s="34" t="str">
        <f t="shared" si="23"/>
        <v/>
      </c>
      <c r="R373" s="54" t="str">
        <f>IFERROR(VLOOKUP($A373,'دیتا اولیه'!$A:$AM,31,FALSE),"")</f>
        <v>-</v>
      </c>
      <c r="S373" s="14">
        <f>IFERROR(VLOOKUP($A373,'دیتا اولیه'!$A:$AM,17,FALSE)/10000000000,"")</f>
        <v>23.048300000000001</v>
      </c>
      <c r="T373" s="14">
        <f>IFERROR(S373/'دیتا اولیه'!$AR$2*1000000,"")</f>
        <v>386.08807812787916</v>
      </c>
      <c r="U373" s="30">
        <f>IFERROR(VLOOKUP($A373,'دیتا اولیه'!$A:$AM,22,FALSE),"")</f>
        <v>0.1004</v>
      </c>
      <c r="V373" s="19">
        <f>IFERROR(VLOOKUP($A373,'دیتا اولیه'!$A:$AN,20,FALSE)/10000000000/L373,"")</f>
        <v>0.13726212400245549</v>
      </c>
      <c r="W373" s="14">
        <f>IFERROR(VLOOKUP($A373,'دیتا اولیه'!$A:$AN,40,FALSE),"")</f>
        <v>177.14709999999999</v>
      </c>
      <c r="X373" s="18">
        <f>IFERROR(VLOOKUP($A373,'دیتا اولیه'!$A:$AN,23,FALSE),"")</f>
        <v>83.319699999999997</v>
      </c>
      <c r="Y373" s="18">
        <f>IFERROR(VLOOKUP($A373,'دیتا اولیه'!$A:$AN,24,FALSE),"")</f>
        <v>424.56139999999999</v>
      </c>
      <c r="Z373" s="18">
        <f>IFERROR(VLOOKUP($A373,'دیتا اولیه'!$A:$AN,25,FALSE),"")</f>
        <v>5.1048999999999998</v>
      </c>
      <c r="AA373" s="30">
        <f>IFERROR(VLOOKUP($A373,'دیتا اولیه'!$A:$AN,38,FALSE),"")</f>
        <v>0.48470000000000002</v>
      </c>
      <c r="AB373" s="18">
        <f>IFERROR(VLOOKUP($A373,'دیتا اولیه'!$A:$AN,39,FALSE),"")</f>
        <v>0.4778</v>
      </c>
      <c r="AC373" s="22"/>
    </row>
    <row r="374" spans="1:29" ht="20.5" thickBot="1" x14ac:dyDescent="0.4">
      <c r="A374" s="14" t="s">
        <v>1555</v>
      </c>
      <c r="B374" s="13" t="str">
        <f>VLOOKUP($A374,'دیتا اولیه'!$A:$AM,2,FALSE)</f>
        <v>گروه توسعه هنر ایران</v>
      </c>
      <c r="C374" s="13" t="str">
        <f>VLOOKUP($A374,'دیتا اولیه'!$A:$AM,3,FALSE)</f>
        <v>سرمایه گذاری</v>
      </c>
      <c r="D374" s="13">
        <f>VLOOKUP($A374,'دیتا اولیه'!$A:$AM,5,FALSE)/10000000000</f>
        <v>769.16095199999995</v>
      </c>
      <c r="E374" s="15">
        <f>IFERROR(D374/'دیتا اولیه'!$AO$2*1000,"")</f>
        <v>9.1785316467780422</v>
      </c>
      <c r="F374" s="15" t="str">
        <f t="shared" si="20"/>
        <v/>
      </c>
      <c r="G374" s="14" t="str">
        <f>IFERROR(F374/'دیتا اولیه'!$AP$2*1000000,"")</f>
        <v/>
      </c>
      <c r="H374" s="15">
        <f>IFERROR(VLOOKUP($A374,'دیتا اولیه'!$A:$AM,16,FALSE)/10000000000,"")</f>
        <v>1.4205000000000001</v>
      </c>
      <c r="I374" s="14">
        <f>IFERROR(H374/'دیتا اولیه'!$AQ$2*1000000,"")</f>
        <v>27.46625932944043</v>
      </c>
      <c r="J374" s="15" t="str">
        <f t="shared" si="21"/>
        <v/>
      </c>
      <c r="K374" s="14" t="str">
        <f>IFERROR(J374/'دیتا اولیه'!$AR$2*1000000,"")</f>
        <v/>
      </c>
      <c r="L374" s="14">
        <f>IFERROR(VLOOKUP($A374,'دیتا اولیه'!$A:$AM,15,FALSE)/10000000000,"")</f>
        <v>8.0035000000000007</v>
      </c>
      <c r="M374" s="14">
        <f>IFERROR(L374/'دیتا اولیه'!$AS$2*1000000,"")</f>
        <v>118.39321903522139</v>
      </c>
      <c r="N374" s="51" t="str">
        <f>IFERROR(VLOOKUP($A374,'دیتا اولیه'!$A:$AM,36,FALSE),"")</f>
        <v>-</v>
      </c>
      <c r="O374" s="35" t="str">
        <f t="shared" si="22"/>
        <v/>
      </c>
      <c r="P374" s="51" t="str">
        <f>IFERROR(VLOOKUP($A374,'دیتا اولیه'!$A:$AM,37,FALSE),"")</f>
        <v>-</v>
      </c>
      <c r="Q374" s="34" t="str">
        <f t="shared" si="23"/>
        <v/>
      </c>
      <c r="R374" s="54" t="str">
        <f>IFERROR(VLOOKUP($A374,'دیتا اولیه'!$A:$AM,31,FALSE),"")</f>
        <v>-</v>
      </c>
      <c r="S374" s="14">
        <f>IFERROR(VLOOKUP($A374,'دیتا اولیه'!$A:$AM,17,FALSE)/10000000000,"")</f>
        <v>30.125900000000001</v>
      </c>
      <c r="T374" s="14">
        <f>IFERROR(S374/'دیتا اولیه'!$AR$2*1000000,"")</f>
        <v>504.6467996716753</v>
      </c>
      <c r="U374" s="30">
        <f>IFERROR(VLOOKUP($A374,'دیتا اولیه'!$A:$AM,22,FALSE),"")</f>
        <v>0.1</v>
      </c>
      <c r="V374" s="19" t="str">
        <f>IFERROR(VLOOKUP($A374,'دیتا اولیه'!$A:$AN,20,FALSE)/10000000000/L374,"")</f>
        <v/>
      </c>
      <c r="W374" s="14">
        <f>IFERROR(VLOOKUP($A374,'دیتا اولیه'!$A:$AN,40,FALSE),"")</f>
        <v>6023.6229000000003</v>
      </c>
      <c r="X374" s="18">
        <f>IFERROR(VLOOKUP($A374,'دیتا اولیه'!$A:$AN,23,FALSE),"")</f>
        <v>240.23519999999999</v>
      </c>
      <c r="Y374" s="18" t="str">
        <f>IFERROR(VLOOKUP($A374,'دیتا اولیه'!$A:$AN,24,FALSE),"")</f>
        <v>-</v>
      </c>
      <c r="Z374" s="18">
        <f>IFERROR(VLOOKUP($A374,'دیتا اولیه'!$A:$AN,25,FALSE),"")</f>
        <v>4.7454000000000001</v>
      </c>
      <c r="AA374" s="30">
        <f>IFERROR(VLOOKUP($A374,'دیتا اولیه'!$A:$AN,38,FALSE),"")</f>
        <v>0.41970000000000002</v>
      </c>
      <c r="AB374" s="18">
        <f>IFERROR(VLOOKUP($A374,'دیتا اولیه'!$A:$AN,39,FALSE),"")</f>
        <v>0.67430000000000001</v>
      </c>
      <c r="AC374" s="22"/>
    </row>
    <row r="375" spans="1:29" ht="20.5" thickBot="1" x14ac:dyDescent="0.4">
      <c r="A375" s="14" t="s">
        <v>642</v>
      </c>
      <c r="B375" s="13" t="str">
        <f>VLOOKUP($A375,'دیتا اولیه'!$A:$AM,2,FALSE)</f>
        <v>توسعه معادن وص.معدنی خاورمیانه</v>
      </c>
      <c r="C375" s="13" t="str">
        <f>VLOOKUP($A375,'دیتا اولیه'!$A:$AM,3,FALSE)</f>
        <v>سرمایه گذاری</v>
      </c>
      <c r="D375" s="13">
        <f>VLOOKUP($A375,'دیتا اولیه'!$A:$AM,5,FALSE)/10000000000</f>
        <v>137280</v>
      </c>
      <c r="E375" s="15">
        <f>IFERROR(D375/'دیتا اولیه'!$AO$2*1000,"")</f>
        <v>1638.1861575178998</v>
      </c>
      <c r="F375" s="15" t="str">
        <f t="shared" si="20"/>
        <v/>
      </c>
      <c r="G375" s="14" t="str">
        <f>IFERROR(F375/'دیتا اولیه'!$AP$2*1000000,"")</f>
        <v/>
      </c>
      <c r="H375" s="15">
        <f>IFERROR(VLOOKUP($A375,'دیتا اولیه'!$A:$AM,16,FALSE)/10000000000,"")</f>
        <v>4198.2192999999997</v>
      </c>
      <c r="I375" s="14">
        <f>IFERROR(H375/'دیتا اولیه'!$AQ$2*1000000,"")</f>
        <v>81175.205924436363</v>
      </c>
      <c r="J375" s="15" t="str">
        <f t="shared" si="21"/>
        <v/>
      </c>
      <c r="K375" s="14" t="str">
        <f>IFERROR(J375/'دیتا اولیه'!$AR$2*1000000,"")</f>
        <v/>
      </c>
      <c r="L375" s="14">
        <f>IFERROR(VLOOKUP($A375,'دیتا اولیه'!$A:$AM,15,FALSE)/10000000000,"")</f>
        <v>-94.184899999999999</v>
      </c>
      <c r="M375" s="14">
        <f>IFERROR(L375/'دیتا اولیه'!$AS$2*1000000,"")</f>
        <v>-1393.2471413144774</v>
      </c>
      <c r="N375" s="51" t="str">
        <f>IFERROR(VLOOKUP($A375,'دیتا اولیه'!$A:$AM,36,FALSE),"")</f>
        <v>-</v>
      </c>
      <c r="O375" s="35" t="str">
        <f t="shared" si="22"/>
        <v/>
      </c>
      <c r="P375" s="51" t="str">
        <f>IFERROR(VLOOKUP($A375,'دیتا اولیه'!$A:$AM,37,FALSE),"")</f>
        <v>-</v>
      </c>
      <c r="Q375" s="34" t="str">
        <f t="shared" si="23"/>
        <v/>
      </c>
      <c r="R375" s="54" t="str">
        <f>IFERROR(VLOOKUP($A375,'دیتا اولیه'!$A:$AM,31,FALSE),"")</f>
        <v>-</v>
      </c>
      <c r="S375" s="14">
        <f>IFERROR(VLOOKUP($A375,'دیتا اولیه'!$A:$AM,17,FALSE)/10000000000,"")</f>
        <v>426.24119999999999</v>
      </c>
      <c r="T375" s="14">
        <f>IFERROR(S375/'دیتا اولیه'!$AR$2*1000000,"")</f>
        <v>7140.0773908236597</v>
      </c>
      <c r="U375" s="30">
        <f>IFERROR(VLOOKUP($A375,'دیتا اولیه'!$A:$AM,22,FALSE),"")</f>
        <v>0.90510000000000002</v>
      </c>
      <c r="V375" s="19" t="str">
        <f>IFERROR(VLOOKUP($A375,'دیتا اولیه'!$A:$AN,20,FALSE)/10000000000/L375,"")</f>
        <v/>
      </c>
      <c r="W375" s="14">
        <f>IFERROR(VLOOKUP($A375,'دیتا اولیه'!$A:$AN,40,FALSE),"")</f>
        <v>325.98540000000003</v>
      </c>
      <c r="X375" s="18">
        <f>IFERROR(VLOOKUP($A375,'دیتا اولیه'!$A:$AN,23,FALSE),"")</f>
        <v>31.029800000000002</v>
      </c>
      <c r="Y375" s="18">
        <f>IFERROR(VLOOKUP($A375,'دیتا اولیه'!$A:$AN,24,FALSE),"")</f>
        <v>33.099400000000003</v>
      </c>
      <c r="Z375" s="18">
        <f>IFERROR(VLOOKUP($A375,'دیتا اولیه'!$A:$AN,25,FALSE),"")</f>
        <v>4.7929000000000004</v>
      </c>
      <c r="AA375" s="30">
        <f>IFERROR(VLOOKUP($A375,'دیتا اولیه'!$A:$AN,38,FALSE),"")</f>
        <v>0.12570000000000001</v>
      </c>
      <c r="AB375" s="18">
        <f>IFERROR(VLOOKUP($A375,'دیتا اولیه'!$A:$AN,39,FALSE),"")</f>
        <v>0.73740000000000006</v>
      </c>
      <c r="AC375" s="22"/>
    </row>
    <row r="376" spans="1:29" ht="20.5" thickBot="1" x14ac:dyDescent="0.4">
      <c r="A376" s="14" t="s">
        <v>232</v>
      </c>
      <c r="B376" s="13" t="str">
        <f>VLOOKUP($A376,'دیتا اولیه'!$A:$AM,2,FALSE)</f>
        <v>توسعه‌معادن‌وفلزات‌</v>
      </c>
      <c r="C376" s="13" t="str">
        <f>VLOOKUP($A376,'دیتا اولیه'!$A:$AM,3,FALSE)</f>
        <v>سرمایه گذاری</v>
      </c>
      <c r="D376" s="13">
        <f>VLOOKUP($A376,'دیتا اولیه'!$A:$AM,5,FALSE)/10000000000</f>
        <v>107430</v>
      </c>
      <c r="E376" s="15">
        <f>IFERROR(D376/'دیتا اولیه'!$AO$2*1000,"")</f>
        <v>1281.9809069212411</v>
      </c>
      <c r="F376" s="15">
        <f t="shared" si="20"/>
        <v>596.98630136985605</v>
      </c>
      <c r="G376" s="14">
        <f>IFERROR(F376/'دیتا اولیه'!$AP$2*1000000,"")</f>
        <v>11788.829015992418</v>
      </c>
      <c r="H376" s="15">
        <f>IFERROR(VLOOKUP($A376,'دیتا اولیه'!$A:$AM,16,FALSE)/10000000000,"")</f>
        <v>17466.262900000002</v>
      </c>
      <c r="I376" s="14">
        <f>IFERROR(H376/'دیتا اولیه'!$AQ$2*1000000,"")</f>
        <v>337721.158977532</v>
      </c>
      <c r="J376" s="15">
        <f t="shared" si="21"/>
        <v>1405.8064516128566</v>
      </c>
      <c r="K376" s="14">
        <f>IFERROR(J376/'دیتا اولیه'!$AR$2*1000000,"")</f>
        <v>23549.030129032559</v>
      </c>
      <c r="L376" s="14">
        <f>IFERROR(VLOOKUP($A376,'دیتا اولیه'!$A:$AM,15,FALSE)/10000000000,"")</f>
        <v>-4.3579999999999997</v>
      </c>
      <c r="M376" s="14">
        <f>IFERROR(L376/'دیتا اولیه'!$AS$2*1000000,"")</f>
        <v>-64.466501974822847</v>
      </c>
      <c r="N376" s="51">
        <f>IFERROR(VLOOKUP($A376,'دیتا اولیه'!$A:$AM,36,FALSE),"")</f>
        <v>-1.0031000000000001</v>
      </c>
      <c r="O376" s="35">
        <f t="shared" si="22"/>
        <v>-1.0027375438233164</v>
      </c>
      <c r="P376" s="51">
        <f>IFERROR(VLOOKUP($A376,'دیتا اولیه'!$A:$AM,37,FALSE),"")</f>
        <v>-1.0073000000000001</v>
      </c>
      <c r="Q376" s="34">
        <f t="shared" si="23"/>
        <v>-1.0054684398159792</v>
      </c>
      <c r="R376" s="54" t="str">
        <f>IFERROR(VLOOKUP($A376,'دیتا اولیه'!$A:$AM,31,FALSE),"")</f>
        <v>-</v>
      </c>
      <c r="S376" s="14">
        <f>IFERROR(VLOOKUP($A376,'دیتا اولیه'!$A:$AM,17,FALSE)/10000000000,"")</f>
        <v>8758.2178999999996</v>
      </c>
      <c r="T376" s="14">
        <f>IFERROR(S376/'دیتا اولیه'!$AR$2*1000000,"")</f>
        <v>146711.18984203559</v>
      </c>
      <c r="U376" s="30">
        <f>IFERROR(VLOOKUP($A376,'دیتا اولیه'!$A:$AM,22,FALSE),"")</f>
        <v>0.61829999999999996</v>
      </c>
      <c r="V376" s="19">
        <f>IFERROR(VLOOKUP($A376,'دیتا اولیه'!$A:$AN,20,FALSE)/10000000000/L376,"")</f>
        <v>-1.8448829738412116E-2</v>
      </c>
      <c r="W376" s="14">
        <f>IFERROR(VLOOKUP($A376,'دیتا اولیه'!$A:$AN,40,FALSE),"")</f>
        <v>406.6875</v>
      </c>
      <c r="X376" s="18">
        <f>IFERROR(VLOOKUP($A376,'دیتا اولیه'!$A:$AN,23,FALSE),"")</f>
        <v>6.3296000000000001</v>
      </c>
      <c r="Y376" s="18">
        <f>IFERROR(VLOOKUP($A376,'دیتا اولیه'!$A:$AN,24,FALSE),"")</f>
        <v>6.4387999999999996</v>
      </c>
      <c r="Z376" s="18">
        <f>IFERROR(VLOOKUP($A376,'دیتا اولیه'!$A:$AN,25,FALSE),"")</f>
        <v>0.59630000000000005</v>
      </c>
      <c r="AA376" s="30">
        <f>IFERROR(VLOOKUP($A376,'دیتا اولیه'!$A:$AN,38,FALSE),"")</f>
        <v>0.30909999999999999</v>
      </c>
      <c r="AB376" s="18">
        <f>IFERROR(VLOOKUP($A376,'دیتا اولیه'!$A:$AN,39,FALSE),"")</f>
        <v>1.1245000000000001</v>
      </c>
      <c r="AC376" s="22"/>
    </row>
    <row r="377" spans="1:29" ht="20.5" thickBot="1" x14ac:dyDescent="0.4">
      <c r="A377" s="14" t="s">
        <v>836</v>
      </c>
      <c r="B377" s="13" t="str">
        <f>VLOOKUP($A377,'دیتا اولیه'!$A:$AM,2,FALSE)</f>
        <v>سرمایه‌گذاری‌صندوق‌بازنشستگی‌</v>
      </c>
      <c r="C377" s="13" t="str">
        <f>VLOOKUP($A377,'دیتا اولیه'!$A:$AM,3,FALSE)</f>
        <v>سرمایه گذاری</v>
      </c>
      <c r="D377" s="13">
        <f>VLOOKUP($A377,'دیتا اولیه'!$A:$AM,5,FALSE)/10000000000</f>
        <v>100864.98</v>
      </c>
      <c r="E377" s="15">
        <f>IFERROR(D377/'دیتا اولیه'!$AO$2*1000,"")</f>
        <v>1203.6393794749404</v>
      </c>
      <c r="F377" s="15" t="str">
        <f t="shared" si="20"/>
        <v/>
      </c>
      <c r="G377" s="14" t="str">
        <f>IFERROR(F377/'دیتا اولیه'!$AP$2*1000000,"")</f>
        <v/>
      </c>
      <c r="H377" s="15">
        <f>IFERROR(VLOOKUP($A377,'دیتا اولیه'!$A:$AM,16,FALSE)/10000000000,"")</f>
        <v>12544.5419</v>
      </c>
      <c r="I377" s="14">
        <f>IFERROR(H377/'دیتا اولیه'!$AQ$2*1000000,"")</f>
        <v>242556.5934490893</v>
      </c>
      <c r="J377" s="15">
        <f t="shared" si="21"/>
        <v>3194.9447368421024</v>
      </c>
      <c r="K377" s="14">
        <f>IFERROR(J377/'دیتا اولیه'!$AR$2*1000000,"")</f>
        <v>53519.351673318626</v>
      </c>
      <c r="L377" s="14">
        <f>IFERROR(VLOOKUP($A377,'دیتا اولیه'!$A:$AM,15,FALSE)/10000000000,"")</f>
        <v>-121.4079</v>
      </c>
      <c r="M377" s="14">
        <f>IFERROR(L377/'دیتا اولیه'!$AS$2*1000000,"")</f>
        <v>-1795.9482847886864</v>
      </c>
      <c r="N377" s="51">
        <f>IFERROR(VLOOKUP($A377,'دیتا اولیه'!$A:$AM,36,FALSE),"")</f>
        <v>-1.038</v>
      </c>
      <c r="O377" s="35">
        <f t="shared" si="22"/>
        <v>-1.0335569888019409</v>
      </c>
      <c r="P377" s="51" t="str">
        <f>IFERROR(VLOOKUP($A377,'دیتا اولیه'!$A:$AM,37,FALSE),"")</f>
        <v>-</v>
      </c>
      <c r="Q377" s="34" t="str">
        <f t="shared" si="23"/>
        <v/>
      </c>
      <c r="R377" s="54" t="str">
        <f>IFERROR(VLOOKUP($A377,'دیتا اولیه'!$A:$AM,31,FALSE),"")</f>
        <v>-</v>
      </c>
      <c r="S377" s="14">
        <f>IFERROR(VLOOKUP($A377,'دیتا اولیه'!$A:$AM,17,FALSE)/10000000000,"")</f>
        <v>5113.7295000000004</v>
      </c>
      <c r="T377" s="14">
        <f>IFERROR(S377/'دیتا اولیه'!$AR$2*1000000,"")</f>
        <v>85661.415146489788</v>
      </c>
      <c r="U377" s="30">
        <f>IFERROR(VLOOKUP($A377,'دیتا اولیه'!$A:$AM,22,FALSE),"")</f>
        <v>0.94899999999999995</v>
      </c>
      <c r="V377" s="19">
        <f>IFERROR(VLOOKUP($A377,'دیتا اولیه'!$A:$AN,20,FALSE)/10000000000/L377,"")</f>
        <v>-1.8849934806548834</v>
      </c>
      <c r="W377" s="14">
        <f>IFERROR(VLOOKUP($A377,'دیتا اولیه'!$A:$AN,40,FALSE),"")</f>
        <v>181.62010000000001</v>
      </c>
      <c r="X377" s="18">
        <f>IFERROR(VLOOKUP($A377,'دیتا اولیه'!$A:$AN,23,FALSE),"")</f>
        <v>7.8006000000000002</v>
      </c>
      <c r="Y377" s="18">
        <f>IFERROR(VLOOKUP($A377,'دیتا اولیه'!$A:$AN,24,FALSE),"")</f>
        <v>8.4947999999999997</v>
      </c>
      <c r="Z377" s="18">
        <f>IFERROR(VLOOKUP($A377,'دیتا اولیه'!$A:$AN,25,FALSE),"")</f>
        <v>0.99709999999999999</v>
      </c>
      <c r="AA377" s="30">
        <f>IFERROR(VLOOKUP($A377,'دیتا اولیه'!$A:$AN,38,FALSE),"")</f>
        <v>0.43719999999999998</v>
      </c>
      <c r="AB377" s="18">
        <f>IFERROR(VLOOKUP($A377,'دیتا اولیه'!$A:$AN,39,FALSE),"")</f>
        <v>1.1196999999999999</v>
      </c>
      <c r="AC377" s="22"/>
    </row>
    <row r="378" spans="1:29" ht="20.5" thickBot="1" x14ac:dyDescent="0.4">
      <c r="A378" s="14" t="s">
        <v>460</v>
      </c>
      <c r="B378" s="13" t="str">
        <f>VLOOKUP($A378,'دیتا اولیه'!$A:$AM,2,FALSE)</f>
        <v>کشتیرانی جمهوری اسلامی ایران</v>
      </c>
      <c r="C378" s="13" t="str">
        <f>VLOOKUP($A378,'دیتا اولیه'!$A:$AM,3,FALSE)</f>
        <v>سرمایه گذاری</v>
      </c>
      <c r="D378" s="13">
        <f>VLOOKUP($A378,'دیتا اولیه'!$A:$AM,5,FALSE)/10000000000</f>
        <v>100320</v>
      </c>
      <c r="E378" s="15">
        <f>IFERROR(D378/'دیتا اولیه'!$AO$2*1000,"")</f>
        <v>1197.1360381861575</v>
      </c>
      <c r="F378" s="15" t="str">
        <f t="shared" si="20"/>
        <v/>
      </c>
      <c r="G378" s="14" t="str">
        <f>IFERROR(F378/'دیتا اولیه'!$AP$2*1000000,"")</f>
        <v/>
      </c>
      <c r="H378" s="15">
        <f>IFERROR(VLOOKUP($A378,'دیتا اولیه'!$A:$AM,16,FALSE)/10000000000,"")</f>
        <v>10770.5038</v>
      </c>
      <c r="I378" s="14">
        <f>IFERROR(H378/'دیتا اولیه'!$AQ$2*1000000,"")</f>
        <v>208254.45299508877</v>
      </c>
      <c r="J378" s="15" t="str">
        <f t="shared" si="21"/>
        <v/>
      </c>
      <c r="K378" s="14" t="str">
        <f>IFERROR(J378/'دیتا اولیه'!$AR$2*1000000,"")</f>
        <v/>
      </c>
      <c r="L378" s="14">
        <f>IFERROR(VLOOKUP($A378,'دیتا اولیه'!$A:$AM,15,FALSE)/10000000000,"")</f>
        <v>-343.49250000000001</v>
      </c>
      <c r="M378" s="14">
        <f>IFERROR(L378/'دیتا اولیه'!$AS$2*1000000,"")</f>
        <v>-5081.1748346917948</v>
      </c>
      <c r="N378" s="51" t="str">
        <f>IFERROR(VLOOKUP($A378,'دیتا اولیه'!$A:$AM,36,FALSE),"")</f>
        <v>-</v>
      </c>
      <c r="O378" s="35" t="str">
        <f t="shared" si="22"/>
        <v/>
      </c>
      <c r="P378" s="51" t="str">
        <f>IFERROR(VLOOKUP($A378,'دیتا اولیه'!$A:$AM,37,FALSE),"")</f>
        <v>-</v>
      </c>
      <c r="Q378" s="34" t="str">
        <f t="shared" si="23"/>
        <v/>
      </c>
      <c r="R378" s="54" t="str">
        <f>IFERROR(VLOOKUP($A378,'دیتا اولیه'!$A:$AM,31,FALSE),"")</f>
        <v>-</v>
      </c>
      <c r="S378" s="14">
        <f>IFERROR(VLOOKUP($A378,'دیتا اولیه'!$A:$AM,17,FALSE)/10000000000,"")</f>
        <v>2879.8901999999998</v>
      </c>
      <c r="T378" s="14">
        <f>IFERROR(S378/'دیتا اولیه'!$AR$2*1000000,"")</f>
        <v>48241.791044776117</v>
      </c>
      <c r="U378" s="30">
        <f>IFERROR(VLOOKUP($A378,'دیتا اولیه'!$A:$AM,22,FALSE),"")</f>
        <v>0.84260000000000002</v>
      </c>
      <c r="V378" s="19" t="str">
        <f>IFERROR(VLOOKUP($A378,'دیتا اولیه'!$A:$AN,20,FALSE)/10000000000/L378,"")</f>
        <v/>
      </c>
      <c r="W378" s="14">
        <f>IFERROR(VLOOKUP($A378,'دیتا اولیه'!$A:$AN,40,FALSE),"")</f>
        <v>577.55880000000002</v>
      </c>
      <c r="X378" s="18">
        <f>IFERROR(VLOOKUP($A378,'دیتا اولیه'!$A:$AN,23,FALSE),"")</f>
        <v>7.2713000000000001</v>
      </c>
      <c r="Y378" s="18">
        <f>IFERROR(VLOOKUP($A378,'دیتا اولیه'!$A:$AN,24,FALSE),"")</f>
        <v>9.5482999999999993</v>
      </c>
      <c r="Z378" s="18">
        <f>IFERROR(VLOOKUP($A378,'دیتا اولیه'!$A:$AN,25,FALSE),"")</f>
        <v>7.2041000000000004</v>
      </c>
      <c r="AA378" s="30">
        <f>IFERROR(VLOOKUP($A378,'دیتا اولیه'!$A:$AN,38,FALSE),"")</f>
        <v>0.43969999999999998</v>
      </c>
      <c r="AB378" s="18">
        <f>IFERROR(VLOOKUP($A378,'دیتا اولیه'!$A:$AN,39,FALSE),"")</f>
        <v>1.4287000000000001</v>
      </c>
      <c r="AC378" s="22"/>
    </row>
    <row r="379" spans="1:29" ht="20.5" thickBot="1" x14ac:dyDescent="0.4">
      <c r="A379" s="14" t="s">
        <v>689</v>
      </c>
      <c r="B379" s="13" t="str">
        <f>VLOOKUP($A379,'دیتا اولیه'!$A:$AM,2,FALSE)</f>
        <v>سرمایه گذاری ایساتیس پویا</v>
      </c>
      <c r="C379" s="13" t="str">
        <f>VLOOKUP($A379,'دیتا اولیه'!$A:$AM,3,FALSE)</f>
        <v>سرمایه گذاری</v>
      </c>
      <c r="D379" s="13">
        <f>VLOOKUP($A379,'دیتا اولیه'!$A:$AM,5,FALSE)/10000000000</f>
        <v>1130.652</v>
      </c>
      <c r="E379" s="15">
        <f>IFERROR(D379/'دیتا اولیه'!$AO$2*1000,"")</f>
        <v>13.492267303102626</v>
      </c>
      <c r="F379" s="15">
        <f t="shared" si="20"/>
        <v>13.315240083507293</v>
      </c>
      <c r="G379" s="14">
        <f>IFERROR(F379/'دیتا اولیه'!$AP$2*1000000,"")</f>
        <v>262.93918016404609</v>
      </c>
      <c r="H379" s="15">
        <f>IFERROR(VLOOKUP($A379,'دیتا اولیه'!$A:$AM,16,FALSE)/10000000000,"")</f>
        <v>168.02940000000001</v>
      </c>
      <c r="I379" s="14">
        <f>IFERROR(H379/'دیتا اولیه'!$AQ$2*1000000,"")</f>
        <v>3248.9539425345142</v>
      </c>
      <c r="J379" s="15" t="str">
        <f t="shared" si="21"/>
        <v/>
      </c>
      <c r="K379" s="14" t="str">
        <f>IFERROR(J379/'دیتا اولیه'!$AR$2*1000000,"")</f>
        <v/>
      </c>
      <c r="L379" s="14">
        <f>IFERROR(VLOOKUP($A379,'دیتا اولیه'!$A:$AM,15,FALSE)/10000000000,"")</f>
        <v>0.63780000000000003</v>
      </c>
      <c r="M379" s="14">
        <f>IFERROR(L379/'دیتا اولیه'!$AS$2*1000000,"")</f>
        <v>9.4347716749752237</v>
      </c>
      <c r="N379" s="51" t="str">
        <f>IFERROR(VLOOKUP($A379,'دیتا اولیه'!$A:$AM,36,FALSE),"")</f>
        <v>-</v>
      </c>
      <c r="O379" s="35" t="str">
        <f t="shared" si="22"/>
        <v/>
      </c>
      <c r="P379" s="51">
        <f>IFERROR(VLOOKUP($A379,'دیتا اولیه'!$A:$AM,37,FALSE),"")</f>
        <v>-0.95209999999999995</v>
      </c>
      <c r="Q379" s="34">
        <f t="shared" si="23"/>
        <v>-0.96411804559104153</v>
      </c>
      <c r="R379" s="54" t="str">
        <f>IFERROR(VLOOKUP($A379,'دیتا اولیه'!$A:$AM,31,FALSE),"")</f>
        <v>-</v>
      </c>
      <c r="S379" s="14">
        <f>IFERROR(VLOOKUP($A379,'دیتا اولیه'!$A:$AM,17,FALSE)/10000000000,"")</f>
        <v>156.4743</v>
      </c>
      <c r="T379" s="14">
        <f>IFERROR(S379/'دیتا اولیه'!$AR$2*1000000,"")</f>
        <v>2621.1417659178851</v>
      </c>
      <c r="U379" s="30">
        <f>IFERROR(VLOOKUP($A379,'دیتا اولیه'!$A:$AM,22,FALSE),"")</f>
        <v>0.10009999999999999</v>
      </c>
      <c r="V379" s="19" t="str">
        <f>IFERROR(VLOOKUP($A379,'دیتا اولیه'!$A:$AN,20,FALSE)/10000000000/L379,"")</f>
        <v/>
      </c>
      <c r="W379" s="14">
        <f>IFERROR(VLOOKUP($A379,'دیتا اولیه'!$A:$AN,40,FALSE),"")</f>
        <v>157.3235</v>
      </c>
      <c r="X379" s="18">
        <f>IFERROR(VLOOKUP($A379,'دیتا اولیه'!$A:$AN,23,FALSE),"")</f>
        <v>7.7992999999999997</v>
      </c>
      <c r="Y379" s="18">
        <f>IFERROR(VLOOKUP($A379,'دیتا اولیه'!$A:$AN,24,FALSE),"")</f>
        <v>8.6935000000000002</v>
      </c>
      <c r="Z379" s="18">
        <f>IFERROR(VLOOKUP($A379,'دیتا اولیه'!$A:$AN,25,FALSE),"")</f>
        <v>2.919</v>
      </c>
      <c r="AA379" s="30">
        <f>IFERROR(VLOOKUP($A379,'دیتا اولیه'!$A:$AN,38,FALSE),"")</f>
        <v>0.15809999999999999</v>
      </c>
      <c r="AB379" s="18">
        <f>IFERROR(VLOOKUP($A379,'دیتا اولیه'!$A:$AN,39,FALSE),"")</f>
        <v>0.21190000000000001</v>
      </c>
      <c r="AC379" s="22"/>
    </row>
    <row r="380" spans="1:29" ht="20.5" thickBot="1" x14ac:dyDescent="0.4">
      <c r="A380" s="14" t="s">
        <v>662</v>
      </c>
      <c r="B380" s="13" t="str">
        <f>VLOOKUP($A380,'دیتا اولیه'!$A:$AM,2,FALSE)</f>
        <v>توسعه نیشکر و  صنایع جانبی</v>
      </c>
      <c r="C380" s="13" t="str">
        <f>VLOOKUP($A380,'دیتا اولیه'!$A:$AM,3,FALSE)</f>
        <v>سرمایه گذاری</v>
      </c>
      <c r="D380" s="13">
        <f>VLOOKUP($A380,'دیتا اولیه'!$A:$AM,5,FALSE)/10000000000</f>
        <v>64871.747875000001</v>
      </c>
      <c r="E380" s="15">
        <f>IFERROR(D380/'دیتا اولیه'!$AO$2*1000,"")</f>
        <v>774.12586963007152</v>
      </c>
      <c r="F380" s="15" t="str">
        <f t="shared" si="20"/>
        <v/>
      </c>
      <c r="G380" s="14" t="str">
        <f>IFERROR(F380/'دیتا اولیه'!$AP$2*1000000,"")</f>
        <v/>
      </c>
      <c r="H380" s="15" t="str">
        <f>IFERROR(VLOOKUP($A380,'دیتا اولیه'!$A:$AM,16,FALSE)/10000000000,"")</f>
        <v/>
      </c>
      <c r="I380" s="14" t="str">
        <f>IFERROR(H380/'دیتا اولیه'!$AQ$2*1000000,"")</f>
        <v/>
      </c>
      <c r="J380" s="15" t="str">
        <f t="shared" si="21"/>
        <v/>
      </c>
      <c r="K380" s="14" t="str">
        <f>IFERROR(J380/'دیتا اولیه'!$AR$2*1000000,"")</f>
        <v/>
      </c>
      <c r="L380" s="14" t="str">
        <f>IFERROR(VLOOKUP($A380,'دیتا اولیه'!$A:$AM,15,FALSE)/10000000000,"")</f>
        <v/>
      </c>
      <c r="M380" s="14" t="str">
        <f>IFERROR(L380/'دیتا اولیه'!$AS$2*1000000,"")</f>
        <v/>
      </c>
      <c r="N380" s="51">
        <f>IFERROR(VLOOKUP($A380,'دیتا اولیه'!$A:$AM,36,FALSE),"")</f>
        <v>-0.55020000000000002</v>
      </c>
      <c r="O380" s="35" t="str">
        <f t="shared" si="22"/>
        <v/>
      </c>
      <c r="P380" s="51" t="str">
        <f>IFERROR(VLOOKUP($A380,'دیتا اولیه'!$A:$AM,37,FALSE),"")</f>
        <v>-</v>
      </c>
      <c r="Q380" s="34" t="str">
        <f t="shared" si="23"/>
        <v/>
      </c>
      <c r="R380" s="54" t="str">
        <f>IFERROR(VLOOKUP($A380,'دیتا اولیه'!$A:$AM,31,FALSE),"")</f>
        <v>-</v>
      </c>
      <c r="S380" s="14" t="str">
        <f>IFERROR(VLOOKUP($A380,'دیتا اولیه'!$A:$AM,17,FALSE)/10000000000,"")</f>
        <v/>
      </c>
      <c r="T380" s="14" t="str">
        <f>IFERROR(S380/'دیتا اولیه'!$AR$2*1000000,"")</f>
        <v/>
      </c>
      <c r="U380" s="30" t="str">
        <f>IFERROR(VLOOKUP($A380,'دیتا اولیه'!$A:$AM,22,FALSE),"")</f>
        <v>-</v>
      </c>
      <c r="V380" s="19" t="str">
        <f>IFERROR(VLOOKUP($A380,'دیتا اولیه'!$A:$AN,20,FALSE)/10000000000/L380,"")</f>
        <v/>
      </c>
      <c r="W380" s="14">
        <f>IFERROR(VLOOKUP($A380,'دیتا اولیه'!$A:$AN,40,FALSE),"")</f>
        <v>682.95119999999997</v>
      </c>
      <c r="X380" s="18">
        <f>IFERROR(VLOOKUP($A380,'دیتا اولیه'!$A:$AN,23,FALSE),"")</f>
        <v>21.785699999999999</v>
      </c>
      <c r="Y380" s="18">
        <f>IFERROR(VLOOKUP($A380,'دیتا اولیه'!$A:$AN,24,FALSE),"")</f>
        <v>18.713200000000001</v>
      </c>
      <c r="Z380" s="18">
        <f>IFERROR(VLOOKUP($A380,'دیتا اولیه'!$A:$AN,25,FALSE),"")</f>
        <v>37.514299999999999</v>
      </c>
      <c r="AA380" s="30" t="str">
        <f>IFERROR(VLOOKUP($A380,'دیتا اولیه'!$A:$AN,38,FALSE),"")</f>
        <v>-</v>
      </c>
      <c r="AB380" s="18" t="str">
        <f>IFERROR(VLOOKUP($A380,'دیتا اولیه'!$A:$AN,39,FALSE),"")</f>
        <v>-</v>
      </c>
      <c r="AC380" s="22"/>
    </row>
    <row r="381" spans="1:29" ht="20.5" thickBot="1" x14ac:dyDescent="0.4">
      <c r="A381" s="14" t="s">
        <v>1511</v>
      </c>
      <c r="B381" s="13" t="str">
        <f>VLOOKUP($A381,'دیتا اولیه'!$A:$AM,2,FALSE)</f>
        <v>س.کارکنان صنعت برق زنجان وقزوی</v>
      </c>
      <c r="C381" s="13" t="str">
        <f>VLOOKUP($A381,'دیتا اولیه'!$A:$AM,3,FALSE)</f>
        <v>سرمایه گذاری</v>
      </c>
      <c r="D381" s="13">
        <f>VLOOKUP($A381,'دیتا اولیه'!$A:$AM,5,FALSE)/10000000000</f>
        <v>1348.9612500000001</v>
      </c>
      <c r="E381" s="15">
        <f>IFERROR(D381/'دیتا اولیه'!$AO$2*1000,"")</f>
        <v>16.097389618138426</v>
      </c>
      <c r="F381" s="15">
        <f t="shared" si="20"/>
        <v>20.501032355227363</v>
      </c>
      <c r="G381" s="14">
        <f>IFERROR(F381/'دیتا اولیه'!$AP$2*1000000,"")</f>
        <v>404.83871159611698</v>
      </c>
      <c r="H381" s="15">
        <f>IFERROR(VLOOKUP($A381,'دیتا اولیه'!$A:$AM,16,FALSE)/10000000000,"")</f>
        <v>-166.4298</v>
      </c>
      <c r="I381" s="14">
        <f>IFERROR(H381/'دیتا اولیه'!$AQ$2*1000000,"")</f>
        <v>-3218.0246722611082</v>
      </c>
      <c r="J381" s="15">
        <f t="shared" si="21"/>
        <v>47.044955406911932</v>
      </c>
      <c r="K381" s="14">
        <f>IFERROR(J381/'دیتا اولیه'!$AR$2*1000000,"")</f>
        <v>788.06230475420762</v>
      </c>
      <c r="L381" s="14">
        <f>IFERROR(VLOOKUP($A381,'دیتا اولیه'!$A:$AM,15,FALSE)/10000000000,"")</f>
        <v>168.79730000000001</v>
      </c>
      <c r="M381" s="14">
        <f>IFERROR(L381/'دیتا اولیه'!$AS$2*1000000,"")</f>
        <v>2496.9645419446456</v>
      </c>
      <c r="N381" s="51">
        <f>IFERROR(VLOOKUP($A381,'دیتا اولیه'!$A:$AM,36,FALSE),"")</f>
        <v>2.5880000000000001</v>
      </c>
      <c r="O381" s="35">
        <f t="shared" si="22"/>
        <v>2.1684862058253573</v>
      </c>
      <c r="P381" s="51">
        <f>IFERROR(VLOOKUP($A381,'دیتا اولیه'!$A:$AM,37,FALSE),"")</f>
        <v>7.2336</v>
      </c>
      <c r="Q381" s="34">
        <f t="shared" si="23"/>
        <v>5.1678008313486474</v>
      </c>
      <c r="R381" s="54" t="str">
        <f>IFERROR(VLOOKUP($A381,'دیتا اولیه'!$A:$AM,31,FALSE),"")</f>
        <v>-</v>
      </c>
      <c r="S381" s="14">
        <f>IFERROR(VLOOKUP($A381,'دیتا اولیه'!$A:$AM,17,FALSE)/10000000000,"")</f>
        <v>690.74239999999998</v>
      </c>
      <c r="T381" s="14">
        <f>IFERROR(S381/'دیتا اولیه'!$AR$2*1000000,"")</f>
        <v>11570.80590314421</v>
      </c>
      <c r="U381" s="30">
        <f>IFERROR(VLOOKUP($A381,'دیتا اولیه'!$A:$AM,22,FALSE),"")</f>
        <v>0.1003</v>
      </c>
      <c r="V381" s="19">
        <f>IFERROR(VLOOKUP($A381,'دیتا اولیه'!$A:$AN,20,FALSE)/10000000000/L381,"")</f>
        <v>2.2963045025009284E-2</v>
      </c>
      <c r="W381" s="14">
        <f>IFERROR(VLOOKUP($A381,'دیتا اولیه'!$A:$AN,40,FALSE),"")</f>
        <v>2380818.9029999999</v>
      </c>
      <c r="X381" s="18" t="str">
        <f>IFERROR(VLOOKUP($A381,'دیتا اولیه'!$A:$AN,23,FALSE),"")</f>
        <v>-</v>
      </c>
      <c r="Y381" s="18" t="str">
        <f>IFERROR(VLOOKUP($A381,'دیتا اولیه'!$A:$AN,24,FALSE),"")</f>
        <v>-</v>
      </c>
      <c r="Z381" s="18">
        <f>IFERROR(VLOOKUP($A381,'دیتا اولیه'!$A:$AN,25,FALSE),"")</f>
        <v>2.2905000000000002</v>
      </c>
      <c r="AA381" s="30">
        <f>IFERROR(VLOOKUP($A381,'دیتا اولیه'!$A:$AN,38,FALSE),"")</f>
        <v>0.14990000000000001</v>
      </c>
      <c r="AB381" s="18">
        <f>IFERROR(VLOOKUP($A381,'دیتا اولیه'!$A:$AN,39,FALSE),"")</f>
        <v>0.58950000000000002</v>
      </c>
      <c r="AC381" s="22"/>
    </row>
    <row r="382" spans="1:29" ht="20.5" thickBot="1" x14ac:dyDescent="0.4">
      <c r="A382" s="14" t="s">
        <v>285</v>
      </c>
      <c r="B382" s="13" t="str">
        <f>VLOOKUP($A382,'دیتا اولیه'!$A:$AM,2,FALSE)</f>
        <v>بین المللی توسعه ص. معادن غدیر</v>
      </c>
      <c r="C382" s="13" t="str">
        <f>VLOOKUP($A382,'دیتا اولیه'!$A:$AM,3,FALSE)</f>
        <v>سرمایه گذاری</v>
      </c>
      <c r="D382" s="13">
        <f>VLOOKUP($A382,'دیتا اولیه'!$A:$AM,5,FALSE)/10000000000</f>
        <v>43630</v>
      </c>
      <c r="E382" s="15">
        <f>IFERROR(D382/'دیتا اولیه'!$AO$2*1000,"")</f>
        <v>520.64439140811453</v>
      </c>
      <c r="F382" s="15" t="str">
        <f t="shared" si="20"/>
        <v/>
      </c>
      <c r="G382" s="14" t="str">
        <f>IFERROR(F382/'دیتا اولیه'!$AP$2*1000000,"")</f>
        <v/>
      </c>
      <c r="H382" s="15">
        <f>IFERROR(VLOOKUP($A382,'دیتا اولیه'!$A:$AM,16,FALSE)/10000000000,"")</f>
        <v>6226.8757999999998</v>
      </c>
      <c r="I382" s="14">
        <f>IFERROR(H382/'دیتا اولیه'!$AQ$2*1000000,"")</f>
        <v>120400.55299895587</v>
      </c>
      <c r="J382" s="15">
        <f t="shared" si="21"/>
        <v>3125.1784582893347</v>
      </c>
      <c r="K382" s="14">
        <f>IFERROR(J382/'دیتا اولیه'!$AR$2*1000000,"")</f>
        <v>52350.678564908369</v>
      </c>
      <c r="L382" s="14">
        <f>IFERROR(VLOOKUP($A382,'دیتا اولیه'!$A:$AM,15,FALSE)/10000000000,"")</f>
        <v>-295.95440000000002</v>
      </c>
      <c r="M382" s="14">
        <f>IFERROR(L382/'دیتا اولیه'!$AS$2*1000000,"")</f>
        <v>-4377.9589059333439</v>
      </c>
      <c r="N382" s="51">
        <f>IFERROR(VLOOKUP($A382,'دیتا اولیه'!$A:$AM,36,FALSE),"")</f>
        <v>-1.0947</v>
      </c>
      <c r="O382" s="35">
        <f t="shared" si="22"/>
        <v>-1.0836275484090472</v>
      </c>
      <c r="P382" s="51" t="str">
        <f>IFERROR(VLOOKUP($A382,'دیتا اولیه'!$A:$AM,37,FALSE),"")</f>
        <v>-</v>
      </c>
      <c r="Q382" s="34" t="str">
        <f t="shared" si="23"/>
        <v/>
      </c>
      <c r="R382" s="54" t="str">
        <f>IFERROR(VLOOKUP($A382,'دیتا اولیه'!$A:$AM,31,FALSE),"")</f>
        <v>-</v>
      </c>
      <c r="S382" s="14">
        <f>IFERROR(VLOOKUP($A382,'دیتا اولیه'!$A:$AM,17,FALSE)/10000000000,"")</f>
        <v>5500.5568000000003</v>
      </c>
      <c r="T382" s="14">
        <f>IFERROR(S382/'دیتا اولیه'!$AR$2*1000000,"")</f>
        <v>92141.260029817247</v>
      </c>
      <c r="U382" s="30">
        <f>IFERROR(VLOOKUP($A382,'دیتا اولیه'!$A:$AM,22,FALSE),"")</f>
        <v>0.89929999999999999</v>
      </c>
      <c r="V382" s="19">
        <f>IFERROR(VLOOKUP($A382,'دیتا اولیه'!$A:$AN,20,FALSE)/10000000000/L382,"")</f>
        <v>-0.6679741879154355</v>
      </c>
      <c r="W382" s="14">
        <f>IFERROR(VLOOKUP($A382,'دیتا اولیه'!$A:$AN,40,FALSE),"")</f>
        <v>583.54340000000002</v>
      </c>
      <c r="X382" s="18">
        <f>IFERROR(VLOOKUP($A382,'دیتا اولیه'!$A:$AN,23,FALSE),"")</f>
        <v>6.5316000000000001</v>
      </c>
      <c r="Y382" s="18">
        <f>IFERROR(VLOOKUP($A382,'دیتا اولیه'!$A:$AN,24,FALSE),"")</f>
        <v>7.1706000000000003</v>
      </c>
      <c r="Z382" s="18">
        <f>IFERROR(VLOOKUP($A382,'دیتا اولیه'!$A:$AN,25,FALSE),"")</f>
        <v>0.80100000000000005</v>
      </c>
      <c r="AA382" s="30">
        <f>IFERROR(VLOOKUP($A382,'دیتا اولیه'!$A:$AN,38,FALSE),"")</f>
        <v>5.5800000000000002E-2</v>
      </c>
      <c r="AB382" s="18" t="str">
        <f>IFERROR(VLOOKUP($A382,'دیتا اولیه'!$A:$AN,39,FALSE),"")</f>
        <v>-</v>
      </c>
      <c r="AC382" s="22"/>
    </row>
    <row r="383" spans="1:29" ht="20.5" thickBot="1" x14ac:dyDescent="0.4">
      <c r="A383" s="14" t="s">
        <v>1378</v>
      </c>
      <c r="B383" s="13" t="str">
        <f>VLOOKUP($A383,'دیتا اولیه'!$A:$AM,2,FALSE)</f>
        <v>سرمایه گذاری اقتصاد نوین</v>
      </c>
      <c r="C383" s="13" t="str">
        <f>VLOOKUP($A383,'دیتا اولیه'!$A:$AM,3,FALSE)</f>
        <v>سرمایه گذاری</v>
      </c>
      <c r="D383" s="13">
        <f>VLOOKUP($A383,'دیتا اولیه'!$A:$AM,5,FALSE)/10000000000</f>
        <v>630</v>
      </c>
      <c r="E383" s="15">
        <f>IFERROR(D383/'دیتا اولیه'!$AO$2*1000,"")</f>
        <v>7.5178997613365155</v>
      </c>
      <c r="F383" s="15">
        <f t="shared" si="20"/>
        <v>6.3394724372137095</v>
      </c>
      <c r="G383" s="14">
        <f>IFERROR(F383/'دیتا اولیه'!$AP$2*1000000,"")</f>
        <v>125.18705444734813</v>
      </c>
      <c r="H383" s="15">
        <f>IFERROR(VLOOKUP($A383,'دیتا اولیه'!$A:$AM,16,FALSE)/10000000000,"")</f>
        <v>89.405100000000004</v>
      </c>
      <c r="I383" s="14">
        <f>IFERROR(H383/'دیتا اولیه'!$AQ$2*1000000,"")</f>
        <v>1728.7037395104219</v>
      </c>
      <c r="J383" s="15" t="str">
        <f t="shared" si="21"/>
        <v/>
      </c>
      <c r="K383" s="14" t="str">
        <f>IFERROR(J383/'دیتا اولیه'!$AR$2*1000000,"")</f>
        <v/>
      </c>
      <c r="L383" s="14">
        <f>IFERROR(VLOOKUP($A383,'دیتا اولیه'!$A:$AM,15,FALSE)/10000000000,"")</f>
        <v>20.067599999999999</v>
      </c>
      <c r="M383" s="14">
        <f>IFERROR(L383/'دیتا اولیه'!$AS$2*1000000,"")</f>
        <v>296.85359684028339</v>
      </c>
      <c r="N383" s="51" t="str">
        <f>IFERROR(VLOOKUP($A383,'دیتا اولیه'!$A:$AM,36,FALSE),"")</f>
        <v>-</v>
      </c>
      <c r="O383" s="35" t="str">
        <f t="shared" si="22"/>
        <v/>
      </c>
      <c r="P383" s="51">
        <f>IFERROR(VLOOKUP($A383,'دیتا اولیه'!$A:$AM,37,FALSE),"")</f>
        <v>2.1655000000000002</v>
      </c>
      <c r="Q383" s="34">
        <f t="shared" si="23"/>
        <v>1.3712803065043415</v>
      </c>
      <c r="R383" s="54" t="str">
        <f>IFERROR(VLOOKUP($A383,'دیتا اولیه'!$A:$AM,31,FALSE),"")</f>
        <v>-</v>
      </c>
      <c r="S383" s="14">
        <f>IFERROR(VLOOKUP($A383,'دیتا اولیه'!$A:$AM,17,FALSE)/10000000000,"")</f>
        <v>170.05199999999999</v>
      </c>
      <c r="T383" s="14">
        <f>IFERROR(S383/'دیتا اولیه'!$AR$2*1000000,"")</f>
        <v>2848.5853560480423</v>
      </c>
      <c r="U383" s="30">
        <f>IFERROR(VLOOKUP($A383,'دیتا اولیه'!$A:$AM,22,FALSE),"")</f>
        <v>0.1119</v>
      </c>
      <c r="V383" s="19">
        <f>IFERROR(VLOOKUP($A383,'دیتا اولیه'!$A:$AN,20,FALSE)/10000000000/L383,"")</f>
        <v>1.3404692140564891E-3</v>
      </c>
      <c r="W383" s="14">
        <f>IFERROR(VLOOKUP($A383,'دیتا اولیه'!$A:$AN,40,FALSE),"")</f>
        <v>22813.097099999999</v>
      </c>
      <c r="X383" s="18" t="str">
        <f>IFERROR(VLOOKUP($A383,'دیتا اولیه'!$A:$AN,23,FALSE),"")</f>
        <v>-</v>
      </c>
      <c r="Y383" s="18" t="str">
        <f>IFERROR(VLOOKUP($A383,'دیتا اولیه'!$A:$AN,24,FALSE),"")</f>
        <v>-</v>
      </c>
      <c r="Z383" s="18">
        <f>IFERROR(VLOOKUP($A383,'دیتا اولیه'!$A:$AN,25,FALSE),"")</f>
        <v>2.1951999999999998</v>
      </c>
      <c r="AA383" s="30">
        <f>IFERROR(VLOOKUP($A383,'دیتا اولیه'!$A:$AN,38,FALSE),"")</f>
        <v>-6.5600000000000006E-2</v>
      </c>
      <c r="AB383" s="18">
        <f>IFERROR(VLOOKUP($A383,'دیتا اولیه'!$A:$AN,39,FALSE),"")</f>
        <v>0.41389999999999999</v>
      </c>
      <c r="AC383" s="22"/>
    </row>
    <row r="384" spans="1:29" ht="20.5" thickBot="1" x14ac:dyDescent="0.4">
      <c r="A384" s="14" t="s">
        <v>844</v>
      </c>
      <c r="B384" s="13" t="str">
        <f>VLOOKUP($A384,'دیتا اولیه'!$A:$AM,2,FALSE)</f>
        <v>پمپ‌ سازی‌ ایران‌</v>
      </c>
      <c r="C384" s="13" t="str">
        <f>VLOOKUP($A384,'دیتا اولیه'!$A:$AM,3,FALSE)</f>
        <v>سرمایه گذاری</v>
      </c>
      <c r="D384" s="13">
        <f>VLOOKUP($A384,'دیتا اولیه'!$A:$AM,5,FALSE)/10000000000</f>
        <v>2755.5</v>
      </c>
      <c r="E384" s="15">
        <f>IFERROR(D384/'دیتا اولیه'!$AO$2*1000,"")</f>
        <v>32.881861575179002</v>
      </c>
      <c r="F384" s="15">
        <f t="shared" si="20"/>
        <v>2.6278152486885178</v>
      </c>
      <c r="G384" s="14">
        <f>IFERROR(F384/'دیتا اولیه'!$AP$2*1000000,"")</f>
        <v>51.892086269520497</v>
      </c>
      <c r="H384" s="15">
        <f>IFERROR(VLOOKUP($A384,'دیتا اولیه'!$A:$AM,16,FALSE)/10000000000,"")</f>
        <v>537.84659999999997</v>
      </c>
      <c r="I384" s="14">
        <f>IFERROR(H384/'دیتا اولیه'!$AQ$2*1000000,"")</f>
        <v>10399.601686066746</v>
      </c>
      <c r="J384" s="15">
        <f t="shared" si="21"/>
        <v>32.49902439024391</v>
      </c>
      <c r="K384" s="14">
        <f>IFERROR(J384/'دیتا اولیه'!$AR$2*1000000,"")</f>
        <v>544.39962460833726</v>
      </c>
      <c r="L384" s="14">
        <f>IFERROR(VLOOKUP($A384,'دیتا اولیه'!$A:$AM,15,FALSE)/10000000000,"")</f>
        <v>6.6623000000000001</v>
      </c>
      <c r="M384" s="14">
        <f>IFERROR(L384/'دیتا اولیه'!$AS$2*1000000,"")</f>
        <v>98.553275839114804</v>
      </c>
      <c r="N384" s="51">
        <f>IFERROR(VLOOKUP($A384,'دیتا اولیه'!$A:$AM,36,FALSE),"")</f>
        <v>-0.79500000000000004</v>
      </c>
      <c r="O384" s="35">
        <f t="shared" si="22"/>
        <v>-0.81896887620005621</v>
      </c>
      <c r="P384" s="51">
        <f>IFERROR(VLOOKUP($A384,'دیتا اولیه'!$A:$AM,37,FALSE),"")</f>
        <v>1.5353000000000001</v>
      </c>
      <c r="Q384" s="34">
        <f t="shared" si="23"/>
        <v>0.89919663910297198</v>
      </c>
      <c r="R384" s="54" t="str">
        <f>IFERROR(VLOOKUP($A384,'دیتا اولیه'!$A:$AM,31,FALSE),"")</f>
        <v>-</v>
      </c>
      <c r="S384" s="14">
        <f>IFERROR(VLOOKUP($A384,'دیتا اولیه'!$A:$AM,17,FALSE)/10000000000,"")</f>
        <v>429.8877</v>
      </c>
      <c r="T384" s="14">
        <f>IFERROR(S384/'دیتا اولیه'!$AR$2*1000000,"")</f>
        <v>7201.1608623548918</v>
      </c>
      <c r="U384" s="30">
        <f>IFERROR(VLOOKUP($A384,'دیتا اولیه'!$A:$AM,22,FALSE),"")</f>
        <v>0.36809999999999998</v>
      </c>
      <c r="V384" s="19">
        <f>IFERROR(VLOOKUP($A384,'دیتا اولیه'!$A:$AN,20,FALSE)/10000000000/L384,"")</f>
        <v>3.4522612311063748E-4</v>
      </c>
      <c r="W384" s="14">
        <f>IFERROR(VLOOKUP($A384,'دیتا اولیه'!$A:$AN,40,FALSE),"")</f>
        <v>291.42860000000002</v>
      </c>
      <c r="X384" s="18">
        <f>IFERROR(VLOOKUP($A384,'دیتا اولیه'!$A:$AN,23,FALSE),"")</f>
        <v>5.5773000000000001</v>
      </c>
      <c r="Y384" s="18">
        <f>IFERROR(VLOOKUP($A384,'دیتا اولیه'!$A:$AN,24,FALSE),"")</f>
        <v>5.0457999999999998</v>
      </c>
      <c r="Z384" s="18">
        <f>IFERROR(VLOOKUP($A384,'دیتا اولیه'!$A:$AN,25,FALSE),"")</f>
        <v>1.7645</v>
      </c>
      <c r="AA384" s="30">
        <f>IFERROR(VLOOKUP($A384,'دیتا اولیه'!$A:$AN,38,FALSE),"")</f>
        <v>3.2800000000000003E-2</v>
      </c>
      <c r="AB384" s="18">
        <f>IFERROR(VLOOKUP($A384,'دیتا اولیه'!$A:$AN,39,FALSE),"")</f>
        <v>0.79059999999999997</v>
      </c>
      <c r="AC384" s="22"/>
    </row>
    <row r="385" spans="1:29" ht="20.5" thickBot="1" x14ac:dyDescent="0.4">
      <c r="A385" s="14" t="s">
        <v>97</v>
      </c>
      <c r="B385" s="13" t="str">
        <f>VLOOKUP($A385,'دیتا اولیه'!$A:$AM,2,FALSE)</f>
        <v>مدیریت نیروگاهی ایرانیان مپنا</v>
      </c>
      <c r="C385" s="13" t="str">
        <f>VLOOKUP($A385,'دیتا اولیه'!$A:$AM,3,FALSE)</f>
        <v>سرمایه گذاری</v>
      </c>
      <c r="D385" s="13">
        <f>VLOOKUP($A385,'دیتا اولیه'!$A:$AM,5,FALSE)/10000000000</f>
        <v>34240</v>
      </c>
      <c r="E385" s="15">
        <f>IFERROR(D385/'دیتا اولیه'!$AO$2*1000,"")</f>
        <v>408.5918854415275</v>
      </c>
      <c r="F385" s="15" t="str">
        <f t="shared" si="20"/>
        <v/>
      </c>
      <c r="G385" s="14" t="str">
        <f>IFERROR(F385/'دیتا اولیه'!$AP$2*1000000,"")</f>
        <v/>
      </c>
      <c r="H385" s="15">
        <f>IFERROR(VLOOKUP($A385,'دیتا اولیه'!$A:$AM,16,FALSE)/10000000000,"")</f>
        <v>878.65549999999996</v>
      </c>
      <c r="I385" s="14">
        <f>IFERROR(H385/'دیتا اولیه'!$AQ$2*1000000,"")</f>
        <v>16989.355736880778</v>
      </c>
      <c r="J385" s="15" t="str">
        <f t="shared" si="21"/>
        <v/>
      </c>
      <c r="K385" s="14" t="str">
        <f>IFERROR(J385/'دیتا اولیه'!$AR$2*1000000,"")</f>
        <v/>
      </c>
      <c r="L385" s="14">
        <f>IFERROR(VLOOKUP($A385,'دیتا اولیه'!$A:$AM,15,FALSE)/10000000000,"")</f>
        <v>-2.8754</v>
      </c>
      <c r="M385" s="14">
        <f>IFERROR(L385/'دیتا اولیه'!$AS$2*1000000,"")</f>
        <v>-42.534873744471234</v>
      </c>
      <c r="N385" s="51" t="str">
        <f>IFERROR(VLOOKUP($A385,'دیتا اولیه'!$A:$AM,36,FALSE),"")</f>
        <v>-</v>
      </c>
      <c r="O385" s="35" t="str">
        <f t="shared" si="22"/>
        <v/>
      </c>
      <c r="P385" s="51" t="str">
        <f>IFERROR(VLOOKUP($A385,'دیتا اولیه'!$A:$AM,37,FALSE),"")</f>
        <v>-</v>
      </c>
      <c r="Q385" s="34" t="str">
        <f t="shared" si="23"/>
        <v/>
      </c>
      <c r="R385" s="54" t="str">
        <f>IFERROR(VLOOKUP($A385,'دیتا اولیه'!$A:$AM,31,FALSE),"")</f>
        <v>-</v>
      </c>
      <c r="S385" s="14">
        <f>IFERROR(VLOOKUP($A385,'دیتا اولیه'!$A:$AM,17,FALSE)/10000000000,"")</f>
        <v>1307.7149999999999</v>
      </c>
      <c r="T385" s="14">
        <f>IFERROR(S385/'دیتا اولیه'!$AR$2*1000000,"")</f>
        <v>21905.874667068696</v>
      </c>
      <c r="U385" s="30">
        <f>IFERROR(VLOOKUP($A385,'دیتا اولیه'!$A:$AM,22,FALSE),"")</f>
        <v>0.1002</v>
      </c>
      <c r="V385" s="19" t="str">
        <f>IFERROR(VLOOKUP($A385,'دیتا اولیه'!$A:$AN,20,FALSE)/10000000000/L385,"")</f>
        <v/>
      </c>
      <c r="W385" s="14">
        <f>IFERROR(VLOOKUP($A385,'دیتا اولیه'!$A:$AN,40,FALSE),"")</f>
        <v>593.18309999999997</v>
      </c>
      <c r="X385" s="18">
        <f>IFERROR(VLOOKUP($A385,'دیتا اولیه'!$A:$AN,23,FALSE),"")</f>
        <v>38.6447</v>
      </c>
      <c r="Y385" s="18">
        <f>IFERROR(VLOOKUP($A385,'دیتا اولیه'!$A:$AN,24,FALSE),"")</f>
        <v>38.921999999999997</v>
      </c>
      <c r="Z385" s="18">
        <f>IFERROR(VLOOKUP($A385,'دیتا اولیه'!$A:$AN,25,FALSE),"")</f>
        <v>1.6719999999999999</v>
      </c>
      <c r="AA385" s="30" t="str">
        <f>IFERROR(VLOOKUP($A385,'دیتا اولیه'!$A:$AN,38,FALSE),"")</f>
        <v>-</v>
      </c>
      <c r="AB385" s="18" t="str">
        <f>IFERROR(VLOOKUP($A385,'دیتا اولیه'!$A:$AN,39,FALSE),"")</f>
        <v>-</v>
      </c>
      <c r="AC385" s="22"/>
    </row>
    <row r="386" spans="1:29" ht="20.5" thickBot="1" x14ac:dyDescent="0.4">
      <c r="A386" s="14" t="s">
        <v>1093</v>
      </c>
      <c r="B386" s="13" t="str">
        <f>VLOOKUP($A386,'دیتا اولیه'!$A:$AM,2,FALSE)</f>
        <v>سرمایه‌گذاری صنایع پتروشیمی‌</v>
      </c>
      <c r="C386" s="13" t="str">
        <f>VLOOKUP($A386,'دیتا اولیه'!$A:$AM,3,FALSE)</f>
        <v>سرمایه گذاری</v>
      </c>
      <c r="D386" s="13">
        <f>VLOOKUP($A386,'دیتا اولیه'!$A:$AM,5,FALSE)/10000000000</f>
        <v>8863.4</v>
      </c>
      <c r="E386" s="15">
        <f>IFERROR(D386/'دیتا اولیه'!$AO$2*1000,"")</f>
        <v>105.76849642004773</v>
      </c>
      <c r="F386" s="15" t="str">
        <f t="shared" si="20"/>
        <v/>
      </c>
      <c r="G386" s="14" t="str">
        <f>IFERROR(F386/'دیتا اولیه'!$AP$2*1000000,"")</f>
        <v/>
      </c>
      <c r="H386" s="15">
        <f>IFERROR(VLOOKUP($A386,'دیتا اولیه'!$A:$AM,16,FALSE)/10000000000,"")</f>
        <v>1149.4525000000001</v>
      </c>
      <c r="I386" s="14">
        <f>IFERROR(H386/'دیتا اولیه'!$AQ$2*1000000,"")</f>
        <v>22225.385745775169</v>
      </c>
      <c r="J386" s="15" t="str">
        <f t="shared" si="21"/>
        <v/>
      </c>
      <c r="K386" s="14" t="str">
        <f>IFERROR(J386/'دیتا اولیه'!$AR$2*1000000,"")</f>
        <v/>
      </c>
      <c r="L386" s="14">
        <f>IFERROR(VLOOKUP($A386,'دیتا اولیه'!$A:$AM,15,FALSE)/10000000000,"")</f>
        <v>92.929100000000005</v>
      </c>
      <c r="M386" s="14">
        <f>IFERROR(L386/'دیتا اولیه'!$AS$2*1000000,"")</f>
        <v>1374.6704930400438</v>
      </c>
      <c r="N386" s="51" t="str">
        <f>IFERROR(VLOOKUP($A386,'دیتا اولیه'!$A:$AM,36,FALSE),"")</f>
        <v>-</v>
      </c>
      <c r="O386" s="35" t="str">
        <f t="shared" si="22"/>
        <v/>
      </c>
      <c r="P386" s="51" t="str">
        <f>IFERROR(VLOOKUP($A386,'دیتا اولیه'!$A:$AM,37,FALSE),"")</f>
        <v>-</v>
      </c>
      <c r="Q386" s="34" t="str">
        <f t="shared" si="23"/>
        <v/>
      </c>
      <c r="R386" s="54" t="str">
        <f>IFERROR(VLOOKUP($A386,'دیتا اولیه'!$A:$AM,31,FALSE),"")</f>
        <v>-</v>
      </c>
      <c r="S386" s="14">
        <f>IFERROR(VLOOKUP($A386,'دیتا اولیه'!$A:$AM,17,FALSE)/10000000000,"")</f>
        <v>330.66050000000001</v>
      </c>
      <c r="T386" s="14">
        <f>IFERROR(S386/'دیتا اولیه'!$AR$2*1000000,"")</f>
        <v>5538.9801832587909</v>
      </c>
      <c r="U386" s="30">
        <f>IFERROR(VLOOKUP($A386,'دیتا اولیه'!$A:$AM,22,FALSE),"")</f>
        <v>1.0291999999999999</v>
      </c>
      <c r="V386" s="19" t="str">
        <f>IFERROR(VLOOKUP($A386,'دیتا اولیه'!$A:$AN,20,FALSE)/10000000000/L386,"")</f>
        <v/>
      </c>
      <c r="W386" s="14">
        <f>IFERROR(VLOOKUP($A386,'دیتا اولیه'!$A:$AN,40,FALSE),"")</f>
        <v>195.67740000000001</v>
      </c>
      <c r="X386" s="18">
        <f>IFERROR(VLOOKUP($A386,'دیتا اولیه'!$A:$AN,23,FALSE),"")</f>
        <v>6.6792999999999996</v>
      </c>
      <c r="Y386" s="18">
        <f>IFERROR(VLOOKUP($A386,'دیتا اولیه'!$A:$AN,24,FALSE),"")</f>
        <v>7.0564</v>
      </c>
      <c r="Z386" s="18">
        <f>IFERROR(VLOOKUP($A386,'دیتا اولیه'!$A:$AN,25,FALSE),"")</f>
        <v>1.7603</v>
      </c>
      <c r="AA386" s="30">
        <f>IFERROR(VLOOKUP($A386,'دیتا اولیه'!$A:$AN,38,FALSE),"")</f>
        <v>0.69350000000000001</v>
      </c>
      <c r="AB386" s="18">
        <f>IFERROR(VLOOKUP($A386,'دیتا اولیه'!$A:$AN,39,FALSE),"")</f>
        <v>1.1448</v>
      </c>
      <c r="AC386" s="22"/>
    </row>
    <row r="387" spans="1:29" ht="20.5" thickBot="1" x14ac:dyDescent="0.4">
      <c r="A387" s="14" t="s">
        <v>1156</v>
      </c>
      <c r="B387" s="13" t="str">
        <f>VLOOKUP($A387,'دیتا اولیه'!$A:$AM,2,FALSE)</f>
        <v>سرمایه گذاری کشاورزی کوثر</v>
      </c>
      <c r="C387" s="13" t="str">
        <f>VLOOKUP($A387,'دیتا اولیه'!$A:$AM,3,FALSE)</f>
        <v>سرمایه گذاری</v>
      </c>
      <c r="D387" s="13">
        <f>VLOOKUP($A387,'دیتا اولیه'!$A:$AM,5,FALSE)/10000000000</f>
        <v>7408.5</v>
      </c>
      <c r="E387" s="15">
        <f>IFERROR(D387/'دیتا اولیه'!$AO$2*1000,"")</f>
        <v>88.406921241050128</v>
      </c>
      <c r="F387" s="15">
        <f t="shared" ref="F387:F450" si="24">IFERROR(L387/(1+P387),"")</f>
        <v>1.8551007812705664</v>
      </c>
      <c r="G387" s="14">
        <f>IFERROR(F387/'دیتا اولیه'!$AP$2*1000000,"")</f>
        <v>36.633111794442463</v>
      </c>
      <c r="H387" s="15">
        <f>IFERROR(VLOOKUP($A387,'دیتا اولیه'!$A:$AM,16,FALSE)/10000000000,"")</f>
        <v>1013.0345</v>
      </c>
      <c r="I387" s="14">
        <f>IFERROR(H387/'دیتا اولیه'!$AQ$2*1000000,"")</f>
        <v>19587.658068757493</v>
      </c>
      <c r="J387" s="15" t="str">
        <f t="shared" ref="J387:J450" si="25">IFERROR(L387/(1+N387),"")</f>
        <v/>
      </c>
      <c r="K387" s="14" t="str">
        <f>IFERROR(J387/'دیتا اولیه'!$AR$2*1000000,"")</f>
        <v/>
      </c>
      <c r="L387" s="14">
        <f>IFERROR(VLOOKUP($A387,'دیتا اولیه'!$A:$AM,15,FALSE)/10000000000,"")</f>
        <v>63.421999999999997</v>
      </c>
      <c r="M387" s="14">
        <f>IFERROR(L387/'دیتا اولیه'!$AS$2*1000000,"")</f>
        <v>938.18138784929215</v>
      </c>
      <c r="N387" s="51" t="str">
        <f>IFERROR(VLOOKUP($A387,'دیتا اولیه'!$A:$AM,36,FALSE),"")</f>
        <v>-</v>
      </c>
      <c r="O387" s="35" t="str">
        <f t="shared" ref="O387:O450" si="26">IFERROR((M387/K387)-1,"")</f>
        <v/>
      </c>
      <c r="P387" s="51">
        <f>IFERROR(VLOOKUP($A387,'دیتا اولیه'!$A:$AM,37,FALSE),"")</f>
        <v>33.187899999999999</v>
      </c>
      <c r="Q387" s="34">
        <f t="shared" ref="Q387:Q450" si="27">IFERROR((M387/G387)-1,"")</f>
        <v>24.610201860919219</v>
      </c>
      <c r="R387" s="54" t="str">
        <f>IFERROR(VLOOKUP($A387,'دیتا اولیه'!$A:$AM,31,FALSE),"")</f>
        <v>-</v>
      </c>
      <c r="S387" s="14">
        <f>IFERROR(VLOOKUP($A387,'دیتا اولیه'!$A:$AM,17,FALSE)/10000000000,"")</f>
        <v>1286.8177000000001</v>
      </c>
      <c r="T387" s="14">
        <f>IFERROR(S387/'دیتا اولیه'!$AR$2*1000000,"")</f>
        <v>21555.818550345917</v>
      </c>
      <c r="U387" s="30">
        <f>IFERROR(VLOOKUP($A387,'دیتا اولیه'!$A:$AM,22,FALSE),"")</f>
        <v>0.84150000000000003</v>
      </c>
      <c r="V387" s="19" t="str">
        <f>IFERROR(VLOOKUP($A387,'دیتا اولیه'!$A:$AN,20,FALSE)/10000000000/L387,"")</f>
        <v/>
      </c>
      <c r="W387" s="14">
        <f>IFERROR(VLOOKUP($A387,'دیتا اولیه'!$A:$AN,40,FALSE),"")</f>
        <v>724.48540000000003</v>
      </c>
      <c r="X387" s="18">
        <f>IFERROR(VLOOKUP($A387,'دیتا اولیه'!$A:$AN,23,FALSE),"")</f>
        <v>8.1111000000000004</v>
      </c>
      <c r="Y387" s="18">
        <f>IFERROR(VLOOKUP($A387,'دیتا اولیه'!$A:$AN,24,FALSE),"")</f>
        <v>7.0959000000000003</v>
      </c>
      <c r="Z387" s="18">
        <f>IFERROR(VLOOKUP($A387,'دیتا اولیه'!$A:$AN,25,FALSE),"")</f>
        <v>1.6380999999999999</v>
      </c>
      <c r="AA387" s="30">
        <f>IFERROR(VLOOKUP($A387,'دیتا اولیه'!$A:$AN,38,FALSE),"")</f>
        <v>0.51029999999999998</v>
      </c>
      <c r="AB387" s="18">
        <f>IFERROR(VLOOKUP($A387,'دیتا اولیه'!$A:$AN,39,FALSE),"")</f>
        <v>1.4286000000000001</v>
      </c>
      <c r="AC387" s="22"/>
    </row>
    <row r="388" spans="1:29" ht="20.5" thickBot="1" x14ac:dyDescent="0.4">
      <c r="A388" s="14" t="s">
        <v>83</v>
      </c>
      <c r="B388" s="13" t="str">
        <f>VLOOKUP($A388,'دیتا اولیه'!$A:$AM,2,FALSE)</f>
        <v>صنایع پتروشیمی خلیج فارس</v>
      </c>
      <c r="C388" s="13" t="str">
        <f>VLOOKUP($A388,'دیتا اولیه'!$A:$AM,3,FALSE)</f>
        <v>سرمایه گذاری</v>
      </c>
      <c r="D388" s="13">
        <f>VLOOKUP($A388,'دیتا اولیه'!$A:$AM,5,FALSE)/10000000000</f>
        <v>879750</v>
      </c>
      <c r="E388" s="15">
        <f>IFERROR(D388/'دیتا اولیه'!$AO$2*1000,"")</f>
        <v>10498.21002386635</v>
      </c>
      <c r="F388" s="15">
        <f t="shared" si="24"/>
        <v>2021.1299289807885</v>
      </c>
      <c r="G388" s="14">
        <f>IFERROR(F388/'دیتا اولیه'!$AP$2*1000000,"")</f>
        <v>39911.728455386816</v>
      </c>
      <c r="H388" s="15">
        <f>IFERROR(VLOOKUP($A388,'دیتا اولیه'!$A:$AM,16,FALSE)/10000000000,"")</f>
        <v>77238.7641</v>
      </c>
      <c r="I388" s="14">
        <f>IFERROR(H388/'دیتا اولیه'!$AQ$2*1000000,"")</f>
        <v>1493459.996519587</v>
      </c>
      <c r="J388" s="15">
        <f t="shared" si="25"/>
        <v>4054.3021101881022</v>
      </c>
      <c r="K388" s="14">
        <f>IFERROR(J388/'دیتا اولیه'!$AR$2*1000000,"")</f>
        <v>67914.670924637787</v>
      </c>
      <c r="L388" s="14">
        <f>IFERROR(VLOOKUP($A388,'دیتا اولیه'!$A:$AM,15,FALSE)/10000000000,"")</f>
        <v>21230.352999999999</v>
      </c>
      <c r="M388" s="14">
        <f>IFERROR(L388/'دیتا اولیه'!$AS$2*1000000,"")</f>
        <v>314053.83056463662</v>
      </c>
      <c r="N388" s="51">
        <f>IFERROR(VLOOKUP($A388,'دیتا اولیه'!$A:$AM,36,FALSE),"")</f>
        <v>4.2365000000000004</v>
      </c>
      <c r="O388" s="35">
        <f t="shared" si="26"/>
        <v>3.6242413647727112</v>
      </c>
      <c r="P388" s="51">
        <f>IFERROR(VLOOKUP($A388,'دیتا اولیه'!$A:$AM,37,FALSE),"")</f>
        <v>9.5042000000000009</v>
      </c>
      <c r="Q388" s="34">
        <f t="shared" si="27"/>
        <v>6.8687103445215323</v>
      </c>
      <c r="R388" s="54" t="str">
        <f>IFERROR(VLOOKUP($A388,'دیتا اولیه'!$A:$AM,31,FALSE),"")</f>
        <v>-</v>
      </c>
      <c r="S388" s="14">
        <f>IFERROR(VLOOKUP($A388,'دیتا اولیه'!$A:$AM,17,FALSE)/10000000000,"")</f>
        <v>94378.592399999994</v>
      </c>
      <c r="T388" s="14">
        <f>IFERROR(S388/'دیتا اولیه'!$AR$2*1000000,"")</f>
        <v>1580960.3899693452</v>
      </c>
      <c r="U388" s="30">
        <f>IFERROR(VLOOKUP($A388,'دیتا اولیه'!$A:$AM,22,FALSE),"")</f>
        <v>0.52429999999999999</v>
      </c>
      <c r="V388" s="19">
        <f>IFERROR(VLOOKUP($A388,'دیتا اولیه'!$A:$AN,20,FALSE)/10000000000/L388,"")</f>
        <v>2.3326663480348162E-2</v>
      </c>
      <c r="W388" s="14">
        <f>IFERROR(VLOOKUP($A388,'دیتا اولیه'!$A:$AN,40,FALSE),"")</f>
        <v>849.25599999999997</v>
      </c>
      <c r="X388" s="18">
        <f>IFERROR(VLOOKUP($A388,'دیتا اولیه'!$A:$AN,23,FALSE),"")</f>
        <v>13.1417</v>
      </c>
      <c r="Y388" s="18">
        <f>IFERROR(VLOOKUP($A388,'دیتا اولیه'!$A:$AN,24,FALSE),"")</f>
        <v>8.7574000000000005</v>
      </c>
      <c r="Z388" s="18">
        <f>IFERROR(VLOOKUP($A388,'دیتا اولیه'!$A:$AN,25,FALSE),"")</f>
        <v>1.6306</v>
      </c>
      <c r="AA388" s="30">
        <f>IFERROR(VLOOKUP($A388,'دیتا اولیه'!$A:$AN,38,FALSE),"")</f>
        <v>0.91069999999999995</v>
      </c>
      <c r="AB388" s="18">
        <f>IFERROR(VLOOKUP($A388,'دیتا اولیه'!$A:$AN,39,FALSE),"")</f>
        <v>1.0611999999999999</v>
      </c>
      <c r="AC388" s="22"/>
    </row>
    <row r="389" spans="1:29" ht="20.5" thickBot="1" x14ac:dyDescent="0.4">
      <c r="A389" s="14" t="s">
        <v>614</v>
      </c>
      <c r="B389" s="13" t="str">
        <f>VLOOKUP($A389,'دیتا اولیه'!$A:$AM,2,FALSE)</f>
        <v>سرمایه گذاری آوا نوین</v>
      </c>
      <c r="C389" s="13" t="str">
        <f>VLOOKUP($A389,'دیتا اولیه'!$A:$AM,3,FALSE)</f>
        <v>سرمایه گذاری</v>
      </c>
      <c r="D389" s="13">
        <f>VLOOKUP($A389,'دیتا اولیه'!$A:$AM,5,FALSE)/10000000000</f>
        <v>663.96</v>
      </c>
      <c r="E389" s="15">
        <f>IFERROR(D389/'دیتا اولیه'!$AO$2*1000,"")</f>
        <v>7.9231503579952278</v>
      </c>
      <c r="F389" s="15">
        <f t="shared" si="24"/>
        <v>1.114798637126986</v>
      </c>
      <c r="G389" s="14">
        <f>IFERROR(F389/'دیتا اولیه'!$AP$2*1000000,"")</f>
        <v>22.014191096504465</v>
      </c>
      <c r="H389" s="15">
        <f>IFERROR(VLOOKUP($A389,'دیتا اولیه'!$A:$AM,16,FALSE)/10000000000,"")</f>
        <v>93.293800000000005</v>
      </c>
      <c r="I389" s="14">
        <f>IFERROR(H389/'دیتا اولیه'!$AQ$2*1000000,"")</f>
        <v>1803.8941954445261</v>
      </c>
      <c r="J389" s="15">
        <f t="shared" si="25"/>
        <v>11.328724975385626</v>
      </c>
      <c r="K389" s="14">
        <f>IFERROR(J389/'دیتا اولیه'!$AR$2*1000000,"")</f>
        <v>189.77042356208227</v>
      </c>
      <c r="L389" s="14">
        <f>IFERROR(VLOOKUP($A389,'دیتا اولیه'!$A:$AM,15,FALSE)/10000000000,"")</f>
        <v>27.614899999999999</v>
      </c>
      <c r="M389" s="14">
        <f>IFERROR(L389/'دیتا اولیه'!$AS$2*1000000,"")</f>
        <v>408.49839499415685</v>
      </c>
      <c r="N389" s="51">
        <f>IFERROR(VLOOKUP($A389,'دیتا اولیه'!$A:$AM,36,FALSE),"")</f>
        <v>1.4376</v>
      </c>
      <c r="O389" s="35">
        <f t="shared" si="26"/>
        <v>1.1525925237792336</v>
      </c>
      <c r="P389" s="51">
        <f>IFERROR(VLOOKUP($A389,'دیتا اولیه'!$A:$AM,37,FALSE),"")</f>
        <v>23.7712</v>
      </c>
      <c r="Q389" s="34">
        <f t="shared" si="27"/>
        <v>17.556139228709633</v>
      </c>
      <c r="R389" s="54" t="str">
        <f>IFERROR(VLOOKUP($A389,'دیتا اولیه'!$A:$AM,31,FALSE),"")</f>
        <v>-</v>
      </c>
      <c r="S389" s="14">
        <f>IFERROR(VLOOKUP($A389,'دیتا اولیه'!$A:$AM,17,FALSE)/10000000000,"")</f>
        <v>242.74029999999999</v>
      </c>
      <c r="T389" s="14">
        <f>IFERROR(S389/'دیتا اولیه'!$AR$2*1000000,"")</f>
        <v>4066.2060070020266</v>
      </c>
      <c r="U389" s="30">
        <f>IFERROR(VLOOKUP($A389,'دیتا اولیه'!$A:$AM,22,FALSE),"")</f>
        <v>0.42449999999999999</v>
      </c>
      <c r="V389" s="19">
        <f>IFERROR(VLOOKUP($A389,'دیتا اولیه'!$A:$AN,20,FALSE)/10000000000/L389,"")</f>
        <v>1.094698876331256E-2</v>
      </c>
      <c r="W389" s="14">
        <f>IFERROR(VLOOKUP($A389,'دیتا اولیه'!$A:$AN,40,FALSE),"")</f>
        <v>143.5033</v>
      </c>
      <c r="X389" s="18">
        <f>IFERROR(VLOOKUP($A389,'دیتا اولیه'!$A:$AN,23,FALSE),"")</f>
        <v>11.268000000000001</v>
      </c>
      <c r="Y389" s="18">
        <f>IFERROR(VLOOKUP($A389,'دیتا اولیه'!$A:$AN,24,FALSE),"")</f>
        <v>14.792899999999999</v>
      </c>
      <c r="Z389" s="18">
        <f>IFERROR(VLOOKUP($A389,'دیتا اولیه'!$A:$AN,25,FALSE),"")</f>
        <v>1.5925</v>
      </c>
      <c r="AA389" s="30">
        <f>IFERROR(VLOOKUP($A389,'دیتا اولیه'!$A:$AN,38,FALSE),"")</f>
        <v>0.25979999999999998</v>
      </c>
      <c r="AB389" s="18">
        <f>IFERROR(VLOOKUP($A389,'دیتا اولیه'!$A:$AN,39,FALSE),"")</f>
        <v>1.1916</v>
      </c>
      <c r="AC389" s="22"/>
    </row>
    <row r="390" spans="1:29" ht="20.5" thickBot="1" x14ac:dyDescent="0.4">
      <c r="A390" s="14" t="s">
        <v>1007</v>
      </c>
      <c r="B390" s="13" t="str">
        <f>VLOOKUP($A390,'دیتا اولیه'!$A:$AM,2,FALSE)</f>
        <v>گروه س.انرژی امید  تابان هور</v>
      </c>
      <c r="C390" s="13" t="str">
        <f>VLOOKUP($A390,'دیتا اولیه'!$A:$AM,3,FALSE)</f>
        <v>سرمایه گذاری</v>
      </c>
      <c r="D390" s="13">
        <f>VLOOKUP($A390,'دیتا اولیه'!$A:$AM,5,FALSE)/10000000000</f>
        <v>15161.3351153</v>
      </c>
      <c r="E390" s="15">
        <f>IFERROR(D390/'دیتا اولیه'!$AO$2*1000,"")</f>
        <v>180.92285340453464</v>
      </c>
      <c r="F390" s="15" t="str">
        <f t="shared" si="24"/>
        <v/>
      </c>
      <c r="G390" s="14" t="str">
        <f>IFERROR(F390/'دیتا اولیه'!$AP$2*1000000,"")</f>
        <v/>
      </c>
      <c r="H390" s="15">
        <f>IFERROR(VLOOKUP($A390,'دیتا اولیه'!$A:$AM,16,FALSE)/10000000000,"")</f>
        <v>338.31009999999998</v>
      </c>
      <c r="I390" s="14">
        <f>IFERROR(H390/'دیتا اولیه'!$AQ$2*1000000,"")</f>
        <v>6541.4381839978332</v>
      </c>
      <c r="J390" s="15">
        <f t="shared" si="25"/>
        <v>427.56708061889248</v>
      </c>
      <c r="K390" s="14">
        <f>IFERROR(J390/'دیتا اولیه'!$AR$2*1000000,"")</f>
        <v>7162.2875625055276</v>
      </c>
      <c r="L390" s="14">
        <f>IFERROR(VLOOKUP($A390,'دیتا اولیه'!$A:$AM,15,FALSE)/10000000000,"")</f>
        <v>420.0419</v>
      </c>
      <c r="M390" s="14">
        <f>IFERROR(L390/'دیتا اولیه'!$AS$2*1000000,"")</f>
        <v>6213.5456576086153</v>
      </c>
      <c r="N390" s="51">
        <f>IFERROR(VLOOKUP($A390,'دیتا اولیه'!$A:$AM,36,FALSE),"")</f>
        <v>-1.7600000000000001E-2</v>
      </c>
      <c r="O390" s="35">
        <f t="shared" si="26"/>
        <v>-0.13246353160456203</v>
      </c>
      <c r="P390" s="51" t="str">
        <f>IFERROR(VLOOKUP($A390,'دیتا اولیه'!$A:$AM,37,FALSE),"")</f>
        <v>-</v>
      </c>
      <c r="Q390" s="34" t="str">
        <f t="shared" si="27"/>
        <v/>
      </c>
      <c r="R390" s="54" t="str">
        <f>IFERROR(VLOOKUP($A390,'دیتا اولیه'!$A:$AM,31,FALSE),"")</f>
        <v>-</v>
      </c>
      <c r="S390" s="14">
        <f>IFERROR(VLOOKUP($A390,'دیتا اولیه'!$A:$AM,17,FALSE)/10000000000,"")</f>
        <v>774.32399999999996</v>
      </c>
      <c r="T390" s="14">
        <f>IFERROR(S390/'دیتا اولیه'!$AR$2*1000000,"")</f>
        <v>12970.903060455297</v>
      </c>
      <c r="U390" s="30">
        <f>IFERROR(VLOOKUP($A390,'دیتا اولیه'!$A:$AM,22,FALSE),"")</f>
        <v>0.49540000000000001</v>
      </c>
      <c r="V390" s="19">
        <f>IFERROR(VLOOKUP($A390,'دیتا اولیه'!$A:$AN,20,FALSE)/10000000000/L390,"")</f>
        <v>8.7526982427229283E-3</v>
      </c>
      <c r="W390" s="14">
        <f>IFERROR(VLOOKUP($A390,'دیتا اولیه'!$A:$AN,40,FALSE),"")</f>
        <v>672.32389999999998</v>
      </c>
      <c r="X390" s="18">
        <f>IFERROR(VLOOKUP($A390,'دیتا اولیه'!$A:$AN,23,FALSE),"")</f>
        <v>12.5329</v>
      </c>
      <c r="Y390" s="18">
        <f>IFERROR(VLOOKUP($A390,'دیتا اولیه'!$A:$AN,24,FALSE),"")</f>
        <v>13.234</v>
      </c>
      <c r="Z390" s="18">
        <f>IFERROR(VLOOKUP($A390,'دیتا اولیه'!$A:$AN,25,FALSE),"")</f>
        <v>1.5872999999999999</v>
      </c>
      <c r="AA390" s="30">
        <f>IFERROR(VLOOKUP($A390,'دیتا اولیه'!$A:$AN,38,FALSE),"")</f>
        <v>0.24829999999999999</v>
      </c>
      <c r="AB390" s="18">
        <f>IFERROR(VLOOKUP($A390,'دیتا اولیه'!$A:$AN,39,FALSE),"")</f>
        <v>1.0087999999999999</v>
      </c>
      <c r="AC390" s="22"/>
    </row>
    <row r="391" spans="1:29" ht="20.5" thickBot="1" x14ac:dyDescent="0.4">
      <c r="A391" s="14" t="s">
        <v>362</v>
      </c>
      <c r="B391" s="13" t="str">
        <f>VLOOKUP($A391,'دیتا اولیه'!$A:$AM,2,FALSE)</f>
        <v>سرمایه گذاری آرمان گستر پاریز</v>
      </c>
      <c r="C391" s="13" t="str">
        <f>VLOOKUP($A391,'دیتا اولیه'!$A:$AM,3,FALSE)</f>
        <v>سرمایه گذاری</v>
      </c>
      <c r="D391" s="13">
        <f>VLOOKUP($A391,'دیتا اولیه'!$A:$AM,5,FALSE)/10000000000</f>
        <v>2485</v>
      </c>
      <c r="E391" s="15">
        <f>IFERROR(D391/'دیتا اولیه'!$AO$2*1000,"")</f>
        <v>29.653937947494033</v>
      </c>
      <c r="F391" s="15">
        <f t="shared" si="24"/>
        <v>32.007957559681692</v>
      </c>
      <c r="G391" s="14">
        <f>IFERROR(F391/'دیتا اولیه'!$AP$2*1000000,"")</f>
        <v>632.0686721896069</v>
      </c>
      <c r="H391" s="15">
        <f>IFERROR(VLOOKUP($A391,'دیتا اولیه'!$A:$AM,16,FALSE)/10000000000,"")</f>
        <v>489.9932</v>
      </c>
      <c r="I391" s="14">
        <f>IFERROR(H391/'دیتا اولیه'!$AQ$2*1000000,"")</f>
        <v>9474.3261533702007</v>
      </c>
      <c r="J391" s="15">
        <f t="shared" si="25"/>
        <v>1.5024123011796933</v>
      </c>
      <c r="K391" s="14">
        <f>IFERROR(J391/'دیتا اولیه'!$AR$2*1000000,"")</f>
        <v>25.16729988407614</v>
      </c>
      <c r="L391" s="14">
        <f>IFERROR(VLOOKUP($A391,'دیتا اولیه'!$A:$AM,15,FALSE)/10000000000,"")</f>
        <v>4.8268000000000004</v>
      </c>
      <c r="M391" s="14">
        <f>IFERROR(L391/'دیتا اولیه'!$AS$2*1000000,"")</f>
        <v>71.401310631499541</v>
      </c>
      <c r="N391" s="51">
        <f>IFERROR(VLOOKUP($A391,'دیتا اولیه'!$A:$AM,36,FALSE),"")</f>
        <v>2.2126999999999999</v>
      </c>
      <c r="O391" s="35">
        <f t="shared" si="26"/>
        <v>1.837066787473558</v>
      </c>
      <c r="P391" s="51">
        <f>IFERROR(VLOOKUP($A391,'دیتا اولیه'!$A:$AM,37,FALSE),"")</f>
        <v>-0.84919999999999995</v>
      </c>
      <c r="Q391" s="34">
        <f t="shared" si="27"/>
        <v>-0.88703551722607654</v>
      </c>
      <c r="R391" s="54" t="str">
        <f>IFERROR(VLOOKUP($A391,'دیتا اولیه'!$A:$AM,31,FALSE),"")</f>
        <v>-</v>
      </c>
      <c r="S391" s="14">
        <f>IFERROR(VLOOKUP($A391,'دیتا اولیه'!$A:$AM,17,FALSE)/10000000000,"")</f>
        <v>520.05799999999999</v>
      </c>
      <c r="T391" s="14">
        <f>IFERROR(S391/'دیتا اولیه'!$AR$2*1000000,"")</f>
        <v>8711.6270499355069</v>
      </c>
      <c r="U391" s="30">
        <f>IFERROR(VLOOKUP($A391,'دیتا اولیه'!$A:$AM,22,FALSE),"")</f>
        <v>0.2041</v>
      </c>
      <c r="V391" s="19">
        <f>IFERROR(VLOOKUP($A391,'دیتا اولیه'!$A:$AN,20,FALSE)/10000000000/L391,"")</f>
        <v>8.2870638932626165E-5</v>
      </c>
      <c r="W391" s="14">
        <f>IFERROR(VLOOKUP($A391,'دیتا اولیه'!$A:$AN,40,FALSE),"")</f>
        <v>207.3733</v>
      </c>
      <c r="X391" s="18">
        <f>IFERROR(VLOOKUP($A391,'دیتا اولیه'!$A:$AN,23,FALSE),"")</f>
        <v>6.7910000000000004</v>
      </c>
      <c r="Y391" s="18">
        <f>IFERROR(VLOOKUP($A391,'دیتا اولیه'!$A:$AN,24,FALSE),"")</f>
        <v>8.0515000000000008</v>
      </c>
      <c r="Z391" s="18">
        <f>IFERROR(VLOOKUP($A391,'دیتا اولیه'!$A:$AN,25,FALSE),"")</f>
        <v>1.4957</v>
      </c>
      <c r="AA391" s="30">
        <f>IFERROR(VLOOKUP($A391,'دیتا اولیه'!$A:$AN,38,FALSE),"")</f>
        <v>0.18429999999999999</v>
      </c>
      <c r="AB391" s="18">
        <f>IFERROR(VLOOKUP($A391,'دیتا اولیه'!$A:$AN,39,FALSE),"")</f>
        <v>1.2224999999999999</v>
      </c>
      <c r="AC391" s="22"/>
    </row>
    <row r="392" spans="1:29" ht="20.5" thickBot="1" x14ac:dyDescent="0.4">
      <c r="A392" s="14" t="s">
        <v>735</v>
      </c>
      <c r="B392" s="13" t="str">
        <f>VLOOKUP($A392,'دیتا اولیه'!$A:$AM,2,FALSE)</f>
        <v>سرمایه گذاری اعتبار ایران</v>
      </c>
      <c r="C392" s="13" t="str">
        <f>VLOOKUP($A392,'دیتا اولیه'!$A:$AM,3,FALSE)</f>
        <v>سرمایه گذاری</v>
      </c>
      <c r="D392" s="13">
        <f>VLOOKUP($A392,'دیتا اولیه'!$A:$AM,5,FALSE)/10000000000</f>
        <v>752.85</v>
      </c>
      <c r="E392" s="15">
        <f>IFERROR(D392/'دیتا اولیه'!$AO$2*1000,"")</f>
        <v>8.9838902147971371</v>
      </c>
      <c r="F392" s="15">
        <f t="shared" si="24"/>
        <v>14.790567344625655</v>
      </c>
      <c r="G392" s="14">
        <f>IFERROR(F392/'دیتا اولیه'!$AP$2*1000000,"")</f>
        <v>292.07281486227595</v>
      </c>
      <c r="H392" s="15">
        <f>IFERROR(VLOOKUP($A392,'دیتا اولیه'!$A:$AM,16,FALSE)/10000000000,"")</f>
        <v>109.5712</v>
      </c>
      <c r="I392" s="14">
        <f>IFERROR(H392/'دیتا اولیه'!$AQ$2*1000000,"")</f>
        <v>2118.627943849337</v>
      </c>
      <c r="J392" s="15">
        <f t="shared" si="25"/>
        <v>88.072365954255702</v>
      </c>
      <c r="K392" s="14">
        <f>IFERROR(J392/'دیتا اولیه'!$AR$2*1000000,"")</f>
        <v>1475.3231478006549</v>
      </c>
      <c r="L392" s="14">
        <f>IFERROR(VLOOKUP($A392,'دیتا اولیه'!$A:$AM,15,FALSE)/10000000000,"")</f>
        <v>23.488900000000001</v>
      </c>
      <c r="M392" s="14">
        <f>IFERROR(L392/'دیتا اولیه'!$AS$2*1000000,"")</f>
        <v>347.46379491427643</v>
      </c>
      <c r="N392" s="51">
        <f>IFERROR(VLOOKUP($A392,'دیتا اولیه'!$A:$AM,36,FALSE),"")</f>
        <v>-0.73329999999999995</v>
      </c>
      <c r="O392" s="35">
        <f t="shared" si="26"/>
        <v>-0.76448292332953649</v>
      </c>
      <c r="P392" s="51">
        <f>IFERROR(VLOOKUP($A392,'دیتا اولیه'!$A:$AM,37,FALSE),"")</f>
        <v>0.58809999999999996</v>
      </c>
      <c r="Q392" s="34">
        <f t="shared" si="27"/>
        <v>0.18964784544607327</v>
      </c>
      <c r="R392" s="54" t="str">
        <f>IFERROR(VLOOKUP($A392,'دیتا اولیه'!$A:$AM,31,FALSE),"")</f>
        <v>-</v>
      </c>
      <c r="S392" s="14">
        <f>IFERROR(VLOOKUP($A392,'دیتا اولیه'!$A:$AM,17,FALSE)/10000000000,"")</f>
        <v>86.323800000000006</v>
      </c>
      <c r="T392" s="14">
        <f>IFERROR(S392/'دیتا اولیه'!$AR$2*1000000,"")</f>
        <v>1446.0324639429118</v>
      </c>
      <c r="U392" s="30">
        <f>IFERROR(VLOOKUP($A392,'دیتا اولیه'!$A:$AM,22,FALSE),"")</f>
        <v>0.79859999999999998</v>
      </c>
      <c r="V392" s="19" t="str">
        <f>IFERROR(VLOOKUP($A392,'دیتا اولیه'!$A:$AN,20,FALSE)/10000000000/L392,"")</f>
        <v/>
      </c>
      <c r="W392" s="14">
        <f>IFERROR(VLOOKUP($A392,'دیتا اولیه'!$A:$AN,40,FALSE),"")</f>
        <v>62.845300000000002</v>
      </c>
      <c r="X392" s="18">
        <f>IFERROR(VLOOKUP($A392,'دیتا اولیه'!$A:$AN,23,FALSE),"")</f>
        <v>5.7565</v>
      </c>
      <c r="Y392" s="18">
        <f>IFERROR(VLOOKUP($A392,'دیتا اولیه'!$A:$AN,24,FALSE),"")</f>
        <v>6.3963999999999999</v>
      </c>
      <c r="Z392" s="18">
        <f>IFERROR(VLOOKUP($A392,'دیتا اولیه'!$A:$AN,25,FALSE),"")</f>
        <v>1.4373</v>
      </c>
      <c r="AA392" s="30">
        <f>IFERROR(VLOOKUP($A392,'دیتا اولیه'!$A:$AN,38,FALSE),"")</f>
        <v>0.1409</v>
      </c>
      <c r="AB392" s="18">
        <f>IFERROR(VLOOKUP($A392,'دیتا اولیه'!$A:$AN,39,FALSE),"")</f>
        <v>1.1672</v>
      </c>
      <c r="AC392" s="22"/>
    </row>
    <row r="393" spans="1:29" ht="20.5" thickBot="1" x14ac:dyDescent="0.4">
      <c r="A393" s="14" t="s">
        <v>255</v>
      </c>
      <c r="B393" s="13" t="str">
        <f>VLOOKUP($A393,'دیتا اولیه'!$A:$AM,2,FALSE)</f>
        <v>سرمایه گذاری هامون صبا</v>
      </c>
      <c r="C393" s="13" t="str">
        <f>VLOOKUP($A393,'دیتا اولیه'!$A:$AM,3,FALSE)</f>
        <v>سرمایه گذاری</v>
      </c>
      <c r="D393" s="13">
        <f>VLOOKUP($A393,'دیتا اولیه'!$A:$AM,5,FALSE)/10000000000</f>
        <v>2069</v>
      </c>
      <c r="E393" s="15">
        <f>IFERROR(D393/'دیتا اولیه'!$AO$2*1000,"")</f>
        <v>24.689737470167064</v>
      </c>
      <c r="F393" s="15">
        <f t="shared" si="24"/>
        <v>94.962908515209776</v>
      </c>
      <c r="G393" s="14">
        <f>IFERROR(F393/'دیتا اولیه'!$AP$2*1000000,"")</f>
        <v>1875.2549074883448</v>
      </c>
      <c r="H393" s="15">
        <f>IFERROR(VLOOKUP($A393,'دیتا اولیه'!$A:$AM,16,FALSE)/10000000000,"")</f>
        <v>448.98050000000001</v>
      </c>
      <c r="I393" s="14">
        <f>IFERROR(H393/'دیتا اولیه'!$AQ$2*1000000,"")</f>
        <v>8681.3198499555274</v>
      </c>
      <c r="J393" s="15">
        <f t="shared" si="25"/>
        <v>196.82573538028831</v>
      </c>
      <c r="K393" s="14">
        <f>IFERROR(J393/'دیتا اولیه'!$AR$2*1000000,"")</f>
        <v>3297.0791728275844</v>
      </c>
      <c r="L393" s="14">
        <f>IFERROR(VLOOKUP($A393,'دیتا اولیه'!$A:$AM,15,FALSE)/10000000000,"")</f>
        <v>167.95140000000001</v>
      </c>
      <c r="M393" s="14">
        <f>IFERROR(L393/'دیتا اولیه'!$AS$2*1000000,"")</f>
        <v>2484.4514134406299</v>
      </c>
      <c r="N393" s="51">
        <f>IFERROR(VLOOKUP($A393,'دیتا اولیه'!$A:$AM,36,FALSE),"")</f>
        <v>-0.1467</v>
      </c>
      <c r="O393" s="35">
        <f t="shared" si="26"/>
        <v>-0.24646898566589248</v>
      </c>
      <c r="P393" s="51">
        <f>IFERROR(VLOOKUP($A393,'دیتا اولیه'!$A:$AM,37,FALSE),"")</f>
        <v>0.76859999999999995</v>
      </c>
      <c r="Q393" s="34">
        <f t="shared" si="27"/>
        <v>0.32486063815624044</v>
      </c>
      <c r="R393" s="54" t="str">
        <f>IFERROR(VLOOKUP($A393,'دیتا اولیه'!$A:$AM,31,FALSE),"")</f>
        <v>-</v>
      </c>
      <c r="S393" s="14">
        <f>IFERROR(VLOOKUP($A393,'دیتا اولیه'!$A:$AM,17,FALSE)/10000000000,"")</f>
        <v>436.46010000000001</v>
      </c>
      <c r="T393" s="14">
        <f>IFERROR(S393/'دیتا اولیه'!$AR$2*1000000,"")</f>
        <v>7311.2568470777423</v>
      </c>
      <c r="U393" s="30">
        <f>IFERROR(VLOOKUP($A393,'دیتا اولیه'!$A:$AM,22,FALSE),"")</f>
        <v>0.96889999999999998</v>
      </c>
      <c r="V393" s="19">
        <f>IFERROR(VLOOKUP($A393,'دیتا اولیه'!$A:$AN,20,FALSE)/10000000000/L393,"")</f>
        <v>5.3586930504896054E-6</v>
      </c>
      <c r="W393" s="14">
        <f>IFERROR(VLOOKUP($A393,'دیتا اولیه'!$A:$AN,40,FALSE),"")</f>
        <v>42.477200000000003</v>
      </c>
      <c r="X393" s="18">
        <f>IFERROR(VLOOKUP($A393,'دیتا اولیه'!$A:$AN,23,FALSE),"")</f>
        <v>4.3452999999999999</v>
      </c>
      <c r="Y393" s="18">
        <f>IFERROR(VLOOKUP($A393,'دیتا اولیه'!$A:$AN,24,FALSE),"")</f>
        <v>4.5510999999999999</v>
      </c>
      <c r="Z393" s="18">
        <f>IFERROR(VLOOKUP($A393,'دیتا اولیه'!$A:$AN,25,FALSE),"")</f>
        <v>1.3110999999999999</v>
      </c>
      <c r="AA393" s="30">
        <f>IFERROR(VLOOKUP($A393,'دیتا اولیه'!$A:$AN,38,FALSE),"")</f>
        <v>0.49669999999999997</v>
      </c>
      <c r="AB393" s="18">
        <f>IFERROR(VLOOKUP($A393,'دیتا اولیه'!$A:$AN,39,FALSE),"")</f>
        <v>1.1532</v>
      </c>
      <c r="AC393" s="22"/>
    </row>
    <row r="394" spans="1:29" ht="20.5" thickBot="1" x14ac:dyDescent="0.4">
      <c r="A394" s="14" t="s">
        <v>478</v>
      </c>
      <c r="B394" s="13" t="str">
        <f>VLOOKUP($A394,'دیتا اولیه'!$A:$AM,2,FALSE)</f>
        <v>سرمایه گذاری ساختمانی نوین</v>
      </c>
      <c r="C394" s="13" t="str">
        <f>VLOOKUP($A394,'دیتا اولیه'!$A:$AM,3,FALSE)</f>
        <v>سرمایه گذاری</v>
      </c>
      <c r="D394" s="13">
        <f>VLOOKUP($A394,'دیتا اولیه'!$A:$AM,5,FALSE)/10000000000</f>
        <v>1006.5</v>
      </c>
      <c r="E394" s="15">
        <f>IFERROR(D394/'دیتا اولیه'!$AO$2*1000,"")</f>
        <v>12.01073985680191</v>
      </c>
      <c r="F394" s="15">
        <f t="shared" si="24"/>
        <v>28.158477573050437</v>
      </c>
      <c r="G394" s="14">
        <f>IFERROR(F394/'دیتا اولیه'!$AP$2*1000000,"")</f>
        <v>556.05208477587757</v>
      </c>
      <c r="H394" s="15">
        <f>IFERROR(VLOOKUP($A394,'دیتا اولیه'!$A:$AM,16,FALSE)/10000000000,"")</f>
        <v>99.115200000000002</v>
      </c>
      <c r="I394" s="14">
        <f>IFERROR(H394/'دیتا اولیه'!$AQ$2*1000000,"")</f>
        <v>1916.454619281488</v>
      </c>
      <c r="J394" s="15">
        <f t="shared" si="25"/>
        <v>12.049657534246576</v>
      </c>
      <c r="K394" s="14">
        <f>IFERROR(J394/'دیتا اولیه'!$AR$2*1000000,"")</f>
        <v>201.84695268181943</v>
      </c>
      <c r="L394" s="14">
        <f>IFERROR(VLOOKUP($A394,'دیتا اولیه'!$A:$AM,15,FALSE)/10000000000,"")</f>
        <v>30.2591</v>
      </c>
      <c r="M394" s="14">
        <f>IFERROR(L394/'دیتا اولیه'!$AS$2*1000000,"")</f>
        <v>447.61320098815105</v>
      </c>
      <c r="N394" s="51">
        <f>IFERROR(VLOOKUP($A394,'دیتا اولیه'!$A:$AM,36,FALSE),"")</f>
        <v>1.5112000000000001</v>
      </c>
      <c r="O394" s="35">
        <f t="shared" si="26"/>
        <v>1.2175871126166773</v>
      </c>
      <c r="P394" s="51">
        <f>IFERROR(VLOOKUP($A394,'دیتا اولیه'!$A:$AM,37,FALSE),"")</f>
        <v>7.46E-2</v>
      </c>
      <c r="Q394" s="34">
        <f t="shared" si="27"/>
        <v>-0.19501569503409721</v>
      </c>
      <c r="R394" s="54" t="str">
        <f>IFERROR(VLOOKUP($A394,'دیتا اولیه'!$A:$AM,31,FALSE),"")</f>
        <v>-</v>
      </c>
      <c r="S394" s="14">
        <f>IFERROR(VLOOKUP($A394,'دیتا اولیه'!$A:$AM,17,FALSE)/10000000000,"")</f>
        <v>128.80359999999999</v>
      </c>
      <c r="T394" s="14">
        <f>IFERROR(S394/'دیتا اولیه'!$AR$2*1000000,"")</f>
        <v>2157.622661105248</v>
      </c>
      <c r="U394" s="30">
        <f>IFERROR(VLOOKUP($A394,'دیتا اولیه'!$A:$AM,22,FALSE),"")</f>
        <v>0.70920000000000005</v>
      </c>
      <c r="V394" s="19">
        <f>IFERROR(VLOOKUP($A394,'دیتا اولیه'!$A:$AN,20,FALSE)/10000000000/L394,"")</f>
        <v>5.1224259809445752E-4</v>
      </c>
      <c r="W394" s="14">
        <f>IFERROR(VLOOKUP($A394,'دیتا اولیه'!$A:$AN,40,FALSE),"")</f>
        <v>68.055499999999995</v>
      </c>
      <c r="X394" s="18">
        <f>IFERROR(VLOOKUP($A394,'دیتا اولیه'!$A:$AN,23,FALSE),"")</f>
        <v>9.0312000000000001</v>
      </c>
      <c r="Y394" s="18">
        <f>IFERROR(VLOOKUP($A394,'دیتا اولیه'!$A:$AN,24,FALSE),"")</f>
        <v>9.9673999999999996</v>
      </c>
      <c r="Z394" s="18">
        <f>IFERROR(VLOOKUP($A394,'دیتا اولیه'!$A:$AN,25,FALSE),"")</f>
        <v>1.2736000000000001</v>
      </c>
      <c r="AA394" s="30">
        <f>IFERROR(VLOOKUP($A394,'دیتا اولیه'!$A:$AN,38,FALSE),"")</f>
        <v>0.38990000000000002</v>
      </c>
      <c r="AB394" s="18">
        <f>IFERROR(VLOOKUP($A394,'دیتا اولیه'!$A:$AN,39,FALSE),"")</f>
        <v>0.70009999999999994</v>
      </c>
      <c r="AC394" s="22"/>
    </row>
    <row r="395" spans="1:29" ht="20.5" thickBot="1" x14ac:dyDescent="0.4">
      <c r="A395" s="14" t="s">
        <v>959</v>
      </c>
      <c r="B395" s="13" t="str">
        <f>VLOOKUP($A395,'دیتا اولیه'!$A:$AM,2,FALSE)</f>
        <v>سرمایه گذاری سبحان</v>
      </c>
      <c r="C395" s="13" t="str">
        <f>VLOOKUP($A395,'دیتا اولیه'!$A:$AM,3,FALSE)</f>
        <v>سرمایه گذاری</v>
      </c>
      <c r="D395" s="13">
        <f>VLOOKUP($A395,'دیتا اولیه'!$A:$AM,5,FALSE)/10000000000</f>
        <v>2187</v>
      </c>
      <c r="E395" s="15">
        <f>IFERROR(D395/'دیتا اولیه'!$AO$2*1000,"")</f>
        <v>26.097852028639618</v>
      </c>
      <c r="F395" s="15">
        <f t="shared" si="24"/>
        <v>59.315389716076922</v>
      </c>
      <c r="G395" s="14">
        <f>IFERROR(F395/'دیتا اولیه'!$AP$2*1000000,"")</f>
        <v>1171.3149627977275</v>
      </c>
      <c r="H395" s="15">
        <f>IFERROR(VLOOKUP($A395,'دیتا اولیه'!$A:$AM,16,FALSE)/10000000000,"")</f>
        <v>590.98630000000003</v>
      </c>
      <c r="I395" s="14">
        <f>IFERROR(H395/'دیتا اولیه'!$AQ$2*1000000,"")</f>
        <v>11427.091148149582</v>
      </c>
      <c r="J395" s="15">
        <f t="shared" si="25"/>
        <v>436.93738898756675</v>
      </c>
      <c r="K395" s="14">
        <f>IFERROR(J395/'دیتا اولیه'!$AR$2*1000000,"")</f>
        <v>7319.2520392576971</v>
      </c>
      <c r="L395" s="14">
        <f>IFERROR(VLOOKUP($A395,'دیتا اولیه'!$A:$AM,15,FALSE)/10000000000,"")</f>
        <v>98.398300000000006</v>
      </c>
      <c r="M395" s="14">
        <f>IFERROR(L395/'دیتا اولیه'!$AS$2*1000000,"")</f>
        <v>1455.5746216771943</v>
      </c>
      <c r="N395" s="51">
        <f>IFERROR(VLOOKUP($A395,'دیتا اولیه'!$A:$AM,36,FALSE),"")</f>
        <v>-0.77480000000000004</v>
      </c>
      <c r="O395" s="35">
        <f t="shared" si="26"/>
        <v>-0.80113068741586668</v>
      </c>
      <c r="P395" s="51">
        <f>IFERROR(VLOOKUP($A395,'دیتا اولیه'!$A:$AM,37,FALSE),"")</f>
        <v>0.65890000000000004</v>
      </c>
      <c r="Q395" s="34">
        <f t="shared" si="27"/>
        <v>0.24268422064762363</v>
      </c>
      <c r="R395" s="54" t="str">
        <f>IFERROR(VLOOKUP($A395,'دیتا اولیه'!$A:$AM,31,FALSE),"")</f>
        <v>-</v>
      </c>
      <c r="S395" s="14">
        <f>IFERROR(VLOOKUP($A395,'دیتا اولیه'!$A:$AM,17,FALSE)/10000000000,"")</f>
        <v>351.02300000000002</v>
      </c>
      <c r="T395" s="14">
        <f>IFERROR(S395/'دیتا اولیه'!$AR$2*1000000,"")</f>
        <v>5880.0777258488706</v>
      </c>
      <c r="U395" s="30">
        <f>IFERROR(VLOOKUP($A395,'دیتا اولیه'!$A:$AM,22,FALSE),"")</f>
        <v>0.59219999999999995</v>
      </c>
      <c r="V395" s="19" t="str">
        <f>IFERROR(VLOOKUP($A395,'دیتا اولیه'!$A:$AN,20,FALSE)/10000000000/L395,"")</f>
        <v/>
      </c>
      <c r="W395" s="14">
        <f>IFERROR(VLOOKUP($A395,'دیتا اولیه'!$A:$AN,40,FALSE),"")</f>
        <v>57.899799999999999</v>
      </c>
      <c r="X395" s="18">
        <f>IFERROR(VLOOKUP($A395,'دیتا اولیه'!$A:$AN,23,FALSE),"")</f>
        <v>3.2709000000000001</v>
      </c>
      <c r="Y395" s="18">
        <f>IFERROR(VLOOKUP($A395,'دیتا اولیه'!$A:$AN,24,FALSE),"")</f>
        <v>3.4302000000000001</v>
      </c>
      <c r="Z395" s="18">
        <f>IFERROR(VLOOKUP($A395,'دیتا اولیه'!$A:$AN,25,FALSE),"")</f>
        <v>1.2585999999999999</v>
      </c>
      <c r="AA395" s="30">
        <f>IFERROR(VLOOKUP($A395,'دیتا اولیه'!$A:$AN,38,FALSE),"")</f>
        <v>0.29010000000000002</v>
      </c>
      <c r="AB395" s="18">
        <f>IFERROR(VLOOKUP($A395,'دیتا اولیه'!$A:$AN,39,FALSE),"")</f>
        <v>1.0309999999999999</v>
      </c>
      <c r="AC395" s="22"/>
    </row>
    <row r="396" spans="1:29" ht="20.5" thickBot="1" x14ac:dyDescent="0.4">
      <c r="A396" s="14" t="s">
        <v>1129</v>
      </c>
      <c r="B396" s="13" t="str">
        <f>VLOOKUP($A396,'دیتا اولیه'!$A:$AM,2,FALSE)</f>
        <v>گروه سرمایه گذاری لقمان</v>
      </c>
      <c r="C396" s="13" t="str">
        <f>VLOOKUP($A396,'دیتا اولیه'!$A:$AM,3,FALSE)</f>
        <v>سرمایه گذاری</v>
      </c>
      <c r="D396" s="13">
        <f>VLOOKUP($A396,'دیتا اولیه'!$A:$AM,5,FALSE)/10000000000</f>
        <v>968.27598</v>
      </c>
      <c r="E396" s="15">
        <f>IFERROR(D396/'دیتا اولیه'!$AO$2*1000,"")</f>
        <v>11.554605966587111</v>
      </c>
      <c r="F396" s="15">
        <f t="shared" si="24"/>
        <v>28.507287234042558</v>
      </c>
      <c r="G396" s="14">
        <f>IFERROR(F396/'دیتا اولیه'!$AP$2*1000000,"")</f>
        <v>562.94011125676457</v>
      </c>
      <c r="H396" s="15">
        <f>IFERROR(VLOOKUP($A396,'دیتا اولیه'!$A:$AM,16,FALSE)/10000000000,"")</f>
        <v>166.572</v>
      </c>
      <c r="I396" s="14">
        <f>IFERROR(H396/'دیتا اولیه'!$AQ$2*1000000,"")</f>
        <v>3220.7741985382268</v>
      </c>
      <c r="J396" s="15">
        <f t="shared" si="25"/>
        <v>26.168798828125002</v>
      </c>
      <c r="K396" s="14">
        <f>IFERROR(J396/'دیتا اولیه'!$AR$2*1000000,"")</f>
        <v>438.3603669887097</v>
      </c>
      <c r="L396" s="14">
        <f>IFERROR(VLOOKUP($A396,'دیتا اولیه'!$A:$AM,15,FALSE)/10000000000,"")</f>
        <v>160.78110000000001</v>
      </c>
      <c r="M396" s="14">
        <f>IFERROR(L396/'دیتا اولیه'!$AS$2*1000000,"")</f>
        <v>2378.3834558660378</v>
      </c>
      <c r="N396" s="51">
        <f>IFERROR(VLOOKUP($A396,'دیتا اولیه'!$A:$AM,36,FALSE),"")</f>
        <v>5.1440000000000001</v>
      </c>
      <c r="O396" s="35">
        <f t="shared" si="26"/>
        <v>4.425635242082218</v>
      </c>
      <c r="P396" s="51">
        <f>IFERROR(VLOOKUP($A396,'دیتا اولیه'!$A:$AM,37,FALSE),"")</f>
        <v>4.6399999999999997</v>
      </c>
      <c r="Q396" s="34">
        <f t="shared" si="27"/>
        <v>3.2249315838523094</v>
      </c>
      <c r="R396" s="54" t="str">
        <f>IFERROR(VLOOKUP($A396,'دیتا اولیه'!$A:$AM,31,FALSE),"")</f>
        <v>-</v>
      </c>
      <c r="S396" s="14">
        <f>IFERROR(VLOOKUP($A396,'دیتا اولیه'!$A:$AM,17,FALSE)/10000000000,"")</f>
        <v>248.84899999999999</v>
      </c>
      <c r="T396" s="14">
        <f>IFERROR(S396/'دیتا اولیه'!$AR$2*1000000,"")</f>
        <v>4168.5344322160245</v>
      </c>
      <c r="U396" s="30">
        <f>IFERROR(VLOOKUP($A396,'دیتا اولیه'!$A:$AM,22,FALSE),"")</f>
        <v>0.4758</v>
      </c>
      <c r="V396" s="19">
        <f>IFERROR(VLOOKUP($A396,'دیتا اولیه'!$A:$AN,20,FALSE)/10000000000/L396,"")</f>
        <v>7.9381220802693837E-3</v>
      </c>
      <c r="W396" s="14">
        <f>IFERROR(VLOOKUP($A396,'دیتا اولیه'!$A:$AN,40,FALSE),"")</f>
        <v>628.83550000000002</v>
      </c>
      <c r="X396" s="18">
        <f>IFERROR(VLOOKUP($A396,'دیتا اولیه'!$A:$AN,23,FALSE),"")</f>
        <v>14.060700000000001</v>
      </c>
      <c r="Y396" s="18">
        <f>IFERROR(VLOOKUP($A396,'دیتا اولیه'!$A:$AN,24,FALSE),"")</f>
        <v>5.8078000000000003</v>
      </c>
      <c r="Z396" s="18">
        <f>IFERROR(VLOOKUP($A396,'دیتا اولیه'!$A:$AN,25,FALSE),"")</f>
        <v>1.2353000000000001</v>
      </c>
      <c r="AA396" s="30">
        <f>IFERROR(VLOOKUP($A396,'دیتا اولیه'!$A:$AN,38,FALSE),"")</f>
        <v>0.23050000000000001</v>
      </c>
      <c r="AB396" s="18">
        <f>IFERROR(VLOOKUP($A396,'دیتا اولیه'!$A:$AN,39,FALSE),"")</f>
        <v>0.27550000000000002</v>
      </c>
      <c r="AC396" s="22"/>
    </row>
    <row r="397" spans="1:29" ht="20.5" thickBot="1" x14ac:dyDescent="0.4">
      <c r="A397" s="14" t="s">
        <v>626</v>
      </c>
      <c r="B397" s="13" t="str">
        <f>VLOOKUP($A397,'دیتا اولیه'!$A:$AM,2,FALSE)</f>
        <v>م .صنایع و معادن احیاء سپاهان</v>
      </c>
      <c r="C397" s="13" t="str">
        <f>VLOOKUP($A397,'دیتا اولیه'!$A:$AM,3,FALSE)</f>
        <v>سرمایه گذاری</v>
      </c>
      <c r="D397" s="13">
        <f>VLOOKUP($A397,'دیتا اولیه'!$A:$AM,5,FALSE)/10000000000</f>
        <v>16272</v>
      </c>
      <c r="E397" s="15">
        <f>IFERROR(D397/'دیتا اولیه'!$AO$2*1000,"")</f>
        <v>194.1766109785203</v>
      </c>
      <c r="F397" s="15" t="str">
        <f t="shared" si="24"/>
        <v/>
      </c>
      <c r="G397" s="14" t="str">
        <f>IFERROR(F397/'دیتا اولیه'!$AP$2*1000000,"")</f>
        <v/>
      </c>
      <c r="H397" s="15">
        <f>IFERROR(VLOOKUP($A397,'دیتا اولیه'!$A:$AM,16,FALSE)/10000000000,"")</f>
        <v>2123.3582999999999</v>
      </c>
      <c r="I397" s="14">
        <f>IFERROR(H397/'دیتا اولیه'!$AQ$2*1000000,"")</f>
        <v>41056.465833945629</v>
      </c>
      <c r="J397" s="15" t="str">
        <f t="shared" si="25"/>
        <v/>
      </c>
      <c r="K397" s="14" t="str">
        <f>IFERROR(J397/'دیتا اولیه'!$AR$2*1000000,"")</f>
        <v/>
      </c>
      <c r="L397" s="14">
        <f>IFERROR(VLOOKUP($A397,'دیتا اولیه'!$A:$AM,15,FALSE)/10000000000,"")</f>
        <v>-29.377600000000001</v>
      </c>
      <c r="M397" s="14">
        <f>IFERROR(L397/'دیتا اولیه'!$AS$2*1000000,"")</f>
        <v>-434.57345305542822</v>
      </c>
      <c r="N397" s="51" t="str">
        <f>IFERROR(VLOOKUP($A397,'دیتا اولیه'!$A:$AM,36,FALSE),"")</f>
        <v>-</v>
      </c>
      <c r="O397" s="35" t="str">
        <f t="shared" si="26"/>
        <v/>
      </c>
      <c r="P397" s="51" t="str">
        <f>IFERROR(VLOOKUP($A397,'دیتا اولیه'!$A:$AM,37,FALSE),"")</f>
        <v>-</v>
      </c>
      <c r="Q397" s="34" t="str">
        <f t="shared" si="27"/>
        <v/>
      </c>
      <c r="R397" s="54" t="str">
        <f>IFERROR(VLOOKUP($A397,'دیتا اولیه'!$A:$AM,31,FALSE),"")</f>
        <v>-</v>
      </c>
      <c r="S397" s="14">
        <f>IFERROR(VLOOKUP($A397,'دیتا اولیه'!$A:$AM,17,FALSE)/10000000000,"")</f>
        <v>3469.8152</v>
      </c>
      <c r="T397" s="14">
        <f>IFERROR(S397/'دیتا اولیه'!$AR$2*1000000,"")</f>
        <v>58123.778414325679</v>
      </c>
      <c r="U397" s="30">
        <f>IFERROR(VLOOKUP($A397,'دیتا اولیه'!$A:$AM,22,FALSE),"")</f>
        <v>0.65139999999999998</v>
      </c>
      <c r="V397" s="19">
        <f>IFERROR(VLOOKUP($A397,'دیتا اولیه'!$A:$AN,20,FALSE)/10000000000/L397,"")</f>
        <v>-5.9569195577582916E-3</v>
      </c>
      <c r="W397" s="14">
        <f>IFERROR(VLOOKUP($A397,'دیتا اولیه'!$A:$AN,40,FALSE),"")</f>
        <v>541.91240000000005</v>
      </c>
      <c r="X397" s="18">
        <f>IFERROR(VLOOKUP($A397,'دیتا اولیه'!$A:$AN,23,FALSE),"")</f>
        <v>7.1704999999999997</v>
      </c>
      <c r="Y397" s="18">
        <f>IFERROR(VLOOKUP($A397,'دیتا اولیه'!$A:$AN,24,FALSE),"")</f>
        <v>7.6294000000000004</v>
      </c>
      <c r="Z397" s="18">
        <f>IFERROR(VLOOKUP($A397,'دیتا اولیه'!$A:$AN,25,FALSE),"")</f>
        <v>2.9716999999999998</v>
      </c>
      <c r="AA397" s="30">
        <f>IFERROR(VLOOKUP($A397,'دیتا اولیه'!$A:$AN,38,FALSE),"")</f>
        <v>0.1812</v>
      </c>
      <c r="AB397" s="18">
        <f>IFERROR(VLOOKUP($A397,'دیتا اولیه'!$A:$AN,39,FALSE),"")</f>
        <v>1.0521</v>
      </c>
      <c r="AC397" s="22"/>
    </row>
    <row r="398" spans="1:29" ht="20.5" thickBot="1" x14ac:dyDescent="0.4">
      <c r="A398" s="14" t="s">
        <v>1217</v>
      </c>
      <c r="B398" s="13" t="str">
        <f>VLOOKUP($A398,'دیتا اولیه'!$A:$AM,2,FALSE)</f>
        <v>سرمایه گذاری توسعه گوهران امید</v>
      </c>
      <c r="C398" s="13" t="str">
        <f>VLOOKUP($A398,'دیتا اولیه'!$A:$AM,3,FALSE)</f>
        <v>سرمایه گذاری</v>
      </c>
      <c r="D398" s="13">
        <f>VLOOKUP($A398,'دیتا اولیه'!$A:$AM,5,FALSE)/10000000000</f>
        <v>5290</v>
      </c>
      <c r="E398" s="15">
        <f>IFERROR(D398/'دیتا اولیه'!$AO$2*1000,"")</f>
        <v>63.126491646778042</v>
      </c>
      <c r="F398" s="15">
        <f t="shared" si="24"/>
        <v>45.232194240327225</v>
      </c>
      <c r="G398" s="14">
        <f>IFERROR(F398/'دیتا اولیه'!$AP$2*1000000,"")</f>
        <v>893.21078673631962</v>
      </c>
      <c r="H398" s="15">
        <f>IFERROR(VLOOKUP($A398,'دیتا اولیه'!$A:$AM,16,FALSE)/10000000000,"")</f>
        <v>903.21299999999997</v>
      </c>
      <c r="I398" s="14">
        <f>IFERROR(H398/'دیتا اولیه'!$AQ$2*1000000,"")</f>
        <v>17464.190417262846</v>
      </c>
      <c r="J398" s="15">
        <f t="shared" si="25"/>
        <v>303.4554881940013</v>
      </c>
      <c r="K398" s="14">
        <f>IFERROR(J398/'دیتا اولیه'!$AR$2*1000000,"")</f>
        <v>5083.2619427107111</v>
      </c>
      <c r="L398" s="14">
        <f>IFERROR(VLOOKUP($A398,'دیتا اولیه'!$A:$AM,15,FALSE)/10000000000,"")</f>
        <v>190.20590000000001</v>
      </c>
      <c r="M398" s="14">
        <f>IFERROR(L398/'دیتا اولیه'!$AS$2*1000000,"")</f>
        <v>2813.6551234449198</v>
      </c>
      <c r="N398" s="51">
        <f>IFERROR(VLOOKUP($A398,'دیتا اولیه'!$A:$AM,36,FALSE),"")</f>
        <v>-0.37319999999999998</v>
      </c>
      <c r="O398" s="35">
        <f t="shared" si="26"/>
        <v>-0.44648630049851334</v>
      </c>
      <c r="P398" s="51">
        <f>IFERROR(VLOOKUP($A398,'دیتا اولیه'!$A:$AM,37,FALSE),"")</f>
        <v>3.2050999999999998</v>
      </c>
      <c r="Q398" s="34">
        <f t="shared" si="27"/>
        <v>2.1500460644073316</v>
      </c>
      <c r="R398" s="54" t="str">
        <f>IFERROR(VLOOKUP($A398,'دیتا اولیه'!$A:$AM,31,FALSE),"")</f>
        <v>-</v>
      </c>
      <c r="S398" s="14">
        <f>IFERROR(VLOOKUP($A398,'دیتا اولیه'!$A:$AM,17,FALSE)/10000000000,"")</f>
        <v>938.24360000000001</v>
      </c>
      <c r="T398" s="14">
        <f>IFERROR(S398/'دیتا اولیه'!$AR$2*1000000,"")</f>
        <v>15716.762986414726</v>
      </c>
      <c r="U398" s="30">
        <f>IFERROR(VLOOKUP($A398,'دیتا اولیه'!$A:$AM,22,FALSE),"")</f>
        <v>0.90200000000000002</v>
      </c>
      <c r="V398" s="19">
        <f>IFERROR(VLOOKUP($A398,'دیتا اولیه'!$A:$AN,20,FALSE)/10000000000/L398,"")</f>
        <v>1.1413420929634674E-2</v>
      </c>
      <c r="W398" s="14">
        <f>IFERROR(VLOOKUP($A398,'دیتا اولیه'!$A:$AN,40,FALSE),"")</f>
        <v>71.352999999999994</v>
      </c>
      <c r="X398" s="18">
        <f>IFERROR(VLOOKUP($A398,'دیتا اولیه'!$A:$AN,23,FALSE),"")</f>
        <v>5.5118</v>
      </c>
      <c r="Y398" s="18">
        <f>IFERROR(VLOOKUP($A398,'دیتا اولیه'!$A:$AN,24,FALSE),"")</f>
        <v>5.8582999999999998</v>
      </c>
      <c r="Z398" s="18">
        <f>IFERROR(VLOOKUP($A398,'دیتا اولیه'!$A:$AN,25,FALSE),"")</f>
        <v>1.1406000000000001</v>
      </c>
      <c r="AA398" s="30">
        <f>IFERROR(VLOOKUP($A398,'دیتا اولیه'!$A:$AN,38,FALSE),"")</f>
        <v>0.45329999999999998</v>
      </c>
      <c r="AB398" s="18">
        <f>IFERROR(VLOOKUP($A398,'دیتا اولیه'!$A:$AN,39,FALSE),"")</f>
        <v>0.68840000000000001</v>
      </c>
      <c r="AC398" s="22"/>
    </row>
    <row r="399" spans="1:29" ht="20.5" thickBot="1" x14ac:dyDescent="0.4">
      <c r="A399" s="14" t="s">
        <v>852</v>
      </c>
      <c r="B399" s="13" t="str">
        <f>VLOOKUP($A399,'دیتا اولیه'!$A:$AM,2,FALSE)</f>
        <v>سرمایه گذاری مس سرچشمه</v>
      </c>
      <c r="C399" s="13" t="str">
        <f>VLOOKUP($A399,'دیتا اولیه'!$A:$AM,3,FALSE)</f>
        <v>سرمایه گذاری</v>
      </c>
      <c r="D399" s="13">
        <f>VLOOKUP($A399,'دیتا اولیه'!$A:$AM,5,FALSE)/10000000000</f>
        <v>6046.35</v>
      </c>
      <c r="E399" s="15">
        <f>IFERROR(D399/'دیتا اولیه'!$AO$2*1000,"")</f>
        <v>72.152147971360378</v>
      </c>
      <c r="F399" s="15">
        <f t="shared" si="24"/>
        <v>10.312240966668615</v>
      </c>
      <c r="G399" s="14">
        <f>IFERROR(F399/'دیتا اولیه'!$AP$2*1000000,"")</f>
        <v>203.63824973674198</v>
      </c>
      <c r="H399" s="15">
        <f>IFERROR(VLOOKUP($A399,'دیتا اولیه'!$A:$AM,16,FALSE)/10000000000,"")</f>
        <v>774.83519999999999</v>
      </c>
      <c r="I399" s="14">
        <f>IFERROR(H399/'دیتا اولیه'!$AQ$2*1000000,"")</f>
        <v>14981.92505510654</v>
      </c>
      <c r="J399" s="15">
        <f t="shared" si="25"/>
        <v>368.03958333333304</v>
      </c>
      <c r="K399" s="14">
        <f>IFERROR(J399/'دیتا اولیه'!$AR$2*1000000,"")</f>
        <v>6165.1269466360627</v>
      </c>
      <c r="L399" s="14">
        <f>IFERROR(VLOOKUP($A399,'دیتا اولیه'!$A:$AM,15,FALSE)/10000000000,"")</f>
        <v>17.665900000000001</v>
      </c>
      <c r="M399" s="14">
        <f>IFERROR(L399/'دیتا اولیه'!$AS$2*1000000,"")</f>
        <v>261.32601588733894</v>
      </c>
      <c r="N399" s="51">
        <f>IFERROR(VLOOKUP($A399,'دیتا اولیه'!$A:$AM,36,FALSE),"")</f>
        <v>-0.95199999999999996</v>
      </c>
      <c r="O399" s="35">
        <f t="shared" si="26"/>
        <v>-0.95761222467123264</v>
      </c>
      <c r="P399" s="51">
        <f>IFERROR(VLOOKUP($A399,'دیتا اولیه'!$A:$AM,37,FALSE),"")</f>
        <v>0.71309999999999996</v>
      </c>
      <c r="Q399" s="34">
        <f t="shared" si="27"/>
        <v>0.28328551352790621</v>
      </c>
      <c r="R399" s="54" t="str">
        <f>IFERROR(VLOOKUP($A399,'دیتا اولیه'!$A:$AM,31,FALSE),"")</f>
        <v>-</v>
      </c>
      <c r="S399" s="14">
        <f>IFERROR(VLOOKUP($A399,'دیتا اولیه'!$A:$AM,17,FALSE)/10000000000,"")</f>
        <v>645.06050000000005</v>
      </c>
      <c r="T399" s="14">
        <f>IFERROR(S399/'دیتا اولیه'!$AR$2*1000000,"")</f>
        <v>10805.576494631223</v>
      </c>
      <c r="U399" s="30">
        <f>IFERROR(VLOOKUP($A399,'دیتا اولیه'!$A:$AM,22,FALSE),"")</f>
        <v>0.60140000000000005</v>
      </c>
      <c r="V399" s="19">
        <f>IFERROR(VLOOKUP($A399,'دیتا اولیه'!$A:$AN,20,FALSE)/10000000000/L399,"")</f>
        <v>0.46851278451706391</v>
      </c>
      <c r="W399" s="14">
        <f>IFERROR(VLOOKUP($A399,'دیتا اولیه'!$A:$AN,40,FALSE),"")</f>
        <v>146.54920000000001</v>
      </c>
      <c r="X399" s="18">
        <f>IFERROR(VLOOKUP($A399,'دیتا اولیه'!$A:$AN,23,FALSE),"")</f>
        <v>1.7470000000000001</v>
      </c>
      <c r="Y399" s="18">
        <f>IFERROR(VLOOKUP($A399,'دیتا اولیه'!$A:$AN,24,FALSE),"")</f>
        <v>5.3582999999999998</v>
      </c>
      <c r="Z399" s="18">
        <f>IFERROR(VLOOKUP($A399,'دیتا اولیه'!$A:$AN,25,FALSE),"")</f>
        <v>1.1402000000000001</v>
      </c>
      <c r="AA399" s="30">
        <f>IFERROR(VLOOKUP($A399,'دیتا اولیه'!$A:$AN,38,FALSE),"")</f>
        <v>0.51680000000000004</v>
      </c>
      <c r="AB399" s="18">
        <f>IFERROR(VLOOKUP($A399,'دیتا اولیه'!$A:$AN,39,FALSE),"")</f>
        <v>0.70730000000000004</v>
      </c>
      <c r="AC399" s="22"/>
    </row>
    <row r="400" spans="1:29" ht="20.5" thickBot="1" x14ac:dyDescent="0.4">
      <c r="A400" s="14" t="s">
        <v>549</v>
      </c>
      <c r="B400" s="13" t="str">
        <f>VLOOKUP($A400,'دیتا اولیه'!$A:$AM,2,FALSE)</f>
        <v>توسعه‌ صنایع‌ بهشهر(هلدینگ</v>
      </c>
      <c r="C400" s="13" t="str">
        <f>VLOOKUP($A400,'دیتا اولیه'!$A:$AM,3,FALSE)</f>
        <v>سرمایه گذاری</v>
      </c>
      <c r="D400" s="13">
        <f>VLOOKUP($A400,'دیتا اولیه'!$A:$AM,5,FALSE)/10000000000</f>
        <v>14700</v>
      </c>
      <c r="E400" s="15">
        <f>IFERROR(D400/'دیتا اولیه'!$AO$2*1000,"")</f>
        <v>175.41766109785203</v>
      </c>
      <c r="F400" s="15">
        <f t="shared" si="24"/>
        <v>517.85714285713414</v>
      </c>
      <c r="G400" s="14">
        <f>IFERROR(F400/'دیتا اولیه'!$AP$2*1000000,"")</f>
        <v>10226.246896862838</v>
      </c>
      <c r="H400" s="15">
        <f>IFERROR(VLOOKUP($A400,'دیتا اولیه'!$A:$AM,16,FALSE)/10000000000,"")</f>
        <v>1186.5209</v>
      </c>
      <c r="I400" s="14">
        <f>IFERROR(H400/'دیتا اولیه'!$AQ$2*1000000,"")</f>
        <v>22942.126532348506</v>
      </c>
      <c r="J400" s="15">
        <f t="shared" si="25"/>
        <v>341.98113207546641</v>
      </c>
      <c r="K400" s="14">
        <f>IFERROR(J400/'دیتا اولیه'!$AR$2*1000000,"")</f>
        <v>5728.6150405458629</v>
      </c>
      <c r="L400" s="14">
        <f>IFERROR(VLOOKUP($A400,'دیتا اولیه'!$A:$AM,15,FALSE)/10000000000,"")</f>
        <v>-1.8125</v>
      </c>
      <c r="M400" s="14">
        <f>IFERROR(L400/'دیتا اولیه'!$AS$2*1000000,"")</f>
        <v>-26.811733554237364</v>
      </c>
      <c r="N400" s="51">
        <f>IFERROR(VLOOKUP($A400,'دیتا اولیه'!$A:$AM,36,FALSE),"")</f>
        <v>-1.0053000000000001</v>
      </c>
      <c r="O400" s="35">
        <f t="shared" si="26"/>
        <v>-1.0046803168592182</v>
      </c>
      <c r="P400" s="51">
        <f>IFERROR(VLOOKUP($A400,'دیتا اولیه'!$A:$AM,37,FALSE),"")</f>
        <v>-1.0035000000000001</v>
      </c>
      <c r="Q400" s="34">
        <f t="shared" si="27"/>
        <v>-1.0026218547062913</v>
      </c>
      <c r="R400" s="54" t="str">
        <f>IFERROR(VLOOKUP($A400,'دیتا اولیه'!$A:$AM,31,FALSE),"")</f>
        <v>-</v>
      </c>
      <c r="S400" s="14">
        <f>IFERROR(VLOOKUP($A400,'دیتا اولیه'!$A:$AM,17,FALSE)/10000000000,"")</f>
        <v>543.18150000000003</v>
      </c>
      <c r="T400" s="14">
        <f>IFERROR(S400/'دیتا اولیه'!$AR$2*1000000,"")</f>
        <v>9098.9748228554199</v>
      </c>
      <c r="U400" s="30">
        <f>IFERROR(VLOOKUP($A400,'دیتا اولیه'!$A:$AM,22,FALSE),"")</f>
        <v>0.4425</v>
      </c>
      <c r="V400" s="19">
        <f>IFERROR(VLOOKUP($A400,'دیتا اولیه'!$A:$AN,20,FALSE)/10000000000/L400,"")</f>
        <v>-7.2648827586206899</v>
      </c>
      <c r="W400" s="14">
        <f>IFERROR(VLOOKUP($A400,'دیتا اولیه'!$A:$AN,40,FALSE),"")</f>
        <v>613.37850000000003</v>
      </c>
      <c r="X400" s="18">
        <f>IFERROR(VLOOKUP($A400,'دیتا اولیه'!$A:$AN,23,FALSE),"")</f>
        <v>15.4445</v>
      </c>
      <c r="Y400" s="18">
        <f>IFERROR(VLOOKUP($A400,'دیتا اولیه'!$A:$AN,24,FALSE),"")</f>
        <v>16.563400000000001</v>
      </c>
      <c r="Z400" s="18">
        <f>IFERROR(VLOOKUP($A400,'دیتا اولیه'!$A:$AN,25,FALSE),"")</f>
        <v>1.0290999999999999</v>
      </c>
      <c r="AA400" s="30">
        <f>IFERROR(VLOOKUP($A400,'دیتا اولیه'!$A:$AN,38,FALSE),"")</f>
        <v>0.61890000000000001</v>
      </c>
      <c r="AB400" s="18">
        <f>IFERROR(VLOOKUP($A400,'دیتا اولیه'!$A:$AN,39,FALSE),"")</f>
        <v>1.3164</v>
      </c>
      <c r="AC400" s="22"/>
    </row>
    <row r="401" spans="1:29" ht="20.5" thickBot="1" x14ac:dyDescent="0.4">
      <c r="A401" s="14" t="s">
        <v>185</v>
      </c>
      <c r="B401" s="13" t="str">
        <f>VLOOKUP($A401,'دیتا اولیه'!$A:$AM,2,FALSE)</f>
        <v>گروه مالی شهر</v>
      </c>
      <c r="C401" s="13" t="str">
        <f>VLOOKUP($A401,'دیتا اولیه'!$A:$AM,3,FALSE)</f>
        <v>سرمایه گذاری</v>
      </c>
      <c r="D401" s="13">
        <f>VLOOKUP($A401,'دیتا اولیه'!$A:$AM,5,FALSE)/10000000000</f>
        <v>8827.5</v>
      </c>
      <c r="E401" s="15">
        <f>IFERROR(D401/'دیتا اولیه'!$AO$2*1000,"")</f>
        <v>105.3400954653938</v>
      </c>
      <c r="F401" s="15">
        <f t="shared" si="24"/>
        <v>106.93245955508257</v>
      </c>
      <c r="G401" s="14">
        <f>IFERROR(F401/'دیتا اولیه'!$AP$2*1000000,"")</f>
        <v>2111.6204493499722</v>
      </c>
      <c r="H401" s="15">
        <f>IFERROR(VLOOKUP($A401,'دیتا اولیه'!$A:$AM,16,FALSE)/10000000000,"")</f>
        <v>1027.4386999999999</v>
      </c>
      <c r="I401" s="14">
        <f>IFERROR(H401/'دیتا اولیه'!$AQ$2*1000000,"")</f>
        <v>19866.172319115201</v>
      </c>
      <c r="J401" s="15">
        <f t="shared" si="25"/>
        <v>143.61114315087383</v>
      </c>
      <c r="K401" s="14">
        <f>IFERROR(J401/'دیتا اولیه'!$AR$2*1000000,"")</f>
        <v>2405.6676742696254</v>
      </c>
      <c r="L401" s="14">
        <f>IFERROR(VLOOKUP($A401,'دیتا اولیه'!$A:$AM,15,FALSE)/10000000000,"")</f>
        <v>1145.4712</v>
      </c>
      <c r="M401" s="14">
        <f>IFERROR(L401/'دیتا اولیه'!$AS$2*1000000,"")</f>
        <v>16944.589577077262</v>
      </c>
      <c r="N401" s="51">
        <f>IFERROR(VLOOKUP($A401,'دیتا اولیه'!$A:$AM,36,FALSE),"")</f>
        <v>6.9762000000000004</v>
      </c>
      <c r="O401" s="35">
        <f t="shared" si="26"/>
        <v>6.0436119495273752</v>
      </c>
      <c r="P401" s="51">
        <f>IFERROR(VLOOKUP($A401,'دیتا اولیه'!$A:$AM,37,FALSE),"")</f>
        <v>9.7120999999999995</v>
      </c>
      <c r="Q401" s="34">
        <f t="shared" si="27"/>
        <v>7.0244485140752335</v>
      </c>
      <c r="R401" s="54" t="str">
        <f>IFERROR(VLOOKUP($A401,'دیتا اولیه'!$A:$AM,31,FALSE),"")</f>
        <v>-</v>
      </c>
      <c r="S401" s="14">
        <f>IFERROR(VLOOKUP($A401,'دیتا اولیه'!$A:$AM,17,FALSE)/10000000000,"")</f>
        <v>2883.8773000000001</v>
      </c>
      <c r="T401" s="14">
        <f>IFERROR(S401/'دیتا اولیه'!$AR$2*1000000,"")</f>
        <v>48308.579995644672</v>
      </c>
      <c r="U401" s="30">
        <f>IFERROR(VLOOKUP($A401,'دیتا اولیه'!$A:$AM,22,FALSE),"")</f>
        <v>0.16059999999999999</v>
      </c>
      <c r="V401" s="19">
        <f>IFERROR(VLOOKUP($A401,'دیتا اولیه'!$A:$AN,20,FALSE)/10000000000/L401,"")</f>
        <v>2.1615034930603232E-2</v>
      </c>
      <c r="W401" s="14">
        <f>IFERROR(VLOOKUP($A401,'دیتا اولیه'!$A:$AN,40,FALSE),"")</f>
        <v>203.78819999999999</v>
      </c>
      <c r="X401" s="18">
        <f>IFERROR(VLOOKUP($A401,'دیتا اولیه'!$A:$AN,23,FALSE),"")</f>
        <v>4.5735000000000001</v>
      </c>
      <c r="Y401" s="18">
        <f>IFERROR(VLOOKUP($A401,'دیتا اولیه'!$A:$AN,24,FALSE),"")</f>
        <v>4.7885999999999997</v>
      </c>
      <c r="Z401" s="18">
        <f>IFERROR(VLOOKUP($A401,'دیتا اولیه'!$A:$AN,25,FALSE),"")</f>
        <v>1.1129</v>
      </c>
      <c r="AA401" s="30">
        <f>IFERROR(VLOOKUP($A401,'دیتا اولیه'!$A:$AN,38,FALSE),"")</f>
        <v>0.42320000000000002</v>
      </c>
      <c r="AB401" s="18" t="str">
        <f>IFERROR(VLOOKUP($A401,'دیتا اولیه'!$A:$AN,39,FALSE),"")</f>
        <v>-</v>
      </c>
      <c r="AC401" s="22"/>
    </row>
    <row r="402" spans="1:29" ht="20.5" thickBot="1" x14ac:dyDescent="0.4">
      <c r="A402" s="14" t="s">
        <v>810</v>
      </c>
      <c r="B402" s="13" t="str">
        <f>VLOOKUP($A402,'دیتا اولیه'!$A:$AM,2,FALSE)</f>
        <v>شرکت سرمایه گذاری اعتلاء البرز</v>
      </c>
      <c r="C402" s="13" t="str">
        <f>VLOOKUP($A402,'دیتا اولیه'!$A:$AM,3,FALSE)</f>
        <v>سرمایه گذاری</v>
      </c>
      <c r="D402" s="13">
        <f>VLOOKUP($A402,'دیتا اولیه'!$A:$AM,5,FALSE)/10000000000</f>
        <v>1298.04</v>
      </c>
      <c r="E402" s="15">
        <f>IFERROR(D402/'دیتا اولیه'!$AO$2*1000,"")</f>
        <v>15.489737470167062</v>
      </c>
      <c r="F402" s="15">
        <f t="shared" si="24"/>
        <v>70.635497193688437</v>
      </c>
      <c r="G402" s="14">
        <f>IFERROR(F402/'دیتا اولیه'!$AP$2*1000000,"")</f>
        <v>1394.8557897647795</v>
      </c>
      <c r="H402" s="15">
        <f>IFERROR(VLOOKUP($A402,'دیتا اولیه'!$A:$AM,16,FALSE)/10000000000,"")</f>
        <v>320.83699999999999</v>
      </c>
      <c r="I402" s="14">
        <f>IFERROR(H402/'دیتا اولیه'!$AQ$2*1000000,"")</f>
        <v>6203.5848253992808</v>
      </c>
      <c r="J402" s="15">
        <f t="shared" si="25"/>
        <v>50.098467778278504</v>
      </c>
      <c r="K402" s="14">
        <f>IFERROR(J402/'دیتا اولیه'!$AR$2*1000000,"")</f>
        <v>839.21248602573837</v>
      </c>
      <c r="L402" s="14">
        <f>IFERROR(VLOOKUP($A402,'دیتا اولیه'!$A:$AM,15,FALSE)/10000000000,"")</f>
        <v>66.701099999999997</v>
      </c>
      <c r="M402" s="14">
        <f>IFERROR(L402/'دیتا اولیه'!$AS$2*1000000,"")</f>
        <v>986.68806674457483</v>
      </c>
      <c r="N402" s="51">
        <f>IFERROR(VLOOKUP($A402,'دیتا اولیه'!$A:$AM,36,FALSE),"")</f>
        <v>0.33139999999999997</v>
      </c>
      <c r="O402" s="35">
        <f t="shared" si="26"/>
        <v>0.17573091818168374</v>
      </c>
      <c r="P402" s="51">
        <f>IFERROR(VLOOKUP($A402,'دیتا اولیه'!$A:$AM,37,FALSE),"")</f>
        <v>-5.57E-2</v>
      </c>
      <c r="Q402" s="34">
        <f t="shared" si="27"/>
        <v>-0.29262360024259981</v>
      </c>
      <c r="R402" s="54" t="str">
        <f>IFERROR(VLOOKUP($A402,'دیتا اولیه'!$A:$AM,31,FALSE),"")</f>
        <v>-</v>
      </c>
      <c r="S402" s="14">
        <f>IFERROR(VLOOKUP($A402,'دیتا اولیه'!$A:$AM,17,FALSE)/10000000000,"")</f>
        <v>343.39710000000002</v>
      </c>
      <c r="T402" s="14">
        <f>IFERROR(S402/'دیتا اولیه'!$AR$2*1000000,"")</f>
        <v>5752.3342881551844</v>
      </c>
      <c r="U402" s="30">
        <f>IFERROR(VLOOKUP($A402,'دیتا اولیه'!$A:$AM,22,FALSE),"")</f>
        <v>0.76049999999999995</v>
      </c>
      <c r="V402" s="19">
        <f>IFERROR(VLOOKUP($A402,'دیتا اولیه'!$A:$AN,20,FALSE)/10000000000/L402,"")</f>
        <v>1.7034201834752353E-2</v>
      </c>
      <c r="W402" s="14">
        <f>IFERROR(VLOOKUP($A402,'دیتا اولیه'!$A:$AN,40,FALSE),"")</f>
        <v>108.3338</v>
      </c>
      <c r="X402" s="18">
        <f>IFERROR(VLOOKUP($A402,'دیتا اولیه'!$A:$AN,23,FALSE),"")</f>
        <v>5.7031000000000001</v>
      </c>
      <c r="Y402" s="18">
        <f>IFERROR(VLOOKUP($A402,'دیتا اولیه'!$A:$AN,24,FALSE),"")</f>
        <v>6.3201999999999998</v>
      </c>
      <c r="Z402" s="18">
        <f>IFERROR(VLOOKUP($A402,'دیتا اولیه'!$A:$AN,25,FALSE),"")</f>
        <v>1.1081000000000001</v>
      </c>
      <c r="AA402" s="30">
        <f>IFERROR(VLOOKUP($A402,'دیتا اولیه'!$A:$AN,38,FALSE),"")</f>
        <v>0.26219999999999999</v>
      </c>
      <c r="AB402" s="18">
        <f>IFERROR(VLOOKUP($A402,'دیتا اولیه'!$A:$AN,39,FALSE),"")</f>
        <v>1.0396000000000001</v>
      </c>
      <c r="AC402" s="22"/>
    </row>
    <row r="403" spans="1:29" ht="20.5" thickBot="1" x14ac:dyDescent="0.4">
      <c r="A403" s="14" t="s">
        <v>140</v>
      </c>
      <c r="B403" s="13" t="str">
        <f>VLOOKUP($A403,'دیتا اولیه'!$A:$AM,2,FALSE)</f>
        <v>گروه دارویی برکت</v>
      </c>
      <c r="C403" s="13" t="str">
        <f>VLOOKUP($A403,'دیتا اولیه'!$A:$AM,3,FALSE)</f>
        <v>سرمایه گذاری</v>
      </c>
      <c r="D403" s="13">
        <f>VLOOKUP($A403,'دیتا اولیه'!$A:$AM,5,FALSE)/10000000000</f>
        <v>6230.2619999999997</v>
      </c>
      <c r="E403" s="15">
        <f>IFERROR(D403/'دیتا اولیه'!$AO$2*1000,"")</f>
        <v>74.346801909307871</v>
      </c>
      <c r="F403" s="15">
        <f t="shared" si="24"/>
        <v>464.33333333333633</v>
      </c>
      <c r="G403" s="14">
        <f>IFERROR(F403/'دیتا اولیه'!$AP$2*1000000,"")</f>
        <v>9169.2996313849981</v>
      </c>
      <c r="H403" s="15">
        <f>IFERROR(VLOOKUP($A403,'دیتا اولیه'!$A:$AM,16,FALSE)/10000000000,"")</f>
        <v>673.85180000000003</v>
      </c>
      <c r="I403" s="14">
        <f>IFERROR(H403/'دیتا اولیه'!$AQ$2*1000000,"")</f>
        <v>13029.34761591709</v>
      </c>
      <c r="J403" s="15" t="str">
        <f t="shared" si="25"/>
        <v/>
      </c>
      <c r="K403" s="14" t="str">
        <f>IFERROR(J403/'دیتا اولیه'!$AR$2*1000000,"")</f>
        <v/>
      </c>
      <c r="L403" s="14">
        <f>IFERROR(VLOOKUP($A403,'دیتا اولیه'!$A:$AM,15,FALSE)/10000000000,"")</f>
        <v>3.4824999999999999</v>
      </c>
      <c r="M403" s="14">
        <f>IFERROR(L403/'دیتا اولیه'!$AS$2*1000000,"")</f>
        <v>51.515510125589856</v>
      </c>
      <c r="N403" s="51" t="str">
        <f>IFERROR(VLOOKUP($A403,'دیتا اولیه'!$A:$AM,36,FALSE),"")</f>
        <v>-</v>
      </c>
      <c r="O403" s="35" t="str">
        <f t="shared" si="26"/>
        <v/>
      </c>
      <c r="P403" s="51">
        <f>IFERROR(VLOOKUP($A403,'دیتا اولیه'!$A:$AM,37,FALSE),"")</f>
        <v>-0.99250000000000005</v>
      </c>
      <c r="Q403" s="34">
        <f t="shared" si="27"/>
        <v>-0.99438173991509005</v>
      </c>
      <c r="R403" s="54" t="str">
        <f>IFERROR(VLOOKUP($A403,'دیتا اولیه'!$A:$AM,31,FALSE),"")</f>
        <v>-</v>
      </c>
      <c r="S403" s="14">
        <f>IFERROR(VLOOKUP($A403,'دیتا اولیه'!$A:$AM,17,FALSE)/10000000000,"")</f>
        <v>314.94240000000002</v>
      </c>
      <c r="T403" s="14">
        <f>IFERROR(S403/'دیتا اولیه'!$AR$2*1000000,"")</f>
        <v>5275.6821950851809</v>
      </c>
      <c r="U403" s="30">
        <f>IFERROR(VLOOKUP($A403,'دیتا اولیه'!$A:$AM,22,FALSE),"")</f>
        <v>0.2702</v>
      </c>
      <c r="V403" s="19">
        <f>IFERROR(VLOOKUP($A403,'دیتا اولیه'!$A:$AN,20,FALSE)/10000000000/L403,"")</f>
        <v>5.5338406317300786</v>
      </c>
      <c r="W403" s="14">
        <f>IFERROR(VLOOKUP($A403,'دیتا اولیه'!$A:$AN,40,FALSE),"")</f>
        <v>2023.7327</v>
      </c>
      <c r="X403" s="18">
        <f>IFERROR(VLOOKUP($A403,'دیتا اولیه'!$A:$AN,23,FALSE),"")</f>
        <v>20.026299999999999</v>
      </c>
      <c r="Y403" s="18">
        <f>IFERROR(VLOOKUP($A403,'دیتا اولیه'!$A:$AN,24,FALSE),"")</f>
        <v>31.3017</v>
      </c>
      <c r="Z403" s="18">
        <f>IFERROR(VLOOKUP($A403,'دیتا اولیه'!$A:$AN,25,FALSE),"")</f>
        <v>1.0951</v>
      </c>
      <c r="AA403" s="30">
        <f>IFERROR(VLOOKUP($A403,'دیتا اولیه'!$A:$AN,38,FALSE),"")</f>
        <v>0.17169999999999999</v>
      </c>
      <c r="AB403" s="18">
        <f>IFERROR(VLOOKUP($A403,'دیتا اولیه'!$A:$AN,39,FALSE),"")</f>
        <v>1.4799</v>
      </c>
      <c r="AC403" s="22"/>
    </row>
    <row r="404" spans="1:29" ht="20.5" thickBot="1" x14ac:dyDescent="0.4">
      <c r="A404" s="14" t="s">
        <v>1352</v>
      </c>
      <c r="B404" s="13" t="str">
        <f>VLOOKUP($A404,'دیتا اولیه'!$A:$AM,2,FALSE)</f>
        <v>سرمایه گذاری توسعه صنایع سیمان</v>
      </c>
      <c r="C404" s="13" t="str">
        <f>VLOOKUP($A404,'دیتا اولیه'!$A:$AM,3,FALSE)</f>
        <v>سرمایه گذاری</v>
      </c>
      <c r="D404" s="13">
        <f>VLOOKUP($A404,'دیتا اولیه'!$A:$AM,5,FALSE)/10000000000</f>
        <v>18204</v>
      </c>
      <c r="E404" s="15">
        <f>IFERROR(D404/'دیتا اولیه'!$AO$2*1000,"")</f>
        <v>217.23150357995226</v>
      </c>
      <c r="F404" s="15" t="str">
        <f t="shared" si="24"/>
        <v/>
      </c>
      <c r="G404" s="14" t="str">
        <f>IFERROR(F404/'دیتا اولیه'!$AP$2*1000000,"")</f>
        <v/>
      </c>
      <c r="H404" s="15">
        <f>IFERROR(VLOOKUP($A404,'دیتا اولیه'!$A:$AM,16,FALSE)/10000000000,"")</f>
        <v>3224.1019000000001</v>
      </c>
      <c r="I404" s="14">
        <f>IFERROR(H404/'دیتا اولیه'!$AQ$2*1000000,"")</f>
        <v>62340.034417417533</v>
      </c>
      <c r="J404" s="15">
        <f t="shared" si="25"/>
        <v>194.70550433081868</v>
      </c>
      <c r="K404" s="14">
        <f>IFERROR(J404/'دیتا اولیه'!$AR$2*1000000,"")</f>
        <v>3261.5626301291304</v>
      </c>
      <c r="L404" s="14">
        <f>IFERROR(VLOOKUP($A404,'دیتا اولیه'!$A:$AM,15,FALSE)/10000000000,"")</f>
        <v>69.685100000000006</v>
      </c>
      <c r="M404" s="14">
        <f>IFERROR(L404/'دیتا اولیه'!$AS$2*1000000,"")</f>
        <v>1030.8294256002132</v>
      </c>
      <c r="N404" s="51">
        <f>IFERROR(VLOOKUP($A404,'دیتا اولیه'!$A:$AM,36,FALSE),"")</f>
        <v>-0.6421</v>
      </c>
      <c r="O404" s="35">
        <f t="shared" si="26"/>
        <v>-0.6839461502048787</v>
      </c>
      <c r="P404" s="51" t="str">
        <f>IFERROR(VLOOKUP($A404,'دیتا اولیه'!$A:$AM,37,FALSE),"")</f>
        <v>-</v>
      </c>
      <c r="Q404" s="34" t="str">
        <f t="shared" si="27"/>
        <v/>
      </c>
      <c r="R404" s="54" t="str">
        <f>IFERROR(VLOOKUP($A404,'دیتا اولیه'!$A:$AM,31,FALSE),"")</f>
        <v>-</v>
      </c>
      <c r="S404" s="14">
        <f>IFERROR(VLOOKUP($A404,'دیتا اولیه'!$A:$AM,17,FALSE)/10000000000,"")</f>
        <v>1339.0362</v>
      </c>
      <c r="T404" s="14">
        <f>IFERROR(S404/'دیتا اولیه'!$AR$2*1000000,"")</f>
        <v>22430.544248454698</v>
      </c>
      <c r="U404" s="30">
        <f>IFERROR(VLOOKUP($A404,'دیتا اولیه'!$A:$AM,22,FALSE),"")</f>
        <v>0.34429999999999999</v>
      </c>
      <c r="V404" s="19" t="str">
        <f>IFERROR(VLOOKUP($A404,'دیتا اولیه'!$A:$AN,20,FALSE)/10000000000/L404,"")</f>
        <v/>
      </c>
      <c r="W404" s="14">
        <f>IFERROR(VLOOKUP($A404,'دیتا اولیه'!$A:$AN,40,FALSE),"")</f>
        <v>147.55029999999999</v>
      </c>
      <c r="X404" s="18">
        <f>IFERROR(VLOOKUP($A404,'دیتا اولیه'!$A:$AN,23,FALSE),"")</f>
        <v>5.1966000000000001</v>
      </c>
      <c r="Y404" s="18">
        <f>IFERROR(VLOOKUP($A404,'دیتا اولیه'!$A:$AN,24,FALSE),"")</f>
        <v>5.2558999999999996</v>
      </c>
      <c r="Z404" s="18">
        <f>IFERROR(VLOOKUP($A404,'دیتا اولیه'!$A:$AN,25,FALSE),"")</f>
        <v>1.0853999999999999</v>
      </c>
      <c r="AA404" s="30">
        <f>IFERROR(VLOOKUP($A404,'دیتا اولیه'!$A:$AN,38,FALSE),"")</f>
        <v>0.2394</v>
      </c>
      <c r="AB404" s="18">
        <f>IFERROR(VLOOKUP($A404,'دیتا اولیه'!$A:$AN,39,FALSE),"")</f>
        <v>1.0841000000000001</v>
      </c>
      <c r="AC404" s="22"/>
    </row>
    <row r="405" spans="1:29" ht="20.5" thickBot="1" x14ac:dyDescent="0.4">
      <c r="A405" s="14" t="s">
        <v>329</v>
      </c>
      <c r="B405" s="13" t="str">
        <f>VLOOKUP($A405,'دیتا اولیه'!$A:$AM,2,FALSE)</f>
        <v>سرمایه گذاری جامی</v>
      </c>
      <c r="C405" s="13" t="str">
        <f>VLOOKUP($A405,'دیتا اولیه'!$A:$AM,3,FALSE)</f>
        <v>سرمایه گذاری</v>
      </c>
      <c r="D405" s="13">
        <f>VLOOKUP($A405,'دیتا اولیه'!$A:$AM,5,FALSE)/10000000000</f>
        <v>641</v>
      </c>
      <c r="E405" s="15">
        <f>IFERROR(D405/'دیتا اولیه'!$AO$2*1000,"")</f>
        <v>7.6491646778042961</v>
      </c>
      <c r="F405" s="15">
        <f t="shared" si="24"/>
        <v>12.62468878271987</v>
      </c>
      <c r="G405" s="14">
        <f>IFERROR(F405/'دیتا اولیه'!$AP$2*1000000,"")</f>
        <v>249.30270108056618</v>
      </c>
      <c r="H405" s="15">
        <f>IFERROR(VLOOKUP($A405,'دیتا اولیه'!$A:$AM,16,FALSE)/10000000000,"")</f>
        <v>17.520700000000001</v>
      </c>
      <c r="I405" s="14">
        <f>IFERROR(H405/'دیتا اولیه'!$AQ$2*1000000,"")</f>
        <v>338.77373448315871</v>
      </c>
      <c r="J405" s="15">
        <f t="shared" si="25"/>
        <v>1.4849988720956462</v>
      </c>
      <c r="K405" s="14">
        <f>IFERROR(J405/'دیتا اولیه'!$AR$2*1000000,"")</f>
        <v>24.875602996727576</v>
      </c>
      <c r="L405" s="14">
        <f>IFERROR(VLOOKUP($A405,'دیتا اولیه'!$A:$AM,15,FALSE)/10000000000,"")</f>
        <v>37.523099999999999</v>
      </c>
      <c r="M405" s="14">
        <f>IFERROR(L405/'دیتا اولیه'!$AS$2*1000000,"")</f>
        <v>555.0672327332436</v>
      </c>
      <c r="N405" s="51">
        <f>IFERROR(VLOOKUP($A405,'دیتا اولیه'!$A:$AM,36,FALSE),"")</f>
        <v>24.2681</v>
      </c>
      <c r="O405" s="35">
        <f t="shared" si="26"/>
        <v>21.313719703850538</v>
      </c>
      <c r="P405" s="51">
        <f>IFERROR(VLOOKUP($A405,'دیتا اولیه'!$A:$AM,37,FALSE),"")</f>
        <v>1.9722</v>
      </c>
      <c r="Q405" s="34">
        <f t="shared" si="27"/>
        <v>1.2264790165825947</v>
      </c>
      <c r="R405" s="54" t="str">
        <f>IFERROR(VLOOKUP($A405,'دیتا اولیه'!$A:$AM,31,FALSE),"")</f>
        <v>-</v>
      </c>
      <c r="S405" s="14">
        <f>IFERROR(VLOOKUP($A405,'دیتا اولیه'!$A:$AM,17,FALSE)/10000000000,"")</f>
        <v>48.711300000000001</v>
      </c>
      <c r="T405" s="14">
        <f>IFERROR(S405/'دیتا اولیه'!$AR$2*1000000,"")</f>
        <v>815.97567716970707</v>
      </c>
      <c r="U405" s="30">
        <f>IFERROR(VLOOKUP($A405,'دیتا اولیه'!$A:$AM,22,FALSE),"")</f>
        <v>0.42809999999999998</v>
      </c>
      <c r="V405" s="19">
        <f>IFERROR(VLOOKUP($A405,'دیتا اولیه'!$A:$AN,20,FALSE)/10000000000/L405,"")</f>
        <v>1.0660100045038924E-5</v>
      </c>
      <c r="W405" s="14">
        <f>IFERROR(VLOOKUP($A405,'دیتا اولیه'!$A:$AN,40,FALSE),"")</f>
        <v>88.998500000000007</v>
      </c>
      <c r="X405" s="18">
        <f>IFERROR(VLOOKUP($A405,'دیتا اولیه'!$A:$AN,23,FALSE),"")</f>
        <v>12.2369</v>
      </c>
      <c r="Y405" s="18">
        <f>IFERROR(VLOOKUP($A405,'دیتا اولیه'!$A:$AN,24,FALSE),"")</f>
        <v>15.2</v>
      </c>
      <c r="Z405" s="18">
        <f>IFERROR(VLOOKUP($A405,'دیتا اولیه'!$A:$AN,25,FALSE),"")</f>
        <v>1.0757000000000001</v>
      </c>
      <c r="AA405" s="30">
        <f>IFERROR(VLOOKUP($A405,'دیتا اولیه'!$A:$AN,38,FALSE),"")</f>
        <v>4.53E-2</v>
      </c>
      <c r="AB405" s="18">
        <f>IFERROR(VLOOKUP($A405,'دیتا اولیه'!$A:$AN,39,FALSE),"")</f>
        <v>0.59299999999999997</v>
      </c>
      <c r="AC405" s="22"/>
    </row>
    <row r="406" spans="1:29" ht="20.5" thickBot="1" x14ac:dyDescent="0.4">
      <c r="A406" s="14" t="s">
        <v>335</v>
      </c>
      <c r="B406" s="13" t="str">
        <f>VLOOKUP($A406,'دیتا اولیه'!$A:$AM,2,FALSE)</f>
        <v>سرمایه‌گذاری‌نیرو</v>
      </c>
      <c r="C406" s="13" t="str">
        <f>VLOOKUP($A406,'دیتا اولیه'!$A:$AM,3,FALSE)</f>
        <v>سرمایه گذاری</v>
      </c>
      <c r="D406" s="13">
        <f>VLOOKUP($A406,'دیتا اولیه'!$A:$AM,5,FALSE)/10000000000</f>
        <v>8426.25</v>
      </c>
      <c r="E406" s="15">
        <f>IFERROR(D406/'دیتا اولیه'!$AO$2*1000,"")</f>
        <v>100.5519093078759</v>
      </c>
      <c r="F406" s="15">
        <f t="shared" si="24"/>
        <v>139.21329211746527</v>
      </c>
      <c r="G406" s="14">
        <f>IFERROR(F406/'دیتا اولیه'!$AP$2*1000000,"")</f>
        <v>2749.0776484491562</v>
      </c>
      <c r="H406" s="15">
        <f>IFERROR(VLOOKUP($A406,'دیتا اولیه'!$A:$AM,16,FALSE)/10000000000,"")</f>
        <v>573.21659999999997</v>
      </c>
      <c r="I406" s="14">
        <f>IFERROR(H406/'دیتا اولیه'!$AQ$2*1000000,"")</f>
        <v>11083.50284233729</v>
      </c>
      <c r="J406" s="15" t="str">
        <f t="shared" si="25"/>
        <v/>
      </c>
      <c r="K406" s="14" t="str">
        <f>IFERROR(J406/'دیتا اولیه'!$AR$2*1000000,"")</f>
        <v/>
      </c>
      <c r="L406" s="14">
        <f>IFERROR(VLOOKUP($A406,'دیتا اولیه'!$A:$AM,15,FALSE)/10000000000,"")</f>
        <v>-9.0070999999999994</v>
      </c>
      <c r="M406" s="14">
        <f>IFERROR(L406/'دیتا اولیه'!$AS$2*1000000,"")</f>
        <v>-133.23915326696348</v>
      </c>
      <c r="N406" s="51" t="str">
        <f>IFERROR(VLOOKUP($A406,'دیتا اولیه'!$A:$AM,36,FALSE),"")</f>
        <v>-</v>
      </c>
      <c r="O406" s="35" t="str">
        <f t="shared" si="26"/>
        <v/>
      </c>
      <c r="P406" s="51">
        <f>IFERROR(VLOOKUP($A406,'دیتا اولیه'!$A:$AM,37,FALSE),"")</f>
        <v>-1.0647</v>
      </c>
      <c r="Q406" s="34">
        <f t="shared" si="27"/>
        <v>-1.0484668569991569</v>
      </c>
      <c r="R406" s="54" t="str">
        <f>IFERROR(VLOOKUP($A406,'دیتا اولیه'!$A:$AM,31,FALSE),"")</f>
        <v>-</v>
      </c>
      <c r="S406" s="14">
        <f>IFERROR(VLOOKUP($A406,'دیتا اولیه'!$A:$AM,17,FALSE)/10000000000,"")</f>
        <v>419.88209999999998</v>
      </c>
      <c r="T406" s="14">
        <f>IFERROR(S406/'دیتا اولیه'!$AR$2*1000000,"")</f>
        <v>7033.5544499723601</v>
      </c>
      <c r="U406" s="30">
        <f>IFERROR(VLOOKUP($A406,'دیتا اولیه'!$A:$AM,22,FALSE),"")</f>
        <v>0.1099</v>
      </c>
      <c r="V406" s="19">
        <f>IFERROR(VLOOKUP($A406,'دیتا اولیه'!$A:$AN,20,FALSE)/10000000000/L406,"")</f>
        <v>-0.13698082623707963</v>
      </c>
      <c r="W406" s="14">
        <f>IFERROR(VLOOKUP($A406,'دیتا اولیه'!$A:$AN,40,FALSE),"")</f>
        <v>891.59439999999995</v>
      </c>
      <c r="X406" s="18">
        <f>IFERROR(VLOOKUP($A406,'دیتا اولیه'!$A:$AN,23,FALSE),"")</f>
        <v>19.295300000000001</v>
      </c>
      <c r="Y406" s="18">
        <f>IFERROR(VLOOKUP($A406,'دیتا اولیه'!$A:$AN,24,FALSE),"")</f>
        <v>22.468599999999999</v>
      </c>
      <c r="Z406" s="18">
        <f>IFERROR(VLOOKUP($A406,'دیتا اولیه'!$A:$AN,25,FALSE),"")</f>
        <v>3.5110000000000001</v>
      </c>
      <c r="AA406" s="30">
        <f>IFERROR(VLOOKUP($A406,'دیتا اولیه'!$A:$AN,38,FALSE),"")</f>
        <v>2.6800000000000001E-2</v>
      </c>
      <c r="AB406" s="18">
        <f>IFERROR(VLOOKUP($A406,'دیتا اولیه'!$A:$AN,39,FALSE),"")</f>
        <v>1.294</v>
      </c>
      <c r="AC406" s="22"/>
    </row>
    <row r="407" spans="1:29" ht="20.5" thickBot="1" x14ac:dyDescent="0.4">
      <c r="A407" s="14" t="s">
        <v>553</v>
      </c>
      <c r="B407" s="13" t="str">
        <f>VLOOKUP($A407,'دیتا اولیه'!$A:$AM,2,FALSE)</f>
        <v>سرمایه گذاری اقتصاد شهر طوبی</v>
      </c>
      <c r="C407" s="13" t="str">
        <f>VLOOKUP($A407,'دیتا اولیه'!$A:$AM,3,FALSE)</f>
        <v>سرمایه گذاری</v>
      </c>
      <c r="D407" s="13">
        <f>VLOOKUP($A407,'دیتا اولیه'!$A:$AM,5,FALSE)/10000000000</f>
        <v>742.5</v>
      </c>
      <c r="E407" s="15">
        <f>IFERROR(D407/'دیتا اولیه'!$AO$2*1000,"")</f>
        <v>8.8603818615751795</v>
      </c>
      <c r="F407" s="15" t="str">
        <f t="shared" si="24"/>
        <v/>
      </c>
      <c r="G407" s="14" t="str">
        <f>IFERROR(F407/'دیتا اولیه'!$AP$2*1000000,"")</f>
        <v/>
      </c>
      <c r="H407" s="15">
        <f>IFERROR(VLOOKUP($A407,'دیتا اولیه'!$A:$AM,16,FALSE)/10000000000,"")</f>
        <v>155.27189999999999</v>
      </c>
      <c r="I407" s="14">
        <f>IFERROR(H407/'دیتا اولیه'!$AQ$2*1000000,"")</f>
        <v>3002.2796705209016</v>
      </c>
      <c r="J407" s="15">
        <f t="shared" si="25"/>
        <v>39.251729882111739</v>
      </c>
      <c r="K407" s="14">
        <f>IFERROR(J407/'دیتا اولیه'!$AR$2*1000000,"")</f>
        <v>657.51595360088015</v>
      </c>
      <c r="L407" s="14">
        <f>IFERROR(VLOOKUP($A407,'دیتا اولیه'!$A:$AM,15,FALSE)/10000000000,"")</f>
        <v>61.264099999999999</v>
      </c>
      <c r="M407" s="14">
        <f>IFERROR(L407/'دیتا اولیه'!$AS$2*1000000,"")</f>
        <v>906.26026242215357</v>
      </c>
      <c r="N407" s="51">
        <f>IFERROR(VLOOKUP($A407,'دیتا اولیه'!$A:$AM,36,FALSE),"")</f>
        <v>0.56079999999999997</v>
      </c>
      <c r="O407" s="35">
        <f t="shared" si="26"/>
        <v>0.37830916110708412</v>
      </c>
      <c r="P407" s="51" t="str">
        <f>IFERROR(VLOOKUP($A407,'دیتا اولیه'!$A:$AM,37,FALSE),"")</f>
        <v>-</v>
      </c>
      <c r="Q407" s="34" t="str">
        <f t="shared" si="27"/>
        <v/>
      </c>
      <c r="R407" s="54" t="str">
        <f>IFERROR(VLOOKUP($A407,'دیتا اولیه'!$A:$AM,31,FALSE),"")</f>
        <v>-</v>
      </c>
      <c r="S407" s="14">
        <f>IFERROR(VLOOKUP($A407,'دیتا اولیه'!$A:$AM,17,FALSE)/10000000000,"")</f>
        <v>154.65270000000001</v>
      </c>
      <c r="T407" s="14">
        <f>IFERROR(S407/'دیتا اولیه'!$AR$2*1000000,"")</f>
        <v>2590.6276697321478</v>
      </c>
      <c r="U407" s="30">
        <f>IFERROR(VLOOKUP($A407,'دیتا اولیه'!$A:$AM,22,FALSE),"")</f>
        <v>0.47770000000000001</v>
      </c>
      <c r="V407" s="19">
        <f>IFERROR(VLOOKUP($A407,'دیتا اولیه'!$A:$AN,20,FALSE)/10000000000/L407,"")</f>
        <v>2.3406856544044554E-3</v>
      </c>
      <c r="W407" s="14">
        <f>IFERROR(VLOOKUP($A407,'دیتا اولیه'!$A:$AN,40,FALSE),"")</f>
        <v>31.849</v>
      </c>
      <c r="X407" s="18">
        <f>IFERROR(VLOOKUP($A407,'دیتا اولیه'!$A:$AN,23,FALSE),"")</f>
        <v>4.4837999999999996</v>
      </c>
      <c r="Y407" s="18">
        <f>IFERROR(VLOOKUP($A407,'دیتا اولیه'!$A:$AN,24,FALSE),"")</f>
        <v>4.8579999999999997</v>
      </c>
      <c r="Z407" s="18">
        <f>IFERROR(VLOOKUP($A407,'دیتا اولیه'!$A:$AN,25,FALSE),"")</f>
        <v>1.0148999999999999</v>
      </c>
      <c r="AA407" s="30">
        <f>IFERROR(VLOOKUP($A407,'دیتا اولیه'!$A:$AN,38,FALSE),"")</f>
        <v>-1.5900000000000001E-2</v>
      </c>
      <c r="AB407" s="18" t="str">
        <f>IFERROR(VLOOKUP($A407,'دیتا اولیه'!$A:$AN,39,FALSE),"")</f>
        <v>-</v>
      </c>
      <c r="AC407" s="22"/>
    </row>
    <row r="408" spans="1:29" ht="20.5" thickBot="1" x14ac:dyDescent="0.4">
      <c r="A408" s="14" t="s">
        <v>511</v>
      </c>
      <c r="B408" s="13" t="str">
        <f>VLOOKUP($A408,'دیتا اولیه'!$A:$AM,2,FALSE)</f>
        <v>گسترش نفت و گاز پارسیان</v>
      </c>
      <c r="C408" s="13" t="str">
        <f>VLOOKUP($A408,'دیتا اولیه'!$A:$AM,3,FALSE)</f>
        <v>سرمایه گذاری</v>
      </c>
      <c r="D408" s="13">
        <f>VLOOKUP($A408,'دیتا اولیه'!$A:$AM,5,FALSE)/10000000000</f>
        <v>238666.5</v>
      </c>
      <c r="E408" s="15">
        <f>IFERROR(D408/'دیتا اولیه'!$AO$2*1000,"")</f>
        <v>2848.0489260143199</v>
      </c>
      <c r="F408" s="15">
        <f t="shared" si="24"/>
        <v>46.867542972699702</v>
      </c>
      <c r="G408" s="14">
        <f>IFERROR(F408/'دیتا اولیه'!$AP$2*1000000,"")</f>
        <v>925.50440309438591</v>
      </c>
      <c r="H408" s="15">
        <f>IFERROR(VLOOKUP($A408,'دیتا اولیه'!$A:$AM,16,FALSE)/10000000000,"")</f>
        <v>30000.7575</v>
      </c>
      <c r="I408" s="14">
        <f>IFERROR(H408/'دیتا اولیه'!$AQ$2*1000000,"")</f>
        <v>580083.48157314665</v>
      </c>
      <c r="J408" s="15">
        <f t="shared" si="25"/>
        <v>17381.999999999502</v>
      </c>
      <c r="K408" s="14">
        <f>IFERROR(J408/'دیتا اولیه'!$AR$2*1000000,"")</f>
        <v>291170.41057338729</v>
      </c>
      <c r="L408" s="14">
        <f>IFERROR(VLOOKUP($A408,'دیتا اولیه'!$A:$AM,15,FALSE)/10000000000,"")</f>
        <v>13.9056</v>
      </c>
      <c r="M408" s="14">
        <f>IFERROR(L408/'دیتا اولیه'!$AS$2*1000000,"")</f>
        <v>205.70109909616721</v>
      </c>
      <c r="N408" s="51">
        <f>IFERROR(VLOOKUP($A408,'دیتا اولیه'!$A:$AM,36,FALSE),"")</f>
        <v>-0.99919999999999998</v>
      </c>
      <c r="O408" s="35">
        <f t="shared" si="26"/>
        <v>-0.99929353707785384</v>
      </c>
      <c r="P408" s="51">
        <f>IFERROR(VLOOKUP($A408,'دیتا اولیه'!$A:$AM,37,FALSE),"")</f>
        <v>-0.70330000000000004</v>
      </c>
      <c r="Q408" s="34">
        <f t="shared" si="27"/>
        <v>-0.77774163104096095</v>
      </c>
      <c r="R408" s="54" t="str">
        <f>IFERROR(VLOOKUP($A408,'دیتا اولیه'!$A:$AM,31,FALSE),"")</f>
        <v>-</v>
      </c>
      <c r="S408" s="14">
        <f>IFERROR(VLOOKUP($A408,'دیتا اولیه'!$A:$AM,17,FALSE)/10000000000,"")</f>
        <v>39797.459799999997</v>
      </c>
      <c r="T408" s="14">
        <f>IFERROR(S408/'دیتا اولیه'!$AR$2*1000000,"")</f>
        <v>666657.61763572705</v>
      </c>
      <c r="U408" s="30">
        <f>IFERROR(VLOOKUP($A408,'دیتا اولیه'!$A:$AM,22,FALSE),"")</f>
        <v>0.97740000000000005</v>
      </c>
      <c r="V408" s="19">
        <f>IFERROR(VLOOKUP($A408,'دیتا اولیه'!$A:$AN,20,FALSE)/10000000000/L408,"")</f>
        <v>5.7160999884938439</v>
      </c>
      <c r="W408" s="14">
        <f>IFERROR(VLOOKUP($A408,'دیتا اولیه'!$A:$AN,40,FALSE),"")</f>
        <v>314.69760000000002</v>
      </c>
      <c r="X408" s="18">
        <f>IFERROR(VLOOKUP($A408,'دیتا اولیه'!$A:$AN,23,FALSE),"")</f>
        <v>7.5880999999999998</v>
      </c>
      <c r="Y408" s="18">
        <f>IFERROR(VLOOKUP($A408,'دیتا اولیه'!$A:$AN,24,FALSE),"")</f>
        <v>7.9104999999999999</v>
      </c>
      <c r="Z408" s="18">
        <f>IFERROR(VLOOKUP($A408,'دیتا اولیه'!$A:$AN,25,FALSE),"")</f>
        <v>0.99960000000000004</v>
      </c>
      <c r="AA408" s="30">
        <f>IFERROR(VLOOKUP($A408,'دیتا اولیه'!$A:$AN,38,FALSE),"")</f>
        <v>0.80379999999999996</v>
      </c>
      <c r="AB408" s="18">
        <f>IFERROR(VLOOKUP($A408,'دیتا اولیه'!$A:$AN,39,FALSE),"")</f>
        <v>1.2597</v>
      </c>
      <c r="AC408" s="22"/>
    </row>
    <row r="409" spans="1:29" ht="20.5" thickBot="1" x14ac:dyDescent="0.4">
      <c r="A409" s="14" t="s">
        <v>124</v>
      </c>
      <c r="B409" s="13" t="str">
        <f>VLOOKUP($A409,'دیتا اولیه'!$A:$AM,2,FALSE)</f>
        <v>گروه‌صنایع‌بهشهرایران‌</v>
      </c>
      <c r="C409" s="13" t="str">
        <f>VLOOKUP($A409,'دیتا اولیه'!$A:$AM,3,FALSE)</f>
        <v>سرمایه گذاری</v>
      </c>
      <c r="D409" s="13">
        <f>VLOOKUP($A409,'دیتا اولیه'!$A:$AM,5,FALSE)/10000000000</f>
        <v>3429.76</v>
      </c>
      <c r="E409" s="15">
        <f>IFERROR(D409/'دیتا اولیه'!$AO$2*1000,"")</f>
        <v>40.927923627684962</v>
      </c>
      <c r="F409" s="15">
        <f t="shared" si="24"/>
        <v>42.665029011901233</v>
      </c>
      <c r="G409" s="14">
        <f>IFERROR(F409/'دیتا اولیه'!$AP$2*1000000,"")</f>
        <v>842.51637069315223</v>
      </c>
      <c r="H409" s="15">
        <f>IFERROR(VLOOKUP($A409,'دیتا اولیه'!$A:$AM,16,FALSE)/10000000000,"")</f>
        <v>444.1216</v>
      </c>
      <c r="I409" s="14">
        <f>IFERROR(H409/'دیتا اولیه'!$AQ$2*1000000,"")</f>
        <v>8587.3699679028578</v>
      </c>
      <c r="J409" s="15">
        <f t="shared" si="25"/>
        <v>29.271924216888479</v>
      </c>
      <c r="K409" s="14">
        <f>IFERROR(J409/'دیتا اولیه'!$AR$2*1000000,"")</f>
        <v>490.3416288404523</v>
      </c>
      <c r="L409" s="14">
        <f>IFERROR(VLOOKUP($A409,'دیتا اولیه'!$A:$AM,15,FALSE)/10000000000,"")</f>
        <v>100.7364</v>
      </c>
      <c r="M409" s="14">
        <f>IFERROR(L409/'دیتا اولیه'!$AS$2*1000000,"")</f>
        <v>1490.1613881451458</v>
      </c>
      <c r="N409" s="51">
        <f>IFERROR(VLOOKUP($A409,'دیتا اولیه'!$A:$AM,36,FALSE),"")</f>
        <v>2.4413999999999998</v>
      </c>
      <c r="O409" s="35">
        <f t="shared" si="26"/>
        <v>2.0390268753420804</v>
      </c>
      <c r="P409" s="51">
        <f>IFERROR(VLOOKUP($A409,'دیتا اولیه'!$A:$AM,37,FALSE),"")</f>
        <v>1.3611</v>
      </c>
      <c r="Q409" s="34">
        <f t="shared" si="27"/>
        <v>0.76870318486412947</v>
      </c>
      <c r="R409" s="54" t="str">
        <f>IFERROR(VLOOKUP($A409,'دیتا اولیه'!$A:$AM,31,FALSE),"")</f>
        <v>-</v>
      </c>
      <c r="S409" s="14">
        <f>IFERROR(VLOOKUP($A409,'دیتا اولیه'!$A:$AM,17,FALSE)/10000000000,"")</f>
        <v>599.12950000000001</v>
      </c>
      <c r="T409" s="14">
        <f>IFERROR(S409/'دیتا اولیه'!$AR$2*1000000,"")</f>
        <v>10036.174347119621</v>
      </c>
      <c r="U409" s="30">
        <f>IFERROR(VLOOKUP($A409,'دیتا اولیه'!$A:$AM,22,FALSE),"")</f>
        <v>0.45879999999999999</v>
      </c>
      <c r="V409" s="19">
        <f>IFERROR(VLOOKUP($A409,'دیتا اولیه'!$A:$AN,20,FALSE)/10000000000/L409,"")</f>
        <v>6.0883652780921296E-2</v>
      </c>
      <c r="W409" s="14">
        <f>IFERROR(VLOOKUP($A409,'دیتا اولیه'!$A:$AN,40,FALSE),"")</f>
        <v>92.095799999999997</v>
      </c>
      <c r="X409" s="18">
        <f>IFERROR(VLOOKUP($A409,'دیتا اولیه'!$A:$AN,23,FALSE),"")</f>
        <v>12.301399999999999</v>
      </c>
      <c r="Y409" s="18">
        <f>IFERROR(VLOOKUP($A409,'دیتا اولیه'!$A:$AN,24,FALSE),"")</f>
        <v>12.2667</v>
      </c>
      <c r="Z409" s="18">
        <f>IFERROR(VLOOKUP($A409,'دیتا اولیه'!$A:$AN,25,FALSE),"")</f>
        <v>0.99490000000000001</v>
      </c>
      <c r="AA409" s="30">
        <f>IFERROR(VLOOKUP($A409,'دیتا اولیه'!$A:$AN,38,FALSE),"")</f>
        <v>0.87580000000000002</v>
      </c>
      <c r="AB409" s="18">
        <f>IFERROR(VLOOKUP($A409,'دیتا اولیه'!$A:$AN,39,FALSE),"")</f>
        <v>0.99739999999999995</v>
      </c>
      <c r="AC409" s="22"/>
    </row>
    <row r="410" spans="1:29" ht="20.5" thickBot="1" x14ac:dyDescent="0.4">
      <c r="A410" s="14" t="s">
        <v>150</v>
      </c>
      <c r="B410" s="13" t="str">
        <f>VLOOKUP($A410,'دیتا اولیه'!$A:$AM,2,FALSE)</f>
        <v>س. الماس حکمت ایرانیان</v>
      </c>
      <c r="C410" s="13" t="str">
        <f>VLOOKUP($A410,'دیتا اولیه'!$A:$AM,3,FALSE)</f>
        <v>سرمایه گذاری</v>
      </c>
      <c r="D410" s="13">
        <f>VLOOKUP($A410,'دیتا اولیه'!$A:$AM,5,FALSE)/10000000000</f>
        <v>1266</v>
      </c>
      <c r="E410" s="15">
        <f>IFERROR(D410/'دیتا اولیه'!$AO$2*1000,"")</f>
        <v>15.107398568019093</v>
      </c>
      <c r="F410" s="15">
        <f t="shared" si="24"/>
        <v>89.080572289156649</v>
      </c>
      <c r="G410" s="14">
        <f>IFERROR(F410/'دیتا اولیه'!$AP$2*1000000,"")</f>
        <v>1759.0950294067268</v>
      </c>
      <c r="H410" s="15">
        <f>IFERROR(VLOOKUP($A410,'دیتا اولیه'!$A:$AM,16,FALSE)/10000000000,"")</f>
        <v>358.21120000000002</v>
      </c>
      <c r="I410" s="14">
        <f>IFERROR(H410/'دیتا اولیه'!$AQ$2*1000000,"")</f>
        <v>6926.238446962373</v>
      </c>
      <c r="J410" s="15">
        <f t="shared" si="25"/>
        <v>95.5951515151515</v>
      </c>
      <c r="K410" s="14">
        <f>IFERROR(J410/'دیتا اولیه'!$AR$2*1000000,"")</f>
        <v>1601.3392886602594</v>
      </c>
      <c r="L410" s="14">
        <f>IFERROR(VLOOKUP($A410,'دیتا اولیه'!$A:$AM,15,FALSE)/10000000000,"")</f>
        <v>23.659800000000001</v>
      </c>
      <c r="M410" s="14">
        <f>IFERROR(L410/'دیتا اولیه'!$AS$2*1000000,"")</f>
        <v>349.99186402568012</v>
      </c>
      <c r="N410" s="51">
        <f>IFERROR(VLOOKUP($A410,'دیتا اولیه'!$A:$AM,36,FALSE),"")</f>
        <v>-0.75249999999999995</v>
      </c>
      <c r="O410" s="35">
        <f t="shared" si="26"/>
        <v>-0.78143803346104346</v>
      </c>
      <c r="P410" s="51">
        <f>IFERROR(VLOOKUP($A410,'دیتا اولیه'!$A:$AM,37,FALSE),"")</f>
        <v>-0.73440000000000005</v>
      </c>
      <c r="Q410" s="34">
        <f t="shared" si="27"/>
        <v>-0.80103868285972102</v>
      </c>
      <c r="R410" s="54" t="str">
        <f>IFERROR(VLOOKUP($A410,'دیتا اولیه'!$A:$AM,31,FALSE),"")</f>
        <v>-</v>
      </c>
      <c r="S410" s="14">
        <f>IFERROR(VLOOKUP($A410,'دیتا اولیه'!$A:$AM,17,FALSE)/10000000000,"")</f>
        <v>367.69330000000002</v>
      </c>
      <c r="T410" s="14">
        <f>IFERROR(S410/'دیتا اولیه'!$AR$2*1000000,"")</f>
        <v>6159.3262643013886</v>
      </c>
      <c r="U410" s="30">
        <f>IFERROR(VLOOKUP($A410,'دیتا اولیه'!$A:$AM,22,FALSE),"")</f>
        <v>0.55830000000000002</v>
      </c>
      <c r="V410" s="19">
        <f>IFERROR(VLOOKUP($A410,'دیتا اولیه'!$A:$AN,20,FALSE)/10000000000/L410,"")</f>
        <v>0.19536513410933312</v>
      </c>
      <c r="W410" s="14">
        <f>IFERROR(VLOOKUP($A410,'دیتا اولیه'!$A:$AN,40,FALSE),"")</f>
        <v>75.602999999999994</v>
      </c>
      <c r="X410" s="18">
        <f>IFERROR(VLOOKUP($A410,'دیتا اولیه'!$A:$AN,23,FALSE),"")</f>
        <v>6.0167999999999999</v>
      </c>
      <c r="Y410" s="18">
        <f>IFERROR(VLOOKUP($A410,'دیتا اولیه'!$A:$AN,24,FALSE),"")</f>
        <v>6.6159999999999997</v>
      </c>
      <c r="Z410" s="18">
        <f>IFERROR(VLOOKUP($A410,'دیتا اولیه'!$A:$AN,25,FALSE),"")</f>
        <v>0.98960000000000004</v>
      </c>
      <c r="AA410" s="30">
        <f>IFERROR(VLOOKUP($A410,'دیتا اولیه'!$A:$AN,38,FALSE),"")</f>
        <v>0.61729999999999996</v>
      </c>
      <c r="AB410" s="18" t="str">
        <f>IFERROR(VLOOKUP($A410,'دیتا اولیه'!$A:$AN,39,FALSE),"")</f>
        <v>-</v>
      </c>
      <c r="AC410" s="22"/>
    </row>
    <row r="411" spans="1:29" ht="20.5" thickBot="1" x14ac:dyDescent="0.4">
      <c r="A411" s="14" t="s">
        <v>249</v>
      </c>
      <c r="B411" s="13" t="str">
        <f>VLOOKUP($A411,'دیتا اولیه'!$A:$AM,2,FALSE)</f>
        <v>گروه سرمایه گذاری سپهر صادرات</v>
      </c>
      <c r="C411" s="13" t="str">
        <f>VLOOKUP($A411,'دیتا اولیه'!$A:$AM,3,FALSE)</f>
        <v>سرمایه گذاری</v>
      </c>
      <c r="D411" s="13">
        <f>VLOOKUP($A411,'دیتا اولیه'!$A:$AM,5,FALSE)/10000000000</f>
        <v>32302.5</v>
      </c>
      <c r="E411" s="15">
        <f>IFERROR(D411/'دیتا اولیه'!$AO$2*1000,"")</f>
        <v>385.47136038186159</v>
      </c>
      <c r="F411" s="15">
        <f t="shared" si="24"/>
        <v>241.90024994319472</v>
      </c>
      <c r="G411" s="14">
        <f>IFERROR(F411/'دیتا اولیه'!$AP$2*1000000,"")</f>
        <v>4776.8611758134821</v>
      </c>
      <c r="H411" s="15">
        <f>IFERROR(VLOOKUP($A411,'دیتا اولیه'!$A:$AM,16,FALSE)/10000000000,"")</f>
        <v>4134.9188999999997</v>
      </c>
      <c r="I411" s="14">
        <f>IFERROR(H411/'دیتا اولیه'!$AQ$2*1000000,"")</f>
        <v>79951.25294868325</v>
      </c>
      <c r="J411" s="15">
        <f t="shared" si="25"/>
        <v>99.925192415994005</v>
      </c>
      <c r="K411" s="14">
        <f>IFERROR(J411/'دیتا اولیه'!$AR$2*1000000,"")</f>
        <v>1673.8729319060255</v>
      </c>
      <c r="L411" s="14">
        <f>IFERROR(VLOOKUP($A411,'دیتا اولیه'!$A:$AM,15,FALSE)/10000000000,"")</f>
        <v>106.4603</v>
      </c>
      <c r="M411" s="14">
        <f>IFERROR(L411/'دیتا اولیه'!$AS$2*1000000,"")</f>
        <v>1574.8332125264421</v>
      </c>
      <c r="N411" s="51">
        <f>IFERROR(VLOOKUP($A411,'دیتا اولیه'!$A:$AM,36,FALSE),"")</f>
        <v>6.54E-2</v>
      </c>
      <c r="O411" s="35">
        <f t="shared" si="26"/>
        <v>-5.9168003431901872E-2</v>
      </c>
      <c r="P411" s="51">
        <f>IFERROR(VLOOKUP($A411,'دیتا اولیه'!$A:$AM,37,FALSE),"")</f>
        <v>-0.55989999999999995</v>
      </c>
      <c r="Q411" s="34">
        <f t="shared" si="27"/>
        <v>-0.67032049821748196</v>
      </c>
      <c r="R411" s="54" t="str">
        <f>IFERROR(VLOOKUP($A411,'دیتا اولیه'!$A:$AM,31,FALSE),"")</f>
        <v>-</v>
      </c>
      <c r="S411" s="14">
        <f>IFERROR(VLOOKUP($A411,'دیتا اولیه'!$A:$AM,17,FALSE)/10000000000,"")</f>
        <v>2480.4313000000002</v>
      </c>
      <c r="T411" s="14">
        <f>IFERROR(S411/'دیتا اولیه'!$AR$2*1000000,"")</f>
        <v>41550.350938908159</v>
      </c>
      <c r="U411" s="30">
        <f>IFERROR(VLOOKUP($A411,'دیتا اولیه'!$A:$AM,22,FALSE),"")</f>
        <v>0.76180000000000003</v>
      </c>
      <c r="V411" s="19" t="str">
        <f>IFERROR(VLOOKUP($A411,'دیتا اولیه'!$A:$AN,20,FALSE)/10000000000/L411,"")</f>
        <v/>
      </c>
      <c r="W411" s="14">
        <f>IFERROR(VLOOKUP($A411,'دیتا اولیه'!$A:$AN,40,FALSE),"")</f>
        <v>353.38830000000002</v>
      </c>
      <c r="X411" s="18">
        <f>IFERROR(VLOOKUP($A411,'دیتا اولیه'!$A:$AN,23,FALSE),"")</f>
        <v>8.0694999999999997</v>
      </c>
      <c r="Y411" s="18">
        <f>IFERROR(VLOOKUP($A411,'دیتا اولیه'!$A:$AN,24,FALSE),"")</f>
        <v>8.0686999999999998</v>
      </c>
      <c r="Z411" s="18">
        <f>IFERROR(VLOOKUP($A411,'دیتا اولیه'!$A:$AN,25,FALSE),"")</f>
        <v>0.97370000000000001</v>
      </c>
      <c r="AA411" s="30">
        <f>IFERROR(VLOOKUP($A411,'دیتا اولیه'!$A:$AN,38,FALSE),"")</f>
        <v>0.29070000000000001</v>
      </c>
      <c r="AB411" s="18">
        <f>IFERROR(VLOOKUP($A411,'دیتا اولیه'!$A:$AN,39,FALSE),"")</f>
        <v>1.1126</v>
      </c>
      <c r="AC411" s="22"/>
    </row>
    <row r="412" spans="1:29" ht="20.5" thickBot="1" x14ac:dyDescent="0.4">
      <c r="A412" s="14" t="s">
        <v>202</v>
      </c>
      <c r="B412" s="13" t="str">
        <f>VLOOKUP($A412,'دیتا اولیه'!$A:$AM,2,FALSE)</f>
        <v>سرمایه‌ گذاری‌ شاهد</v>
      </c>
      <c r="C412" s="13" t="str">
        <f>VLOOKUP($A412,'دیتا اولیه'!$A:$AM,3,FALSE)</f>
        <v>سرمایه گذاری</v>
      </c>
      <c r="D412" s="13">
        <f>VLOOKUP($A412,'دیتا اولیه'!$A:$AM,5,FALSE)/10000000000</f>
        <v>7001.228556</v>
      </c>
      <c r="E412" s="15">
        <f>IFERROR(D412/'دیتا اولیه'!$AO$2*1000,"")</f>
        <v>83.546880143198095</v>
      </c>
      <c r="F412" s="15" t="str">
        <f t="shared" si="24"/>
        <v/>
      </c>
      <c r="G412" s="14" t="str">
        <f>IFERROR(F412/'دیتا اولیه'!$AP$2*1000000,"")</f>
        <v/>
      </c>
      <c r="H412" s="15">
        <f>IFERROR(VLOOKUP($A412,'دیتا اولیه'!$A:$AM,16,FALSE)/10000000000,"")</f>
        <v>259.38470000000001</v>
      </c>
      <c r="I412" s="14">
        <f>IFERROR(H412/'دیتا اولیه'!$AQ$2*1000000,"")</f>
        <v>5015.3660234347817</v>
      </c>
      <c r="J412" s="15">
        <f t="shared" si="25"/>
        <v>193.4577922077919</v>
      </c>
      <c r="K412" s="14">
        <f>IFERROR(J412/'دیتا اولیه'!$AR$2*1000000,"")</f>
        <v>3240.6618792869308</v>
      </c>
      <c r="L412" s="14">
        <f>IFERROR(VLOOKUP($A412,'دیتا اولیه'!$A:$AM,15,FALSE)/10000000000,"")</f>
        <v>-11.917</v>
      </c>
      <c r="M412" s="14">
        <f>IFERROR(L412/'دیتا اولیه'!$AS$2*1000000,"")</f>
        <v>-176.28437449150161</v>
      </c>
      <c r="N412" s="51">
        <f>IFERROR(VLOOKUP($A412,'دیتا اولیه'!$A:$AM,36,FALSE),"")</f>
        <v>-1.0616000000000001</v>
      </c>
      <c r="O412" s="35">
        <f t="shared" si="26"/>
        <v>-1.0543976450052515</v>
      </c>
      <c r="P412" s="51" t="str">
        <f>IFERROR(VLOOKUP($A412,'دیتا اولیه'!$A:$AM,37,FALSE),"")</f>
        <v>-</v>
      </c>
      <c r="Q412" s="34" t="str">
        <f t="shared" si="27"/>
        <v/>
      </c>
      <c r="R412" s="54" t="str">
        <f>IFERROR(VLOOKUP($A412,'دیتا اولیه'!$A:$AM,31,FALSE),"")</f>
        <v>-</v>
      </c>
      <c r="S412" s="14">
        <f>IFERROR(VLOOKUP($A412,'دیتا اولیه'!$A:$AM,17,FALSE)/10000000000,"")</f>
        <v>914.84500000000003</v>
      </c>
      <c r="T412" s="14">
        <f>IFERROR(S412/'دیتا اولیه'!$AR$2*1000000,"")</f>
        <v>15324.806941722365</v>
      </c>
      <c r="U412" s="30">
        <f>IFERROR(VLOOKUP($A412,'دیتا اولیه'!$A:$AM,22,FALSE),"")</f>
        <v>0.29099999999999998</v>
      </c>
      <c r="V412" s="19" t="str">
        <f>IFERROR(VLOOKUP($A412,'دیتا اولیه'!$A:$AN,20,FALSE)/10000000000/L412,"")</f>
        <v/>
      </c>
      <c r="W412" s="14">
        <f>IFERROR(VLOOKUP($A412,'دیتا اولیه'!$A:$AN,40,FALSE),"")</f>
        <v>998.09939999999995</v>
      </c>
      <c r="X412" s="18">
        <f>IFERROR(VLOOKUP($A412,'دیتا اولیه'!$A:$AN,23,FALSE),"")</f>
        <v>23.824200000000001</v>
      </c>
      <c r="Y412" s="18">
        <f>IFERROR(VLOOKUP($A412,'دیتا اولیه'!$A:$AN,24,FALSE),"")</f>
        <v>27.625</v>
      </c>
      <c r="Z412" s="18">
        <f>IFERROR(VLOOKUP($A412,'دیتا اولیه'!$A:$AN,25,FALSE),"")</f>
        <v>2.927</v>
      </c>
      <c r="AA412" s="30">
        <f>IFERROR(VLOOKUP($A412,'دیتا اولیه'!$A:$AN,38,FALSE),"")</f>
        <v>0.188</v>
      </c>
      <c r="AB412" s="18">
        <f>IFERROR(VLOOKUP($A412,'دیتا اولیه'!$A:$AN,39,FALSE),"")</f>
        <v>2.3325999999999998</v>
      </c>
      <c r="AC412" s="22"/>
    </row>
    <row r="413" spans="1:29" ht="20.5" thickBot="1" x14ac:dyDescent="0.4">
      <c r="A413" s="14" t="s">
        <v>1531</v>
      </c>
      <c r="B413" s="13" t="str">
        <f>VLOOKUP($A413,'دیتا اولیه'!$A:$AM,2,FALSE)</f>
        <v>سرمایه گذاری افتخار سهام</v>
      </c>
      <c r="C413" s="13" t="str">
        <f>VLOOKUP($A413,'دیتا اولیه'!$A:$AM,3,FALSE)</f>
        <v>سرمایه گذاری</v>
      </c>
      <c r="D413" s="13">
        <f>VLOOKUP($A413,'دیتا اولیه'!$A:$AM,5,FALSE)/10000000000</f>
        <v>451.25</v>
      </c>
      <c r="E413" s="15">
        <f>IFERROR(D413/'دیتا اولیه'!$AO$2*1000,"")</f>
        <v>5.3848448687350832</v>
      </c>
      <c r="F413" s="15">
        <f t="shared" si="24"/>
        <v>4.5906948559116616</v>
      </c>
      <c r="G413" s="14">
        <f>IFERROR(F413/'دیتا اولیه'!$AP$2*1000000,"")</f>
        <v>90.653531909787944</v>
      </c>
      <c r="H413" s="15">
        <f>IFERROR(VLOOKUP($A413,'دیتا اولیه'!$A:$AM,16,FALSE)/10000000000,"")</f>
        <v>31.861000000000001</v>
      </c>
      <c r="I413" s="14">
        <f>IFERROR(H413/'دیتا اولیه'!$AQ$2*1000000,"")</f>
        <v>616.05243822266902</v>
      </c>
      <c r="J413" s="15">
        <f t="shared" si="25"/>
        <v>21.686068702290076</v>
      </c>
      <c r="K413" s="14">
        <f>IFERROR(J413/'دیتا اولیه'!$AR$2*1000000,"")</f>
        <v>363.268986754612</v>
      </c>
      <c r="L413" s="14">
        <f>IFERROR(VLOOKUP($A413,'دیتا اولیه'!$A:$AM,15,FALSE)/10000000000,"")</f>
        <v>6.8181000000000003</v>
      </c>
      <c r="M413" s="14">
        <f>IFERROR(L413/'دیتا اولیه'!$AS$2*1000000,"")</f>
        <v>100.85797547373561</v>
      </c>
      <c r="N413" s="51">
        <f>IFERROR(VLOOKUP($A413,'دیتا اولیه'!$A:$AM,36,FALSE),"")</f>
        <v>-0.68559999999999999</v>
      </c>
      <c r="O413" s="35">
        <f t="shared" si="26"/>
        <v>-0.72236007159657389</v>
      </c>
      <c r="P413" s="51">
        <f>IFERROR(VLOOKUP($A413,'دیتا اولیه'!$A:$AM,37,FALSE),"")</f>
        <v>0.48520000000000002</v>
      </c>
      <c r="Q413" s="34">
        <f t="shared" si="27"/>
        <v>0.11256531708110851</v>
      </c>
      <c r="R413" s="54" t="str">
        <f>IFERROR(VLOOKUP($A413,'دیتا اولیه'!$A:$AM,31,FALSE),"")</f>
        <v>-</v>
      </c>
      <c r="S413" s="14">
        <f>IFERROR(VLOOKUP($A413,'دیتا اولیه'!$A:$AM,17,FALSE)/10000000000,"")</f>
        <v>32.8979</v>
      </c>
      <c r="T413" s="14">
        <f>IFERROR(S413/'دیتا اولیه'!$AR$2*1000000,"")</f>
        <v>551.08129386736357</v>
      </c>
      <c r="U413" s="30">
        <f>IFERROR(VLOOKUP($A413,'دیتا اولیه'!$A:$AM,22,FALSE),"")</f>
        <v>0.4708</v>
      </c>
      <c r="V413" s="19">
        <f>IFERROR(VLOOKUP($A413,'دیتا اولیه'!$A:$AN,20,FALSE)/10000000000/L413,"")</f>
        <v>3.8588463061556735E-2</v>
      </c>
      <c r="W413" s="14">
        <f>IFERROR(VLOOKUP($A413,'دیتا اولیه'!$A:$AN,40,FALSE),"")</f>
        <v>72.578299999999999</v>
      </c>
      <c r="X413" s="18">
        <f>IFERROR(VLOOKUP($A413,'دیتا اولیه'!$A:$AN,23,FALSE),"")</f>
        <v>8.8731000000000009</v>
      </c>
      <c r="Y413" s="18">
        <f>IFERROR(VLOOKUP($A413,'دیتا اولیه'!$A:$AN,24,FALSE),"")</f>
        <v>11.648999999999999</v>
      </c>
      <c r="Z413" s="18">
        <f>IFERROR(VLOOKUP($A413,'دیتا اولیه'!$A:$AN,25,FALSE),"")</f>
        <v>0.97119999999999995</v>
      </c>
      <c r="AA413" s="30">
        <f>IFERROR(VLOOKUP($A413,'دیتا اولیه'!$A:$AN,38,FALSE),"")</f>
        <v>0.42599999999999999</v>
      </c>
      <c r="AB413" s="18">
        <f>IFERROR(VLOOKUP($A413,'دیتا اولیه'!$A:$AN,39,FALSE),"")</f>
        <v>0.21060000000000001</v>
      </c>
      <c r="AC413" s="22"/>
    </row>
    <row r="414" spans="1:29" ht="20.5" thickBot="1" x14ac:dyDescent="0.4">
      <c r="A414" s="14" t="s">
        <v>1233</v>
      </c>
      <c r="B414" s="13" t="str">
        <f>VLOOKUP($A414,'دیتا اولیه'!$A:$AM,2,FALSE)</f>
        <v>گروه‌ صنعتی‌ ملی‌ (هلدینگ‌</v>
      </c>
      <c r="C414" s="13" t="str">
        <f>VLOOKUP($A414,'دیتا اولیه'!$A:$AM,3,FALSE)</f>
        <v>سرمایه گذاری</v>
      </c>
      <c r="D414" s="13">
        <f>VLOOKUP($A414,'دیتا اولیه'!$A:$AM,5,FALSE)/10000000000</f>
        <v>6868.6963675200004</v>
      </c>
      <c r="E414" s="15">
        <f>IFERROR(D414/'دیتا اولیه'!$AO$2*1000,"")</f>
        <v>81.965350447732703</v>
      </c>
      <c r="F414" s="15">
        <f t="shared" si="24"/>
        <v>0.28696376509787591</v>
      </c>
      <c r="G414" s="14">
        <f>IFERROR(F414/'دیتا اولیه'!$AP$2*1000000,"")</f>
        <v>5.6667410169406773</v>
      </c>
      <c r="H414" s="15">
        <f>IFERROR(VLOOKUP($A414,'دیتا اولیه'!$A:$AM,16,FALSE)/10000000000,"")</f>
        <v>108.709</v>
      </c>
      <c r="I414" s="14">
        <f>IFERROR(H414/'دیتا اولیه'!$AQ$2*1000000,"")</f>
        <v>2101.956765536177</v>
      </c>
      <c r="J414" s="15">
        <f t="shared" si="25"/>
        <v>0.79013761467889965</v>
      </c>
      <c r="K414" s="14">
        <f>IFERROR(J414/'دیتا اولیه'!$AR$2*1000000,"")</f>
        <v>13.235801039899821</v>
      </c>
      <c r="L414" s="14">
        <f>IFERROR(VLOOKUP($A414,'دیتا اولیه'!$A:$AM,15,FALSE)/10000000000,"")</f>
        <v>-6.8900000000000003E-2</v>
      </c>
      <c r="M414" s="14">
        <f>IFERROR(L414/'دیتا اولیه'!$AS$2*1000000,"")</f>
        <v>-1.0192156920755611</v>
      </c>
      <c r="N414" s="51">
        <f>IFERROR(VLOOKUP($A414,'دیتا اولیه'!$A:$AM,36,FALSE),"")</f>
        <v>-1.0871999999999999</v>
      </c>
      <c r="O414" s="35">
        <f t="shared" si="26"/>
        <v>-1.0770044585139273</v>
      </c>
      <c r="P414" s="51">
        <f>IFERROR(VLOOKUP($A414,'دیتا اولیه'!$A:$AM,37,FALSE),"")</f>
        <v>-1.2401</v>
      </c>
      <c r="Q414" s="34">
        <f t="shared" si="27"/>
        <v>-1.1798592328515851</v>
      </c>
      <c r="R414" s="54" t="str">
        <f>IFERROR(VLOOKUP($A414,'دیتا اولیه'!$A:$AM,31,FALSE),"")</f>
        <v>-</v>
      </c>
      <c r="S414" s="14">
        <f>IFERROR(VLOOKUP($A414,'دیتا اولیه'!$A:$AM,17,FALSE)/10000000000,"")</f>
        <v>14.484500000000001</v>
      </c>
      <c r="T414" s="14">
        <f>IFERROR(S414/'دیتا اولیه'!$AR$2*1000000,"")</f>
        <v>242.63363318089688</v>
      </c>
      <c r="U414" s="30">
        <f>IFERROR(VLOOKUP($A414,'دیتا اولیه'!$A:$AM,22,FALSE),"")</f>
        <v>1.1376999999999999</v>
      </c>
      <c r="V414" s="19" t="str">
        <f>IFERROR(VLOOKUP($A414,'دیتا اولیه'!$A:$AN,20,FALSE)/10000000000/L414,"")</f>
        <v/>
      </c>
      <c r="W414" s="14">
        <f>IFERROR(VLOOKUP($A414,'دیتا اولیه'!$A:$AN,40,FALSE),"")</f>
        <v>664.1182</v>
      </c>
      <c r="X414" s="18">
        <f>IFERROR(VLOOKUP($A414,'دیتا اولیه'!$A:$AN,23,FALSE),"")</f>
        <v>52.875</v>
      </c>
      <c r="Y414" s="18">
        <f>IFERROR(VLOOKUP($A414,'دیتا اولیه'!$A:$AN,24,FALSE),"")</f>
        <v>63.693399999999997</v>
      </c>
      <c r="Z414" s="18">
        <f>IFERROR(VLOOKUP($A414,'دیتا اولیه'!$A:$AN,25,FALSE),"")</f>
        <v>166.1343</v>
      </c>
      <c r="AA414" s="30">
        <f>IFERROR(VLOOKUP($A414,'دیتا اولیه'!$A:$AN,38,FALSE),"")</f>
        <v>0.1867</v>
      </c>
      <c r="AB414" s="18">
        <f>IFERROR(VLOOKUP($A414,'دیتا اولیه'!$A:$AN,39,FALSE),"")</f>
        <v>0.68269999999999997</v>
      </c>
      <c r="AC414" s="22"/>
    </row>
    <row r="415" spans="1:29" ht="20.5" thickBot="1" x14ac:dyDescent="0.4">
      <c r="A415" s="14" t="s">
        <v>174</v>
      </c>
      <c r="B415" s="13" t="str">
        <f>VLOOKUP($A415,'دیتا اولیه'!$A:$AM,2,FALSE)</f>
        <v>گروه ‌صنعتی‌سدید</v>
      </c>
      <c r="C415" s="13" t="str">
        <f>VLOOKUP($A415,'دیتا اولیه'!$A:$AM,3,FALSE)</f>
        <v>سرمایه گذاری</v>
      </c>
      <c r="D415" s="13">
        <f>VLOOKUP($A415,'دیتا اولیه'!$A:$AM,5,FALSE)/10000000000</f>
        <v>6393.6923347128004</v>
      </c>
      <c r="E415" s="15">
        <f>IFERROR(D415/'دیتا اولیه'!$AO$2*1000,"")</f>
        <v>76.297044566978528</v>
      </c>
      <c r="F415" s="15" t="str">
        <f t="shared" si="24"/>
        <v/>
      </c>
      <c r="G415" s="14" t="str">
        <f>IFERROR(F415/'دیتا اولیه'!$AP$2*1000000,"")</f>
        <v/>
      </c>
      <c r="H415" s="15">
        <f>IFERROR(VLOOKUP($A415,'دیتا اولیه'!$A:$AM,16,FALSE)/10000000000,"")</f>
        <v>80.766900000000007</v>
      </c>
      <c r="I415" s="14">
        <f>IFERROR(H415/'دیتا اولیه'!$AQ$2*1000000,"")</f>
        <v>1561.6787192080128</v>
      </c>
      <c r="J415" s="15" t="str">
        <f t="shared" si="25"/>
        <v/>
      </c>
      <c r="K415" s="14" t="str">
        <f>IFERROR(J415/'دیتا اولیه'!$AR$2*1000000,"")</f>
        <v/>
      </c>
      <c r="L415" s="14">
        <f>IFERROR(VLOOKUP($A415,'دیتا اولیه'!$A:$AM,15,FALSE)/10000000000,"")</f>
        <v>-10.25</v>
      </c>
      <c r="M415" s="14">
        <f>IFERROR(L415/'دیتا اولیه'!$AS$2*1000000,"")</f>
        <v>-151.62497596189405</v>
      </c>
      <c r="N415" s="51" t="str">
        <f>IFERROR(VLOOKUP($A415,'دیتا اولیه'!$A:$AM,36,FALSE),"")</f>
        <v>-</v>
      </c>
      <c r="O415" s="35" t="str">
        <f t="shared" si="26"/>
        <v/>
      </c>
      <c r="P415" s="51" t="str">
        <f>IFERROR(VLOOKUP($A415,'دیتا اولیه'!$A:$AM,37,FALSE),"")</f>
        <v>-</v>
      </c>
      <c r="Q415" s="34" t="str">
        <f t="shared" si="27"/>
        <v/>
      </c>
      <c r="R415" s="54" t="str">
        <f>IFERROR(VLOOKUP($A415,'دیتا اولیه'!$A:$AM,31,FALSE),"")</f>
        <v>-</v>
      </c>
      <c r="S415" s="14">
        <f>IFERROR(VLOOKUP($A415,'دیتا اولیه'!$A:$AM,17,FALSE)/10000000000,"")</f>
        <v>285.44690000000003</v>
      </c>
      <c r="T415" s="14">
        <f>IFERROR(S415/'دیتا اولیه'!$AR$2*1000000,"")</f>
        <v>4781.5953900531022</v>
      </c>
      <c r="U415" s="30">
        <f>IFERROR(VLOOKUP($A415,'دیتا اولیه'!$A:$AM,22,FALSE),"")</f>
        <v>0.1114</v>
      </c>
      <c r="V415" s="19">
        <f>IFERROR(VLOOKUP($A415,'دیتا اولیه'!$A:$AN,20,FALSE)/10000000000/L415,"")</f>
        <v>-0.70039024390243909</v>
      </c>
      <c r="W415" s="14">
        <f>IFERROR(VLOOKUP($A415,'دیتا اولیه'!$A:$AN,40,FALSE),"")</f>
        <v>1893.8783000000001</v>
      </c>
      <c r="X415" s="18">
        <f>IFERROR(VLOOKUP($A415,'دیتا اولیه'!$A:$AN,23,FALSE),"")</f>
        <v>43.513100000000001</v>
      </c>
      <c r="Y415" s="18">
        <f>IFERROR(VLOOKUP($A415,'دیتا اولیه'!$A:$AN,24,FALSE),"")</f>
        <v>72.930999999999997</v>
      </c>
      <c r="Z415" s="18">
        <f>IFERROR(VLOOKUP($A415,'دیتا اولیه'!$A:$AN,25,FALSE),"")</f>
        <v>1.6981999999999999</v>
      </c>
      <c r="AA415" s="30">
        <f>IFERROR(VLOOKUP($A415,'دیتا اولیه'!$A:$AN,38,FALSE),"")</f>
        <v>5.8400000000000001E-2</v>
      </c>
      <c r="AB415" s="18">
        <f>IFERROR(VLOOKUP($A415,'دیتا اولیه'!$A:$AN,39,FALSE),"")</f>
        <v>0.61660000000000004</v>
      </c>
      <c r="AC415" s="22"/>
    </row>
    <row r="416" spans="1:29" ht="20.5" thickBot="1" x14ac:dyDescent="0.4">
      <c r="A416" s="14" t="s">
        <v>834</v>
      </c>
      <c r="B416" s="13" t="str">
        <f>VLOOKUP($A416,'دیتا اولیه'!$A:$AM,2,FALSE)</f>
        <v>سرمایه گذاری پویا</v>
      </c>
      <c r="C416" s="13" t="str">
        <f>VLOOKUP($A416,'دیتا اولیه'!$A:$AM,3,FALSE)</f>
        <v>سرمایه گذاری</v>
      </c>
      <c r="D416" s="13">
        <f>VLOOKUP($A416,'دیتا اولیه'!$A:$AM,5,FALSE)/10000000000</f>
        <v>2232.3000000000002</v>
      </c>
      <c r="E416" s="15">
        <f>IFERROR(D416/'دیتا اولیه'!$AO$2*1000,"")</f>
        <v>26.638424821002388</v>
      </c>
      <c r="F416" s="15">
        <f t="shared" si="24"/>
        <v>86.282538342479228</v>
      </c>
      <c r="G416" s="14">
        <f>IFERROR(F416/'دیتا اولیه'!$AP$2*1000000,"")</f>
        <v>1703.8415944407432</v>
      </c>
      <c r="H416" s="15">
        <f>IFERROR(VLOOKUP($A416,'دیتا اولیه'!$A:$AM,16,FALSE)/10000000000,"")</f>
        <v>701.25850000000003</v>
      </c>
      <c r="I416" s="14">
        <f>IFERROR(H416/'دیتا اولیه'!$AQ$2*1000000,"")</f>
        <v>13559.273367106231</v>
      </c>
      <c r="J416" s="15">
        <f t="shared" si="25"/>
        <v>121.54806739345887</v>
      </c>
      <c r="K416" s="14">
        <f>IFERROR(J416/'دیتا اولیه'!$AR$2*1000000,"")</f>
        <v>2036.0833441120806</v>
      </c>
      <c r="L416" s="14">
        <f>IFERROR(VLOOKUP($A416,'دیتا اولیه'!$A:$AM,15,FALSE)/10000000000,"")</f>
        <v>183.96299999999999</v>
      </c>
      <c r="M416" s="14">
        <f>IFERROR(L416/'دیتا اولیه'!$AS$2*1000000,"")</f>
        <v>2721.305897841748</v>
      </c>
      <c r="N416" s="51">
        <f>IFERROR(VLOOKUP($A416,'دیتا اولیه'!$A:$AM,36,FALSE),"")</f>
        <v>0.51349999999999996</v>
      </c>
      <c r="O416" s="35">
        <f t="shared" si="26"/>
        <v>0.33653954083519477</v>
      </c>
      <c r="P416" s="51">
        <f>IFERROR(VLOOKUP($A416,'دیتا اولیه'!$A:$AM,37,FALSE),"")</f>
        <v>1.1321000000000001</v>
      </c>
      <c r="Q416" s="34">
        <f t="shared" si="27"/>
        <v>0.59715897693821129</v>
      </c>
      <c r="R416" s="54" t="str">
        <f>IFERROR(VLOOKUP($A416,'دیتا اولیه'!$A:$AM,31,FALSE),"")</f>
        <v>-</v>
      </c>
      <c r="S416" s="14">
        <f>IFERROR(VLOOKUP($A416,'دیتا اولیه'!$A:$AM,17,FALSE)/10000000000,"")</f>
        <v>607.67600000000004</v>
      </c>
      <c r="T416" s="14">
        <f>IFERROR(S416/'دیتا اولیه'!$AR$2*1000000,"")</f>
        <v>10179.338995259393</v>
      </c>
      <c r="U416" s="30">
        <f>IFERROR(VLOOKUP($A416,'دیتا اولیه'!$A:$AM,22,FALSE),"")</f>
        <v>0.89839999999999998</v>
      </c>
      <c r="V416" s="19" t="str">
        <f>IFERROR(VLOOKUP($A416,'دیتا اولیه'!$A:$AN,20,FALSE)/10000000000/L416,"")</f>
        <v/>
      </c>
      <c r="W416" s="14">
        <f>IFERROR(VLOOKUP($A416,'دیتا اولیه'!$A:$AN,40,FALSE),"")</f>
        <v>90.364900000000006</v>
      </c>
      <c r="X416" s="18">
        <f>IFERROR(VLOOKUP($A416,'دیتا اولیه'!$A:$AN,23,FALSE),"")</f>
        <v>3.9102000000000001</v>
      </c>
      <c r="Y416" s="18">
        <f>IFERROR(VLOOKUP($A416,'دیتا اولیه'!$A:$AN,24,FALSE),"")</f>
        <v>4.0366999999999997</v>
      </c>
      <c r="Z416" s="18">
        <f>IFERROR(VLOOKUP($A416,'دیتا اولیه'!$A:$AN,25,FALSE),"")</f>
        <v>0.95850000000000002</v>
      </c>
      <c r="AA416" s="30">
        <f>IFERROR(VLOOKUP($A416,'دیتا اولیه'!$A:$AN,38,FALSE),"")</f>
        <v>0.27100000000000002</v>
      </c>
      <c r="AB416" s="18">
        <f>IFERROR(VLOOKUP($A416,'دیتا اولیه'!$A:$AN,39,FALSE),"")</f>
        <v>1.3344</v>
      </c>
      <c r="AC416" s="22"/>
    </row>
    <row r="417" spans="1:29" ht="20.5" thickBot="1" x14ac:dyDescent="0.4">
      <c r="A417" s="14" t="s">
        <v>57</v>
      </c>
      <c r="B417" s="13" t="str">
        <f>VLOOKUP($A417,'دیتا اولیه'!$A:$AM,2,FALSE)</f>
        <v>س. توسعه و عمران استان کرمان</v>
      </c>
      <c r="C417" s="13" t="str">
        <f>VLOOKUP($A417,'دیتا اولیه'!$A:$AM,3,FALSE)</f>
        <v>سرمایه گذاری</v>
      </c>
      <c r="D417" s="13">
        <f>VLOOKUP($A417,'دیتا اولیه'!$A:$AM,5,FALSE)/10000000000</f>
        <v>4534.7869392000002</v>
      </c>
      <c r="E417" s="15">
        <f>IFERROR(D417/'دیتا اولیه'!$AO$2*1000,"")</f>
        <v>54.114402615751793</v>
      </c>
      <c r="F417" s="15">
        <f t="shared" si="24"/>
        <v>20.261973775017257</v>
      </c>
      <c r="G417" s="14">
        <f>IFERROR(F417/'دیتا اولیه'!$AP$2*1000000,"")</f>
        <v>400.117965541415</v>
      </c>
      <c r="H417" s="15">
        <f>IFERROR(VLOOKUP($A417,'دیتا اولیه'!$A:$AM,16,FALSE)/10000000000,"")</f>
        <v>169.42699999999999</v>
      </c>
      <c r="I417" s="14">
        <f>IFERROR(H417/'دیتا اولیه'!$AQ$2*1000000,"")</f>
        <v>3275.977415986697</v>
      </c>
      <c r="J417" s="15" t="str">
        <f t="shared" si="25"/>
        <v/>
      </c>
      <c r="K417" s="14" t="str">
        <f>IFERROR(J417/'دیتا اولیه'!$AR$2*1000000,"")</f>
        <v/>
      </c>
      <c r="L417" s="14">
        <f>IFERROR(VLOOKUP($A417,'دیتا اولیه'!$A:$AM,15,FALSE)/10000000000,"")</f>
        <v>14.6798</v>
      </c>
      <c r="M417" s="14">
        <f>IFERROR(L417/'دیتا اولیه'!$AS$2*1000000,"")</f>
        <v>217.15359240247923</v>
      </c>
      <c r="N417" s="51" t="str">
        <f>IFERROR(VLOOKUP($A417,'دیتا اولیه'!$A:$AM,36,FALSE),"")</f>
        <v>-</v>
      </c>
      <c r="O417" s="35" t="str">
        <f t="shared" si="26"/>
        <v/>
      </c>
      <c r="P417" s="51">
        <f>IFERROR(VLOOKUP($A417,'دیتا اولیه'!$A:$AM,37,FALSE),"")</f>
        <v>-0.27550000000000002</v>
      </c>
      <c r="Q417" s="34">
        <f t="shared" si="27"/>
        <v>-0.45727607579769547</v>
      </c>
      <c r="R417" s="54" t="str">
        <f>IFERROR(VLOOKUP($A417,'دیتا اولیه'!$A:$AM,31,FALSE),"")</f>
        <v>-</v>
      </c>
      <c r="S417" s="14">
        <f>IFERROR(VLOOKUP($A417,'دیتا اولیه'!$A:$AM,17,FALSE)/10000000000,"")</f>
        <v>447.31150000000002</v>
      </c>
      <c r="T417" s="14">
        <f>IFERROR(S417/'دیتا اولیه'!$AR$2*1000000,"")</f>
        <v>7493.0314756185408</v>
      </c>
      <c r="U417" s="30">
        <f>IFERROR(VLOOKUP($A417,'دیتا اولیه'!$A:$AM,22,FALSE),"")</f>
        <v>0.10059999999999999</v>
      </c>
      <c r="V417" s="19" t="str">
        <f>IFERROR(VLOOKUP($A417,'دیتا اولیه'!$A:$AN,20,FALSE)/10000000000/L417,"")</f>
        <v/>
      </c>
      <c r="W417" s="14">
        <f>IFERROR(VLOOKUP($A417,'دیتا اولیه'!$A:$AN,40,FALSE),"")</f>
        <v>2909.4983999999999</v>
      </c>
      <c r="X417" s="18">
        <f>IFERROR(VLOOKUP($A417,'دیتا اولیه'!$A:$AN,23,FALSE),"")</f>
        <v>72.630700000000004</v>
      </c>
      <c r="Y417" s="18">
        <f>IFERROR(VLOOKUP($A417,'دیتا اولیه'!$A:$AN,24,FALSE),"")</f>
        <v>27.307700000000001</v>
      </c>
      <c r="Z417" s="18">
        <f>IFERROR(VLOOKUP($A417,'دیتا اولیه'!$A:$AN,25,FALSE),"")</f>
        <v>0.95440000000000003</v>
      </c>
      <c r="AA417" s="30">
        <f>IFERROR(VLOOKUP($A417,'دیتا اولیه'!$A:$AN,38,FALSE),"")</f>
        <v>0.3352</v>
      </c>
      <c r="AB417" s="18">
        <f>IFERROR(VLOOKUP($A417,'دیتا اولیه'!$A:$AN,39,FALSE),"")</f>
        <v>1.4663999999999999</v>
      </c>
      <c r="AC417" s="22"/>
    </row>
    <row r="418" spans="1:29" ht="20.5" thickBot="1" x14ac:dyDescent="0.4">
      <c r="A418" s="14" t="s">
        <v>755</v>
      </c>
      <c r="B418" s="13" t="str">
        <f>VLOOKUP($A418,'دیتا اولیه'!$A:$AM,2,FALSE)</f>
        <v>سرمایه گذاری صنایع ایران</v>
      </c>
      <c r="C418" s="13" t="str">
        <f>VLOOKUP($A418,'دیتا اولیه'!$A:$AM,3,FALSE)</f>
        <v>سرمایه گذاری</v>
      </c>
      <c r="D418" s="13">
        <f>VLOOKUP($A418,'دیتا اولیه'!$A:$AM,5,FALSE)/10000000000</f>
        <v>918.06</v>
      </c>
      <c r="E418" s="15">
        <f>IFERROR(D418/'دیتا اولیه'!$AO$2*1000,"")</f>
        <v>10.955369928400955</v>
      </c>
      <c r="F418" s="15">
        <f t="shared" si="24"/>
        <v>0.69299450549450547</v>
      </c>
      <c r="G418" s="14">
        <f>IFERROR(F418/'دیتا اولیه'!$AP$2*1000000,"")</f>
        <v>13.684725621929413</v>
      </c>
      <c r="H418" s="15">
        <f>IFERROR(VLOOKUP($A418,'دیتا اولیه'!$A:$AM,16,FALSE)/10000000000,"")</f>
        <v>31.706299999999999</v>
      </c>
      <c r="I418" s="14">
        <f>IFERROR(H418/'دیتا اولیه'!$AQ$2*1000000,"")</f>
        <v>613.06121659770292</v>
      </c>
      <c r="J418" s="15">
        <f t="shared" si="25"/>
        <v>25.679745493107092</v>
      </c>
      <c r="K418" s="14">
        <f>IFERROR(J418/'دیتا اولیه'!$AR$2*1000000,"")</f>
        <v>430.16810715960753</v>
      </c>
      <c r="L418" s="14">
        <f>IFERROR(VLOOKUP($A418,'دیتا اولیه'!$A:$AM,15,FALSE)/10000000000,"")</f>
        <v>2.4216000000000002</v>
      </c>
      <c r="M418" s="14">
        <f>IFERROR(L418/'دیتا اولیه'!$AS$2*1000000,"")</f>
        <v>35.821955296519285</v>
      </c>
      <c r="N418" s="51">
        <f>IFERROR(VLOOKUP($A418,'دیتا اولیه'!$A:$AM,36,FALSE),"")</f>
        <v>-0.90569999999999995</v>
      </c>
      <c r="O418" s="35">
        <f t="shared" si="26"/>
        <v>-0.91672568305202584</v>
      </c>
      <c r="P418" s="51">
        <f>IFERROR(VLOOKUP($A418,'دیتا اولیه'!$A:$AM,37,FALSE),"")</f>
        <v>2.4944000000000002</v>
      </c>
      <c r="Q418" s="34">
        <f t="shared" si="27"/>
        <v>1.6176597387612612</v>
      </c>
      <c r="R418" s="54" t="str">
        <f>IFERROR(VLOOKUP($A418,'دیتا اولیه'!$A:$AM,31,FALSE),"")</f>
        <v>-</v>
      </c>
      <c r="S418" s="14">
        <f>IFERROR(VLOOKUP($A418,'دیتا اولیه'!$A:$AM,17,FALSE)/10000000000,"")</f>
        <v>68.477000000000004</v>
      </c>
      <c r="T418" s="14">
        <f>IFERROR(S418/'دیتا اولیه'!$AR$2*1000000,"")</f>
        <v>1147.0760674740775</v>
      </c>
      <c r="U418" s="30">
        <f>IFERROR(VLOOKUP($A418,'دیتا اولیه'!$A:$AM,22,FALSE),"")</f>
        <v>0.48570000000000002</v>
      </c>
      <c r="V418" s="19">
        <f>IFERROR(VLOOKUP($A418,'دیتا اولیه'!$A:$AN,20,FALSE)/10000000000/L418,"")</f>
        <v>0.13391972249752229</v>
      </c>
      <c r="W418" s="14">
        <f>IFERROR(VLOOKUP($A418,'دیتا اولیه'!$A:$AN,40,FALSE),"")</f>
        <v>294.88159999999999</v>
      </c>
      <c r="X418" s="18">
        <f>IFERROR(VLOOKUP($A418,'دیتا اولیه'!$A:$AN,23,FALSE),"")</f>
        <v>23.267600000000002</v>
      </c>
      <c r="Y418" s="18">
        <f>IFERROR(VLOOKUP($A418,'دیتا اولیه'!$A:$AN,24,FALSE),"")</f>
        <v>27.381599999999999</v>
      </c>
      <c r="Z418" s="18">
        <f>IFERROR(VLOOKUP($A418,'دیتا اولیه'!$A:$AN,25,FALSE),"")</f>
        <v>0.94479999999999997</v>
      </c>
      <c r="AA418" s="30">
        <f>IFERROR(VLOOKUP($A418,'دیتا اولیه'!$A:$AN,38,FALSE),"")</f>
        <v>-0.17480000000000001</v>
      </c>
      <c r="AB418" s="18">
        <f>IFERROR(VLOOKUP($A418,'دیتا اولیه'!$A:$AN,39,FALSE),"")</f>
        <v>0.39650000000000002</v>
      </c>
      <c r="AC418" s="22"/>
    </row>
    <row r="419" spans="1:29" ht="20.5" thickBot="1" x14ac:dyDescent="0.4">
      <c r="A419" s="14" t="s">
        <v>606</v>
      </c>
      <c r="B419" s="13" t="str">
        <f>VLOOKUP($A419,'دیتا اولیه'!$A:$AM,2,FALSE)</f>
        <v>اقتصادی و خودکفایی آزادگان</v>
      </c>
      <c r="C419" s="13" t="str">
        <f>VLOOKUP($A419,'دیتا اولیه'!$A:$AM,3,FALSE)</f>
        <v>سرمایه گذاری</v>
      </c>
      <c r="D419" s="13">
        <f>VLOOKUP($A419,'دیتا اولیه'!$A:$AM,5,FALSE)/10000000000</f>
        <v>6150</v>
      </c>
      <c r="E419" s="15">
        <f>IFERROR(D419/'دیتا اولیه'!$AO$2*1000,"")</f>
        <v>73.389021479713605</v>
      </c>
      <c r="F419" s="15" t="str">
        <f t="shared" si="24"/>
        <v/>
      </c>
      <c r="G419" s="14" t="str">
        <f>IFERROR(F419/'دیتا اولیه'!$AP$2*1000000,"")</f>
        <v/>
      </c>
      <c r="H419" s="15">
        <f>IFERROR(VLOOKUP($A419,'دیتا اولیه'!$A:$AM,16,FALSE)/10000000000,"")</f>
        <v>909.71849999999995</v>
      </c>
      <c r="I419" s="14">
        <f>IFERROR(H419/'دیتا اولیه'!$AQ$2*1000000,"")</f>
        <v>17589.978344096835</v>
      </c>
      <c r="J419" s="15" t="str">
        <f t="shared" si="25"/>
        <v/>
      </c>
      <c r="K419" s="14" t="str">
        <f>IFERROR(J419/'دیتا اولیه'!$AR$2*1000000,"")</f>
        <v/>
      </c>
      <c r="L419" s="14">
        <f>IFERROR(VLOOKUP($A419,'دیتا اولیه'!$A:$AM,15,FALSE)/10000000000,"")</f>
        <v>-18.8231</v>
      </c>
      <c r="M419" s="14">
        <f>IFERROR(L419/'دیتا اولیه'!$AS$2*1000000,"")</f>
        <v>-278.44410585642225</v>
      </c>
      <c r="N419" s="51" t="str">
        <f>IFERROR(VLOOKUP($A419,'دیتا اولیه'!$A:$AM,36,FALSE),"")</f>
        <v>-</v>
      </c>
      <c r="O419" s="35" t="str">
        <f t="shared" si="26"/>
        <v/>
      </c>
      <c r="P419" s="51" t="str">
        <f>IFERROR(VLOOKUP($A419,'دیتا اولیه'!$A:$AM,37,FALSE),"")</f>
        <v>-</v>
      </c>
      <c r="Q419" s="34" t="str">
        <f t="shared" si="27"/>
        <v/>
      </c>
      <c r="R419" s="54" t="str">
        <f>IFERROR(VLOOKUP($A419,'دیتا اولیه'!$A:$AM,31,FALSE),"")</f>
        <v>-</v>
      </c>
      <c r="S419" s="14">
        <f>IFERROR(VLOOKUP($A419,'دیتا اولیه'!$A:$AM,17,FALSE)/10000000000,"")</f>
        <v>383.68360000000001</v>
      </c>
      <c r="T419" s="14">
        <f>IFERROR(S419/'دیتا اولیه'!$AR$2*1000000,"")</f>
        <v>6427.1839455919062</v>
      </c>
      <c r="U419" s="30">
        <f>IFERROR(VLOOKUP($A419,'دیتا اولیه'!$A:$AM,22,FALSE),"")</f>
        <v>0.4617</v>
      </c>
      <c r="V419" s="19">
        <f>IFERROR(VLOOKUP($A419,'دیتا اولیه'!$A:$AN,20,FALSE)/10000000000/L419,"")</f>
        <v>-2.371840982622416</v>
      </c>
      <c r="W419" s="14">
        <f>IFERROR(VLOOKUP($A419,'دیتا اولیه'!$A:$AN,40,FALSE),"")</f>
        <v>196.82669999999999</v>
      </c>
      <c r="X419" s="18">
        <f>IFERROR(VLOOKUP($A419,'دیتا اولیه'!$A:$AN,23,FALSE),"")</f>
        <v>5.7239000000000004</v>
      </c>
      <c r="Y419" s="18">
        <f>IFERROR(VLOOKUP($A419,'دیتا اولیه'!$A:$AN,24,FALSE),"")</f>
        <v>7.0867000000000004</v>
      </c>
      <c r="Z419" s="18">
        <f>IFERROR(VLOOKUP($A419,'دیتا اولیه'!$A:$AN,25,FALSE),"")</f>
        <v>0.62139999999999995</v>
      </c>
      <c r="AA419" s="30">
        <f>IFERROR(VLOOKUP($A419,'دیتا اولیه'!$A:$AN,38,FALSE),"")</f>
        <v>0.36799999999999999</v>
      </c>
      <c r="AB419" s="18">
        <f>IFERROR(VLOOKUP($A419,'دیتا اولیه'!$A:$AN,39,FALSE),"")</f>
        <v>0.87280000000000002</v>
      </c>
      <c r="AC419" s="22"/>
    </row>
    <row r="420" spans="1:29" ht="20.5" thickBot="1" x14ac:dyDescent="0.4">
      <c r="A420" s="14" t="s">
        <v>691</v>
      </c>
      <c r="B420" s="13" t="str">
        <f>VLOOKUP($A420,'دیتا اولیه'!$A:$AM,2,FALSE)</f>
        <v>توسعه‌ معادن‌ روی‌ ایران‌</v>
      </c>
      <c r="C420" s="13" t="str">
        <f>VLOOKUP($A420,'دیتا اولیه'!$A:$AM,3,FALSE)</f>
        <v>سرمایه گذاری</v>
      </c>
      <c r="D420" s="13">
        <f>VLOOKUP($A420,'دیتا اولیه'!$A:$AM,5,FALSE)/10000000000</f>
        <v>6120</v>
      </c>
      <c r="E420" s="15">
        <f>IFERROR(D420/'دیتا اولیه'!$AO$2*1000,"")</f>
        <v>73.031026252983295</v>
      </c>
      <c r="F420" s="15" t="str">
        <f t="shared" si="24"/>
        <v/>
      </c>
      <c r="G420" s="14" t="str">
        <f>IFERROR(F420/'دیتا اولیه'!$AP$2*1000000,"")</f>
        <v/>
      </c>
      <c r="H420" s="15">
        <f>IFERROR(VLOOKUP($A420,'دیتا اولیه'!$A:$AM,16,FALSE)/10000000000,"")</f>
        <v>816.01990000000001</v>
      </c>
      <c r="I420" s="14">
        <f>IFERROR(H420/'دیتا اولیه'!$AQ$2*1000000,"")</f>
        <v>15778.2570865076</v>
      </c>
      <c r="J420" s="15" t="str">
        <f t="shared" si="25"/>
        <v/>
      </c>
      <c r="K420" s="14" t="str">
        <f>IFERROR(J420/'دیتا اولیه'!$AR$2*1000000,"")</f>
        <v/>
      </c>
      <c r="L420" s="14">
        <f>IFERROR(VLOOKUP($A420,'دیتا اولیه'!$A:$AM,15,FALSE)/10000000000,"")</f>
        <v>-8.5212000000000003</v>
      </c>
      <c r="M420" s="14">
        <f>IFERROR(L420/'دیتا اولیه'!$AS$2*1000000,"")</f>
        <v>-126.05138977234064</v>
      </c>
      <c r="N420" s="51" t="str">
        <f>IFERROR(VLOOKUP($A420,'دیتا اولیه'!$A:$AM,36,FALSE),"")</f>
        <v>-</v>
      </c>
      <c r="O420" s="35" t="str">
        <f t="shared" si="26"/>
        <v/>
      </c>
      <c r="P420" s="51" t="str">
        <f>IFERROR(VLOOKUP($A420,'دیتا اولیه'!$A:$AM,37,FALSE),"")</f>
        <v>-</v>
      </c>
      <c r="Q420" s="34" t="str">
        <f t="shared" si="27"/>
        <v/>
      </c>
      <c r="R420" s="54" t="str">
        <f>IFERROR(VLOOKUP($A420,'دیتا اولیه'!$A:$AM,31,FALSE),"")</f>
        <v>-</v>
      </c>
      <c r="S420" s="14">
        <f>IFERROR(VLOOKUP($A420,'دیتا اولیه'!$A:$AM,17,FALSE)/10000000000,"")</f>
        <v>156.6823</v>
      </c>
      <c r="T420" s="14">
        <f>IFERROR(S420/'دیتا اولیه'!$AR$2*1000000,"")</f>
        <v>2624.6260281086152</v>
      </c>
      <c r="U420" s="30">
        <f>IFERROR(VLOOKUP($A420,'دیتا اولیه'!$A:$AM,22,FALSE),"")</f>
        <v>0.85780000000000001</v>
      </c>
      <c r="V420" s="19" t="str">
        <f>IFERROR(VLOOKUP($A420,'دیتا اولیه'!$A:$AN,20,FALSE)/10000000000/L420,"")</f>
        <v/>
      </c>
      <c r="W420" s="14">
        <f>IFERROR(VLOOKUP($A420,'دیتا اولیه'!$A:$AN,40,FALSE),"")</f>
        <v>736.22410000000002</v>
      </c>
      <c r="X420" s="18">
        <f>IFERROR(VLOOKUP($A420,'دیتا اولیه'!$A:$AN,23,FALSE),"")</f>
        <v>7.4084000000000003</v>
      </c>
      <c r="Y420" s="18">
        <f>IFERROR(VLOOKUP($A420,'دیتا اولیه'!$A:$AN,24,FALSE),"")</f>
        <v>7.7564000000000002</v>
      </c>
      <c r="Z420" s="18">
        <f>IFERROR(VLOOKUP($A420,'دیتا اولیه'!$A:$AN,25,FALSE),"")</f>
        <v>0.65690000000000004</v>
      </c>
      <c r="AA420" s="30">
        <f>IFERROR(VLOOKUP($A420,'دیتا اولیه'!$A:$AN,38,FALSE),"")</f>
        <v>0.3911</v>
      </c>
      <c r="AB420" s="18">
        <f>IFERROR(VLOOKUP($A420,'دیتا اولیه'!$A:$AN,39,FALSE),"")</f>
        <v>1.4298999999999999</v>
      </c>
      <c r="AC420" s="22"/>
    </row>
    <row r="421" spans="1:29" ht="20.5" thickBot="1" x14ac:dyDescent="0.4">
      <c r="A421" s="14" t="s">
        <v>561</v>
      </c>
      <c r="B421" s="13" t="str">
        <f>VLOOKUP($A421,'دیتا اولیه'!$A:$AM,2,FALSE)</f>
        <v>سرمایه‌ گذاری‌ صنعت‌ بیمه‌</v>
      </c>
      <c r="C421" s="13" t="str">
        <f>VLOOKUP($A421,'دیتا اولیه'!$A:$AM,3,FALSE)</f>
        <v>سرمایه گذاری</v>
      </c>
      <c r="D421" s="13">
        <f>VLOOKUP($A421,'دیتا اولیه'!$A:$AM,5,FALSE)/10000000000</f>
        <v>2099.1999999999998</v>
      </c>
      <c r="E421" s="15">
        <f>IFERROR(D421/'دیتا اولیه'!$AO$2*1000,"")</f>
        <v>25.050119331742241</v>
      </c>
      <c r="F421" s="15">
        <f t="shared" si="24"/>
        <v>28.893623478709518</v>
      </c>
      <c r="G421" s="14">
        <f>IFERROR(F421/'دیتا اولیه'!$AP$2*1000000,"")</f>
        <v>570.56918401875032</v>
      </c>
      <c r="H421" s="15">
        <f>IFERROR(VLOOKUP($A421,'دیتا اولیه'!$A:$AM,16,FALSE)/10000000000,"")</f>
        <v>242.71119999999999</v>
      </c>
      <c r="I421" s="14">
        <f>IFERROR(H421/'دیتا اولیه'!$AQ$2*1000000,"")</f>
        <v>4692.9734328473642</v>
      </c>
      <c r="J421" s="15">
        <f t="shared" si="25"/>
        <v>112.42512990080303</v>
      </c>
      <c r="K421" s="14">
        <f>IFERROR(J421/'دیتا اولیه'!$AR$2*1000000,"")</f>
        <v>1883.2626413522125</v>
      </c>
      <c r="L421" s="14">
        <f>IFERROR(VLOOKUP($A421,'دیتا اولیه'!$A:$AM,15,FALSE)/10000000000,"")</f>
        <v>95.201599999999999</v>
      </c>
      <c r="M421" s="14">
        <f>IFERROR(L421/'دیتا اولیه'!$AS$2*1000000,"")</f>
        <v>1408.2868596618393</v>
      </c>
      <c r="N421" s="51">
        <f>IFERROR(VLOOKUP($A421,'دیتا اولیه'!$A:$AM,36,FALSE),"")</f>
        <v>-0.1532</v>
      </c>
      <c r="O421" s="35">
        <f t="shared" si="26"/>
        <v>-0.25220899690832976</v>
      </c>
      <c r="P421" s="51">
        <f>IFERROR(VLOOKUP($A421,'دیتا اولیه'!$A:$AM,37,FALSE),"")</f>
        <v>2.2949000000000002</v>
      </c>
      <c r="Q421" s="34">
        <f t="shared" si="27"/>
        <v>1.4682140205026557</v>
      </c>
      <c r="R421" s="54" t="str">
        <f>IFERROR(VLOOKUP($A421,'دیتا اولیه'!$A:$AM,31,FALSE),"")</f>
        <v>-</v>
      </c>
      <c r="S421" s="14">
        <f>IFERROR(VLOOKUP($A421,'دیتا اولیه'!$A:$AM,17,FALSE)/10000000000,"")</f>
        <v>523.63649999999996</v>
      </c>
      <c r="T421" s="14">
        <f>IFERROR(S421/'دیتا اولیه'!$AR$2*1000000,"")</f>
        <v>8771.5714357505385</v>
      </c>
      <c r="U421" s="30">
        <f>IFERROR(VLOOKUP($A421,'دیتا اولیه'!$A:$AM,22,FALSE),"")</f>
        <v>0.65920000000000001</v>
      </c>
      <c r="V421" s="19" t="str">
        <f>IFERROR(VLOOKUP($A421,'دیتا اولیه'!$A:$AN,20,FALSE)/10000000000/L421,"")</f>
        <v/>
      </c>
      <c r="W421" s="14">
        <f>IFERROR(VLOOKUP($A421,'دیتا اولیه'!$A:$AN,40,FALSE),"")</f>
        <v>52.857399999999998</v>
      </c>
      <c r="X421" s="18">
        <f>IFERROR(VLOOKUP($A421,'دیتا اولیه'!$A:$AN,23,FALSE),"")</f>
        <v>6.3465999999999996</v>
      </c>
      <c r="Y421" s="18">
        <f>IFERROR(VLOOKUP($A421,'دیتا اولیه'!$A:$AN,24,FALSE),"")</f>
        <v>6.7305999999999999</v>
      </c>
      <c r="Z421" s="18">
        <f>IFERROR(VLOOKUP($A421,'دیتا اولیه'!$A:$AN,25,FALSE),"")</f>
        <v>0.93659999999999999</v>
      </c>
      <c r="AA421" s="30">
        <f>IFERROR(VLOOKUP($A421,'دیتا اولیه'!$A:$AN,38,FALSE),"")</f>
        <v>0.2828</v>
      </c>
      <c r="AB421" s="18">
        <f>IFERROR(VLOOKUP($A421,'دیتا اولیه'!$A:$AN,39,FALSE),"")</f>
        <v>1.0801000000000001</v>
      </c>
      <c r="AC421" s="22"/>
    </row>
    <row r="422" spans="1:29" ht="20.5" thickBot="1" x14ac:dyDescent="0.4">
      <c r="A422" s="14" t="s">
        <v>204</v>
      </c>
      <c r="B422" s="13" t="str">
        <f>VLOOKUP($A422,'دیتا اولیه'!$A:$AM,2,FALSE)</f>
        <v>سرمایه گذاری پردیس</v>
      </c>
      <c r="C422" s="13" t="str">
        <f>VLOOKUP($A422,'دیتا اولیه'!$A:$AM,3,FALSE)</f>
        <v>سرمایه گذاری</v>
      </c>
      <c r="D422" s="13">
        <f>VLOOKUP($A422,'دیتا اولیه'!$A:$AM,5,FALSE)/10000000000</f>
        <v>1855.71</v>
      </c>
      <c r="E422" s="15">
        <f>IFERROR(D422/'دیتا اولیه'!$AO$2*1000,"")</f>
        <v>22.144510739856802</v>
      </c>
      <c r="F422" s="15">
        <f t="shared" si="24"/>
        <v>4.6696071434072897</v>
      </c>
      <c r="G422" s="14">
        <f>IFERROR(F422/'دیتا اولیه'!$AP$2*1000000,"")</f>
        <v>92.211831425894346</v>
      </c>
      <c r="H422" s="15">
        <f>IFERROR(VLOOKUP($A422,'دیتا اولیه'!$A:$AM,16,FALSE)/10000000000,"")</f>
        <v>513.56150000000002</v>
      </c>
      <c r="I422" s="14">
        <f>IFERROR(H422/'دیتا اولیه'!$AQ$2*1000000,"")</f>
        <v>9930.0340307049773</v>
      </c>
      <c r="J422" s="15">
        <f t="shared" si="25"/>
        <v>250.25316455696205</v>
      </c>
      <c r="K422" s="14">
        <f>IFERROR(J422/'دیتا اولیه'!$AR$2*1000000,"")</f>
        <v>4192.0559585399951</v>
      </c>
      <c r="L422" s="14">
        <f>IFERROR(VLOOKUP($A422,'دیتا اولیه'!$A:$AM,15,FALSE)/10000000000,"")</f>
        <v>90.941999999999993</v>
      </c>
      <c r="M422" s="14">
        <f>IFERROR(L422/'دیتا اولیه'!$AS$2*1000000,"")</f>
        <v>1345.2759574562506</v>
      </c>
      <c r="N422" s="51">
        <f>IFERROR(VLOOKUP($A422,'دیتا اولیه'!$A:$AM,36,FALSE),"")</f>
        <v>-0.63660000000000005</v>
      </c>
      <c r="O422" s="35">
        <f t="shared" si="26"/>
        <v>-0.6790892176151242</v>
      </c>
      <c r="P422" s="51">
        <f>IFERROR(VLOOKUP($A422,'دیتا اولیه'!$A:$AM,37,FALSE),"")</f>
        <v>18.475300000000001</v>
      </c>
      <c r="Q422" s="34">
        <f t="shared" si="27"/>
        <v>13.588973417552996</v>
      </c>
      <c r="R422" s="54" t="str">
        <f>IFERROR(VLOOKUP($A422,'دیتا اولیه'!$A:$AM,31,FALSE),"")</f>
        <v>-</v>
      </c>
      <c r="S422" s="14">
        <f>IFERROR(VLOOKUP($A422,'دیتا اولیه'!$A:$AM,17,FALSE)/10000000000,"")</f>
        <v>533.37750000000005</v>
      </c>
      <c r="T422" s="14">
        <f>IFERROR(S422/'دیتا اولیه'!$AR$2*1000000,"")</f>
        <v>8934.7454645962116</v>
      </c>
      <c r="U422" s="30">
        <f>IFERROR(VLOOKUP($A422,'دیتا اولیه'!$A:$AM,22,FALSE),"")</f>
        <v>0.84179999999999999</v>
      </c>
      <c r="V422" s="19">
        <f>IFERROR(VLOOKUP($A422,'دیتا اولیه'!$A:$AN,20,FALSE)/10000000000/L422,"")</f>
        <v>9.2366563304083923E-5</v>
      </c>
      <c r="W422" s="14">
        <f>IFERROR(VLOOKUP($A422,'دیتا اولیه'!$A:$AN,40,FALSE),"")</f>
        <v>32.154400000000003</v>
      </c>
      <c r="X422" s="18">
        <f>IFERROR(VLOOKUP($A422,'دیتا اولیه'!$A:$AN,23,FALSE),"")</f>
        <v>3.5059</v>
      </c>
      <c r="Y422" s="18">
        <f>IFERROR(VLOOKUP($A422,'دیتا اولیه'!$A:$AN,24,FALSE),"")</f>
        <v>3.6040999999999999</v>
      </c>
      <c r="Z422" s="18">
        <f>IFERROR(VLOOKUP($A422,'دیتا اولیه'!$A:$AN,25,FALSE),"")</f>
        <v>0.92759999999999998</v>
      </c>
      <c r="AA422" s="30">
        <f>IFERROR(VLOOKUP($A422,'دیتا اولیه'!$A:$AN,38,FALSE),"")</f>
        <v>0.58340000000000003</v>
      </c>
      <c r="AB422" s="18">
        <f>IFERROR(VLOOKUP($A422,'دیتا اولیه'!$A:$AN,39,FALSE),"")</f>
        <v>1.3625</v>
      </c>
      <c r="AC422" s="22"/>
    </row>
    <row r="423" spans="1:29" ht="20.5" thickBot="1" x14ac:dyDescent="0.4">
      <c r="A423" s="14" t="s">
        <v>741</v>
      </c>
      <c r="B423" s="13" t="str">
        <f>VLOOKUP($A423,'دیتا اولیه'!$A:$AM,2,FALSE)</f>
        <v>سرمایه گذاری نیروگاهی ایران</v>
      </c>
      <c r="C423" s="13" t="str">
        <f>VLOOKUP($A423,'دیتا اولیه'!$A:$AM,3,FALSE)</f>
        <v>سرمایه گذاری</v>
      </c>
      <c r="D423" s="13">
        <f>VLOOKUP($A423,'دیتا اولیه'!$A:$AM,5,FALSE)/10000000000</f>
        <v>5391.9683130000003</v>
      </c>
      <c r="E423" s="15">
        <f>IFERROR(D423/'دیتا اولیه'!$AO$2*1000,"")</f>
        <v>64.343297291169463</v>
      </c>
      <c r="F423" s="15" t="str">
        <f t="shared" si="24"/>
        <v/>
      </c>
      <c r="G423" s="14" t="str">
        <f>IFERROR(F423/'دیتا اولیه'!$AP$2*1000000,"")</f>
        <v/>
      </c>
      <c r="H423" s="15">
        <f>IFERROR(VLOOKUP($A423,'دیتا اولیه'!$A:$AM,16,FALSE)/10000000000,"")</f>
        <v>3.3553000000000002</v>
      </c>
      <c r="I423" s="14">
        <f>IFERROR(H423/'دیتا اولیه'!$AQ$2*1000000,"")</f>
        <v>64.876832050736695</v>
      </c>
      <c r="J423" s="15" t="str">
        <f t="shared" si="25"/>
        <v/>
      </c>
      <c r="K423" s="14" t="str">
        <f>IFERROR(J423/'دیتا اولیه'!$AR$2*1000000,"")</f>
        <v/>
      </c>
      <c r="L423" s="14">
        <f>IFERROR(VLOOKUP($A423,'دیتا اولیه'!$A:$AM,15,FALSE)/10000000000,"")</f>
        <v>-11.545199999999999</v>
      </c>
      <c r="M423" s="14">
        <f>IFERROR(L423/'دیتا اولیه'!$AS$2*1000000,"")</f>
        <v>-170.78445585124479</v>
      </c>
      <c r="N423" s="51" t="str">
        <f>IFERROR(VLOOKUP($A423,'دیتا اولیه'!$A:$AM,36,FALSE),"")</f>
        <v>-</v>
      </c>
      <c r="O423" s="35" t="str">
        <f t="shared" si="26"/>
        <v/>
      </c>
      <c r="P423" s="51" t="str">
        <f>IFERROR(VLOOKUP($A423,'دیتا اولیه'!$A:$AM,37,FALSE),"")</f>
        <v>-</v>
      </c>
      <c r="Q423" s="34" t="str">
        <f t="shared" si="27"/>
        <v/>
      </c>
      <c r="R423" s="54" t="str">
        <f>IFERROR(VLOOKUP($A423,'دیتا اولیه'!$A:$AM,31,FALSE),"")</f>
        <v>-</v>
      </c>
      <c r="S423" s="14">
        <f>IFERROR(VLOOKUP($A423,'دیتا اولیه'!$A:$AM,17,FALSE)/10000000000,"")</f>
        <v>33.568100000000001</v>
      </c>
      <c r="T423" s="14">
        <f>IFERROR(S423/'دیتا اولیه'!$AR$2*1000000,"")</f>
        <v>562.30798867614783</v>
      </c>
      <c r="U423" s="30" t="str">
        <f>IFERROR(VLOOKUP($A423,'دیتا اولیه'!$A:$AM,22,FALSE),"")</f>
        <v>-</v>
      </c>
      <c r="V423" s="19" t="str">
        <f>IFERROR(VLOOKUP($A423,'دیتا اولیه'!$A:$AN,20,FALSE)/10000000000/L423,"")</f>
        <v/>
      </c>
      <c r="W423" s="14">
        <f>IFERROR(VLOOKUP($A423,'دیتا اولیه'!$A:$AN,40,FALSE),"")</f>
        <v>2139.0194999999999</v>
      </c>
      <c r="X423" s="18">
        <f>IFERROR(VLOOKUP($A423,'دیتا اولیه'!$A:$AN,23,FALSE),"")</f>
        <v>181.84110000000001</v>
      </c>
      <c r="Y423" s="18" t="str">
        <f>IFERROR(VLOOKUP($A423,'دیتا اولیه'!$A:$AN,24,FALSE),"")</f>
        <v>-</v>
      </c>
      <c r="Z423" s="18">
        <f>IFERROR(VLOOKUP($A423,'دیتا اولیه'!$A:$AN,25,FALSE),"")</f>
        <v>12.411</v>
      </c>
      <c r="AA423" s="30">
        <f>IFERROR(VLOOKUP($A423,'دیتا اولیه'!$A:$AN,38,FALSE),"")</f>
        <v>0.31990000000000002</v>
      </c>
      <c r="AB423" s="18">
        <f>IFERROR(VLOOKUP($A423,'دیتا اولیه'!$A:$AN,39,FALSE),"")</f>
        <v>0.9153</v>
      </c>
      <c r="AC423" s="22"/>
    </row>
    <row r="424" spans="1:29" ht="20.5" thickBot="1" x14ac:dyDescent="0.4">
      <c r="A424" s="14" t="s">
        <v>91</v>
      </c>
      <c r="B424" s="13" t="str">
        <f>VLOOKUP($A424,'دیتا اولیه'!$A:$AM,2,FALSE)</f>
        <v>سرمایه‌گذاری‌ سایپا</v>
      </c>
      <c r="C424" s="13" t="str">
        <f>VLOOKUP($A424,'دیتا اولیه'!$A:$AM,3,FALSE)</f>
        <v>سرمایه گذاری</v>
      </c>
      <c r="D424" s="13">
        <f>VLOOKUP($A424,'دیتا اولیه'!$A:$AM,5,FALSE)/10000000000</f>
        <v>10335.6</v>
      </c>
      <c r="E424" s="15">
        <f>IFERROR(D424/'دیتا اولیه'!$AO$2*1000,"")</f>
        <v>123.3365155131265</v>
      </c>
      <c r="F424" s="15">
        <f t="shared" si="24"/>
        <v>0.46410015979940678</v>
      </c>
      <c r="G424" s="14">
        <f>IFERROR(F424/'دیتا اولیه'!$AP$2*1000000,"")</f>
        <v>9.1646950987244615</v>
      </c>
      <c r="H424" s="15">
        <f>IFERROR(VLOOKUP($A424,'دیتا اولیه'!$A:$AM,16,FALSE)/10000000000,"")</f>
        <v>706.41189999999995</v>
      </c>
      <c r="I424" s="14">
        <f>IFERROR(H424/'دیتا اولیه'!$AQ$2*1000000,"")</f>
        <v>13658.917591554198</v>
      </c>
      <c r="J424" s="15">
        <f t="shared" si="25"/>
        <v>58.935505193578855</v>
      </c>
      <c r="K424" s="14">
        <f>IFERROR(J424/'دیتا اولیه'!$AR$2*1000000,"")</f>
        <v>987.2440021036042</v>
      </c>
      <c r="L424" s="14">
        <f>IFERROR(VLOOKUP($A424,'دیتا اولیه'!$A:$AM,15,FALSE)/10000000000,"")</f>
        <v>62.412700000000001</v>
      </c>
      <c r="M424" s="14">
        <f>IFERROR(L424/'دیتا اولیه'!$AS$2*1000000,"")</f>
        <v>923.25113533823469</v>
      </c>
      <c r="N424" s="51">
        <f>IFERROR(VLOOKUP($A424,'دیتا اولیه'!$A:$AM,36,FALSE),"")</f>
        <v>5.8999999999999997E-2</v>
      </c>
      <c r="O424" s="35">
        <f t="shared" si="26"/>
        <v>-6.4819706809071009E-2</v>
      </c>
      <c r="P424" s="51">
        <f>IFERROR(VLOOKUP($A424,'دیتا اولیه'!$A:$AM,37,FALSE),"")</f>
        <v>133.4811</v>
      </c>
      <c r="Q424" s="34">
        <f t="shared" si="27"/>
        <v>99.739972840638458</v>
      </c>
      <c r="R424" s="54" t="str">
        <f>IFERROR(VLOOKUP($A424,'دیتا اولیه'!$A:$AM,31,FALSE),"")</f>
        <v>-</v>
      </c>
      <c r="S424" s="14">
        <f>IFERROR(VLOOKUP($A424,'دیتا اولیه'!$A:$AM,17,FALSE)/10000000000,"")</f>
        <v>857.4796</v>
      </c>
      <c r="T424" s="14">
        <f>IFERROR(S424/'دیتا اولیه'!$AR$2*1000000,"")</f>
        <v>14363.864180779603</v>
      </c>
      <c r="U424" s="30">
        <f>IFERROR(VLOOKUP($A424,'دیتا اولیه'!$A:$AM,22,FALSE),"")</f>
        <v>0.1009</v>
      </c>
      <c r="V424" s="19">
        <f>IFERROR(VLOOKUP($A424,'دیتا اولیه'!$A:$AN,20,FALSE)/10000000000/L424,"")</f>
        <v>5.1383772853922354E-3</v>
      </c>
      <c r="W424" s="14">
        <f>IFERROR(VLOOKUP($A424,'دیتا اولیه'!$A:$AN,40,FALSE),"")</f>
        <v>277.68180000000001</v>
      </c>
      <c r="X424" s="18">
        <f>IFERROR(VLOOKUP($A424,'دیتا اولیه'!$A:$AN,23,FALSE),"")</f>
        <v>16.313400000000001</v>
      </c>
      <c r="Y424" s="18">
        <f>IFERROR(VLOOKUP($A424,'دیتا اولیه'!$A:$AN,24,FALSE),"")</f>
        <v>17.965499999999999</v>
      </c>
      <c r="Z424" s="18">
        <f>IFERROR(VLOOKUP($A424,'دیتا اولیه'!$A:$AN,25,FALSE),"")</f>
        <v>0.92530000000000001</v>
      </c>
      <c r="AA424" s="30">
        <f>IFERROR(VLOOKUP($A424,'دیتا اولیه'!$A:$AN,38,FALSE),"")</f>
        <v>0.59519999999999995</v>
      </c>
      <c r="AB424" s="18">
        <f>IFERROR(VLOOKUP($A424,'دیتا اولیه'!$A:$AN,39,FALSE),"")</f>
        <v>1.5632999999999999</v>
      </c>
      <c r="AC424" s="22"/>
    </row>
    <row r="425" spans="1:29" ht="20.5" thickBot="1" x14ac:dyDescent="0.4">
      <c r="A425" s="14" t="s">
        <v>715</v>
      </c>
      <c r="B425" s="13" t="str">
        <f>VLOOKUP($A425,'دیتا اولیه'!$A:$AM,2,FALSE)</f>
        <v>سرمایه گذاری توسعه صنعت وتجارت</v>
      </c>
      <c r="C425" s="13" t="str">
        <f>VLOOKUP($A425,'دیتا اولیه'!$A:$AM,3,FALSE)</f>
        <v>سرمایه گذاری</v>
      </c>
      <c r="D425" s="13">
        <f>VLOOKUP($A425,'دیتا اولیه'!$A:$AM,5,FALSE)/10000000000</f>
        <v>4762.8</v>
      </c>
      <c r="E425" s="15">
        <f>IFERROR(D425/'دیتا اولیه'!$AO$2*1000,"")</f>
        <v>56.835322195704059</v>
      </c>
      <c r="F425" s="15">
        <f t="shared" si="24"/>
        <v>205.6183679218706</v>
      </c>
      <c r="G425" s="14">
        <f>IFERROR(F425/'دیتا اولیه'!$AP$2*1000000,"")</f>
        <v>4060.3943112533689</v>
      </c>
      <c r="H425" s="15">
        <f>IFERROR(VLOOKUP($A425,'دیتا اولیه'!$A:$AM,16,FALSE)/10000000000,"")</f>
        <v>982.60329999999999</v>
      </c>
      <c r="I425" s="14">
        <f>IFERROR(H425/'دیتا اولیه'!$AQ$2*1000000,"")</f>
        <v>18999.251711203062</v>
      </c>
      <c r="J425" s="15">
        <f t="shared" si="25"/>
        <v>472.92224622030233</v>
      </c>
      <c r="K425" s="14">
        <f>IFERROR(J425/'دیتا اولیه'!$AR$2*1000000,"")</f>
        <v>7922.0437579828522</v>
      </c>
      <c r="L425" s="14">
        <f>IFERROR(VLOOKUP($A425,'دیتا اولیه'!$A:$AM,15,FALSE)/10000000000,"")</f>
        <v>437.92599999999999</v>
      </c>
      <c r="M425" s="14">
        <f>IFERROR(L425/'دیتا اولیه'!$AS$2*1000000,"")</f>
        <v>6478.0994363988693</v>
      </c>
      <c r="N425" s="51">
        <f>IFERROR(VLOOKUP($A425,'دیتا اولیه'!$A:$AM,36,FALSE),"")</f>
        <v>-7.3999999999999996E-2</v>
      </c>
      <c r="O425" s="35">
        <f t="shared" si="26"/>
        <v>-0.18226916761586365</v>
      </c>
      <c r="P425" s="51">
        <f>IFERROR(VLOOKUP($A425,'دیتا اولیه'!$A:$AM,37,FALSE),"")</f>
        <v>1.1297999999999999</v>
      </c>
      <c r="Q425" s="34">
        <f t="shared" si="27"/>
        <v>0.59543604384550508</v>
      </c>
      <c r="R425" s="54" t="str">
        <f>IFERROR(VLOOKUP($A425,'دیتا اولیه'!$A:$AM,31,FALSE),"")</f>
        <v>-</v>
      </c>
      <c r="S425" s="14">
        <f>IFERROR(VLOOKUP($A425,'دیتا اولیه'!$A:$AM,17,FALSE)/10000000000,"")</f>
        <v>1402.4484</v>
      </c>
      <c r="T425" s="14">
        <f>IFERROR(S425/'دیتا اولیه'!$AR$2*1000000,"")</f>
        <v>23492.778531584499</v>
      </c>
      <c r="U425" s="30">
        <f>IFERROR(VLOOKUP($A425,'دیتا اولیه'!$A:$AM,22,FALSE),"")</f>
        <v>0.34189999999999998</v>
      </c>
      <c r="V425" s="19">
        <f>IFERROR(VLOOKUP($A425,'دیتا اولیه'!$A:$AN,20,FALSE)/10000000000/L425,"")</f>
        <v>9.5598343099062393E-3</v>
      </c>
      <c r="W425" s="14">
        <f>IFERROR(VLOOKUP($A425,'دیتا اولیه'!$A:$AN,40,FALSE),"")</f>
        <v>74.718000000000004</v>
      </c>
      <c r="X425" s="18">
        <f>IFERROR(VLOOKUP($A425,'دیتا اولیه'!$A:$AN,23,FALSE),"")</f>
        <v>3.6941999999999999</v>
      </c>
      <c r="Y425" s="18">
        <f>IFERROR(VLOOKUP($A425,'دیتا اولیه'!$A:$AN,24,FALSE),"")</f>
        <v>3.8940000000000001</v>
      </c>
      <c r="Z425" s="18">
        <f>IFERROR(VLOOKUP($A425,'دیتا اولیه'!$A:$AN,25,FALSE),"")</f>
        <v>0.91320000000000001</v>
      </c>
      <c r="AA425" s="30">
        <f>IFERROR(VLOOKUP($A425,'دیتا اولیه'!$A:$AN,38,FALSE),"")</f>
        <v>0.15809999999999999</v>
      </c>
      <c r="AB425" s="18">
        <f>IFERROR(VLOOKUP($A425,'دیتا اولیه'!$A:$AN,39,FALSE),"")</f>
        <v>0.89739999999999998</v>
      </c>
      <c r="AC425" s="22"/>
    </row>
    <row r="426" spans="1:29" ht="20.5" thickBot="1" x14ac:dyDescent="0.4">
      <c r="A426" s="14" t="s">
        <v>472</v>
      </c>
      <c r="B426" s="13" t="str">
        <f>VLOOKUP($A426,'دیتا اولیه'!$A:$AM,2,FALSE)</f>
        <v>سرمایه گذاری سیمان تامین</v>
      </c>
      <c r="C426" s="13" t="str">
        <f>VLOOKUP($A426,'دیتا اولیه'!$A:$AM,3,FALSE)</f>
        <v>سرمایه گذاری</v>
      </c>
      <c r="D426" s="13">
        <f>VLOOKUP($A426,'دیتا اولیه'!$A:$AM,5,FALSE)/10000000000</f>
        <v>36146</v>
      </c>
      <c r="E426" s="15">
        <f>IFERROR(D426/'دیتا اولیه'!$AO$2*1000,"")</f>
        <v>431.33651551312653</v>
      </c>
      <c r="F426" s="15">
        <f t="shared" si="24"/>
        <v>19.187194489465153</v>
      </c>
      <c r="G426" s="14">
        <f>IFERROR(F426/'دیتا اولیه'!$AP$2*1000000,"")</f>
        <v>378.8940460004967</v>
      </c>
      <c r="H426" s="15">
        <f>IFERROR(VLOOKUP($A426,'دیتا اولیه'!$A:$AM,16,FALSE)/10000000000,"")</f>
        <v>3914.8959</v>
      </c>
      <c r="I426" s="14">
        <f>IFERROR(H426/'دیتا اولیه'!$AQ$2*1000000,"")</f>
        <v>75696.97010711937</v>
      </c>
      <c r="J426" s="15">
        <f t="shared" si="25"/>
        <v>83.693877695298696</v>
      </c>
      <c r="K426" s="14">
        <f>IFERROR(J426/'دیتا اولیه'!$AR$2*1000000,"")</f>
        <v>1401.9779502370084</v>
      </c>
      <c r="L426" s="14">
        <f>IFERROR(VLOOKUP($A426,'دیتا اولیه'!$A:$AM,15,FALSE)/10000000000,"")</f>
        <v>1183.8498999999999</v>
      </c>
      <c r="M426" s="14">
        <f>IFERROR(L426/'دیتا اولیه'!$AS$2*1000000,"")</f>
        <v>17512.313427316163</v>
      </c>
      <c r="N426" s="51">
        <f>IFERROR(VLOOKUP($A426,'دیتا اولیه'!$A:$AM,36,FALSE),"")</f>
        <v>13.145</v>
      </c>
      <c r="O426" s="35">
        <f t="shared" si="26"/>
        <v>11.491147542196121</v>
      </c>
      <c r="P426" s="51">
        <f>IFERROR(VLOOKUP($A426,'دیتا اولیه'!$A:$AM,37,FALSE),"")</f>
        <v>60.7</v>
      </c>
      <c r="Q426" s="34">
        <f t="shared" si="27"/>
        <v>45.219552965192825</v>
      </c>
      <c r="R426" s="54" t="str">
        <f>IFERROR(VLOOKUP($A426,'دیتا اولیه'!$A:$AM,31,FALSE),"")</f>
        <v>-</v>
      </c>
      <c r="S426" s="14">
        <f>IFERROR(VLOOKUP($A426,'دیتا اولیه'!$A:$AM,17,FALSE)/10000000000,"")</f>
        <v>744.06029999999998</v>
      </c>
      <c r="T426" s="14">
        <f>IFERROR(S426/'دیتا اولیه'!$AR$2*1000000,"")</f>
        <v>12463.947937082265</v>
      </c>
      <c r="U426" s="30">
        <f>IFERROR(VLOOKUP($A426,'دیتا اولیه'!$A:$AM,22,FALSE),"")</f>
        <v>0.75860000000000005</v>
      </c>
      <c r="V426" s="19">
        <f>IFERROR(VLOOKUP($A426,'دیتا اولیه'!$A:$AN,20,FALSE)/10000000000/L426,"")</f>
        <v>6.1237493030155262E-3</v>
      </c>
      <c r="W426" s="14">
        <f>IFERROR(VLOOKUP($A426,'دیتا اولیه'!$A:$AN,40,FALSE),"")</f>
        <v>174.03319999999999</v>
      </c>
      <c r="X426" s="18">
        <f>IFERROR(VLOOKUP($A426,'دیتا اولیه'!$A:$AN,23,FALSE),"")</f>
        <v>7.1483999999999996</v>
      </c>
      <c r="Y426" s="18">
        <f>IFERROR(VLOOKUP($A426,'دیتا اولیه'!$A:$AN,24,FALSE),"")</f>
        <v>6.9987000000000004</v>
      </c>
      <c r="Z426" s="18">
        <f>IFERROR(VLOOKUP($A426,'دیتا اولیه'!$A:$AN,25,FALSE),"")</f>
        <v>0.90549999999999997</v>
      </c>
      <c r="AA426" s="30">
        <f>IFERROR(VLOOKUP($A426,'دیتا اولیه'!$A:$AN,38,FALSE),"")</f>
        <v>0.78069999999999995</v>
      </c>
      <c r="AB426" s="18">
        <f>IFERROR(VLOOKUP($A426,'دیتا اولیه'!$A:$AN,39,FALSE),"")</f>
        <v>1.2764</v>
      </c>
      <c r="AC426" s="22"/>
    </row>
    <row r="427" spans="1:29" ht="20.5" thickBot="1" x14ac:dyDescent="0.4">
      <c r="A427" s="14" t="s">
        <v>71</v>
      </c>
      <c r="B427" s="13" t="str">
        <f>VLOOKUP($A427,'دیتا اولیه'!$A:$AM,2,FALSE)</f>
        <v>گسترش‌سرمایه‌گذاری‌ایران‌خودرو</v>
      </c>
      <c r="C427" s="13" t="str">
        <f>VLOOKUP($A427,'دیتا اولیه'!$A:$AM,3,FALSE)</f>
        <v>سرمایه گذاری</v>
      </c>
      <c r="D427" s="13">
        <f>VLOOKUP($A427,'دیتا اولیه'!$A:$AM,5,FALSE)/10000000000</f>
        <v>18939.176513400002</v>
      </c>
      <c r="E427" s="15">
        <f>IFERROR(D427/'دیتا اولیه'!$AO$2*1000,"")</f>
        <v>226.00449300000002</v>
      </c>
      <c r="F427" s="15" t="str">
        <f t="shared" si="24"/>
        <v/>
      </c>
      <c r="G427" s="14" t="str">
        <f>IFERROR(F427/'دیتا اولیه'!$AP$2*1000000,"")</f>
        <v/>
      </c>
      <c r="H427" s="15">
        <f>IFERROR(VLOOKUP($A427,'دیتا اولیه'!$A:$AM,16,FALSE)/10000000000,"")</f>
        <v>209.71799999999999</v>
      </c>
      <c r="I427" s="14">
        <f>IFERROR(H427/'دیتا اولیه'!$AQ$2*1000000,"")</f>
        <v>4055.0291967980197</v>
      </c>
      <c r="J427" s="15">
        <f t="shared" si="25"/>
        <v>136.22585551330803</v>
      </c>
      <c r="K427" s="14">
        <f>IFERROR(J427/'دیتا اولیه'!$AR$2*1000000,"")</f>
        <v>2281.9547969463797</v>
      </c>
      <c r="L427" s="14">
        <f>IFERROR(VLOOKUP($A427,'دیتا اولیه'!$A:$AM,15,FALSE)/10000000000,"")</f>
        <v>17.913699999999999</v>
      </c>
      <c r="M427" s="14">
        <f>IFERROR(L427/'دیتا اولیه'!$AS$2*1000000,"")</f>
        <v>264.99164213547135</v>
      </c>
      <c r="N427" s="51">
        <f>IFERROR(VLOOKUP($A427,'دیتا اولیه'!$A:$AM,36,FALSE),"")</f>
        <v>-0.86850000000000005</v>
      </c>
      <c r="O427" s="35">
        <f t="shared" si="26"/>
        <v>-0.8838751571722312</v>
      </c>
      <c r="P427" s="51" t="str">
        <f>IFERROR(VLOOKUP($A427,'دیتا اولیه'!$A:$AM,37,FALSE),"")</f>
        <v>-</v>
      </c>
      <c r="Q427" s="34" t="str">
        <f t="shared" si="27"/>
        <v/>
      </c>
      <c r="R427" s="54" t="str">
        <f>IFERROR(VLOOKUP($A427,'دیتا اولیه'!$A:$AM,31,FALSE),"")</f>
        <v>-</v>
      </c>
      <c r="S427" s="14">
        <f>IFERROR(VLOOKUP($A427,'دیتا اولیه'!$A:$AM,17,FALSE)/10000000000,"")</f>
        <v>1132.2348</v>
      </c>
      <c r="T427" s="14">
        <f>IFERROR(S427/'دیتا اولیه'!$AR$2*1000000,"")</f>
        <v>18966.360118598925</v>
      </c>
      <c r="U427" s="30">
        <f>IFERROR(VLOOKUP($A427,'دیتا اولیه'!$A:$AM,22,FALSE),"")</f>
        <v>0.17</v>
      </c>
      <c r="V427" s="19">
        <f>IFERROR(VLOOKUP($A427,'دیتا اولیه'!$A:$AN,20,FALSE)/10000000000/L427,"")</f>
        <v>2.4573371218676209E-2</v>
      </c>
      <c r="W427" s="14">
        <f>IFERROR(VLOOKUP($A427,'دیتا اولیه'!$A:$AN,40,FALSE),"")</f>
        <v>604.85149999999999</v>
      </c>
      <c r="X427" s="18">
        <f>IFERROR(VLOOKUP($A427,'دیتا اولیه'!$A:$AN,23,FALSE),"")</f>
        <v>48.372999999999998</v>
      </c>
      <c r="Y427" s="18">
        <f>IFERROR(VLOOKUP($A427,'دیتا اولیه'!$A:$AN,24,FALSE),"")</f>
        <v>60.481000000000002</v>
      </c>
      <c r="Z427" s="18">
        <f>IFERROR(VLOOKUP($A427,'دیتا اولیه'!$A:$AN,25,FALSE),"")</f>
        <v>0.89049999999999996</v>
      </c>
      <c r="AA427" s="30">
        <f>IFERROR(VLOOKUP($A427,'دیتا اولیه'!$A:$AN,38,FALSE),"")</f>
        <v>0.45340000000000003</v>
      </c>
      <c r="AB427" s="18">
        <f>IFERROR(VLOOKUP($A427,'دیتا اولیه'!$A:$AN,39,FALSE),"")</f>
        <v>1.4783999999999999</v>
      </c>
      <c r="AC427" s="22"/>
    </row>
    <row r="428" spans="1:29" ht="20.5" thickBot="1" x14ac:dyDescent="0.4">
      <c r="A428" s="14" t="s">
        <v>191</v>
      </c>
      <c r="B428" s="13" t="str">
        <f>VLOOKUP($A428,'دیتا اولیه'!$A:$AM,2,FALSE)</f>
        <v>س. نفت و گاز و پتروشیمی تامین</v>
      </c>
      <c r="C428" s="13" t="str">
        <f>VLOOKUP($A428,'دیتا اولیه'!$A:$AM,3,FALSE)</f>
        <v>سرمایه گذاری</v>
      </c>
      <c r="D428" s="13">
        <f>VLOOKUP($A428,'دیتا اولیه'!$A:$AM,5,FALSE)/10000000000</f>
        <v>204827</v>
      </c>
      <c r="E428" s="15">
        <f>IFERROR(D428/'دیتا اولیه'!$AO$2*1000,"")</f>
        <v>2444.2362768496419</v>
      </c>
      <c r="F428" s="15">
        <f t="shared" si="24"/>
        <v>2330.2593881515054</v>
      </c>
      <c r="G428" s="14">
        <f>IFERROR(F428/'دیتا اولیه'!$AP$2*1000000,"")</f>
        <v>46016.180650701135</v>
      </c>
      <c r="H428" s="15">
        <f>IFERROR(VLOOKUP($A428,'دیتا اولیه'!$A:$AM,16,FALSE)/10000000000,"")</f>
        <v>22443.1826</v>
      </c>
      <c r="I428" s="14">
        <f>IFERROR(H428/'دیتا اولیه'!$AQ$2*1000000,"")</f>
        <v>433953.0260257551</v>
      </c>
      <c r="J428" s="15" t="str">
        <f t="shared" si="25"/>
        <v/>
      </c>
      <c r="K428" s="14" t="str">
        <f>IFERROR(J428/'دیتا اولیه'!$AR$2*1000000,"")</f>
        <v/>
      </c>
      <c r="L428" s="14">
        <f>IFERROR(VLOOKUP($A428,'دیتا اولیه'!$A:$AM,15,FALSE)/10000000000,"")</f>
        <v>2879.2685000000001</v>
      </c>
      <c r="M428" s="14">
        <f>IFERROR(L428/'دیتا اولیه'!$AS$2*1000000,"")</f>
        <v>42592.099229301341</v>
      </c>
      <c r="N428" s="51" t="str">
        <f>IFERROR(VLOOKUP($A428,'دیتا اولیه'!$A:$AM,36,FALSE),"")</f>
        <v>-</v>
      </c>
      <c r="O428" s="35" t="str">
        <f t="shared" si="26"/>
        <v/>
      </c>
      <c r="P428" s="51">
        <f>IFERROR(VLOOKUP($A428,'دیتا اولیه'!$A:$AM,37,FALSE),"")</f>
        <v>0.2356</v>
      </c>
      <c r="Q428" s="34">
        <f t="shared" si="27"/>
        <v>-7.4410378544696121E-2</v>
      </c>
      <c r="R428" s="54" t="str">
        <f>IFERROR(VLOOKUP($A428,'دیتا اولیه'!$A:$AM,31,FALSE),"")</f>
        <v>-</v>
      </c>
      <c r="S428" s="14">
        <f>IFERROR(VLOOKUP($A428,'دیتا اولیه'!$A:$AM,17,FALSE)/10000000000,"")</f>
        <v>4825.4700999999995</v>
      </c>
      <c r="T428" s="14">
        <f>IFERROR(S428/'دیتا اولیه'!$AR$2*1000000,"")</f>
        <v>80832.70683618942</v>
      </c>
      <c r="U428" s="30">
        <f>IFERROR(VLOOKUP($A428,'دیتا اولیه'!$A:$AM,22,FALSE),"")</f>
        <v>0.90449999999999997</v>
      </c>
      <c r="V428" s="19">
        <f>IFERROR(VLOOKUP($A428,'دیتا اولیه'!$A:$AN,20,FALSE)/10000000000/L428,"")</f>
        <v>0.14133239050126795</v>
      </c>
      <c r="W428" s="14">
        <f>IFERROR(VLOOKUP($A428,'دیتا اولیه'!$A:$AN,40,FALSE),"")</f>
        <v>352.5498</v>
      </c>
      <c r="X428" s="18">
        <f>IFERROR(VLOOKUP($A428,'دیتا اولیه'!$A:$AN,23,FALSE),"")</f>
        <v>8.6545000000000005</v>
      </c>
      <c r="Y428" s="18">
        <f>IFERROR(VLOOKUP($A428,'دیتا اولیه'!$A:$AN,24,FALSE),"")</f>
        <v>9.1448999999999998</v>
      </c>
      <c r="Z428" s="18">
        <f>IFERROR(VLOOKUP($A428,'دیتا اولیه'!$A:$AN,25,FALSE),"")</f>
        <v>0.88800000000000001</v>
      </c>
      <c r="AA428" s="30">
        <f>IFERROR(VLOOKUP($A428,'دیتا اولیه'!$A:$AN,38,FALSE),"")</f>
        <v>0.56920000000000004</v>
      </c>
      <c r="AB428" s="18">
        <f>IFERROR(VLOOKUP($A428,'دیتا اولیه'!$A:$AN,39,FALSE),"")</f>
        <v>1.331</v>
      </c>
      <c r="AC428" s="22"/>
    </row>
    <row r="429" spans="1:29" ht="20.5" thickBot="1" x14ac:dyDescent="0.4">
      <c r="A429" s="14" t="s">
        <v>114</v>
      </c>
      <c r="B429" s="13" t="str">
        <f>VLOOKUP($A429,'دیتا اولیه'!$A:$AM,2,FALSE)</f>
        <v>سرمایه‌گذاری‌غدیر(هلدینگ‌</v>
      </c>
      <c r="C429" s="13" t="str">
        <f>VLOOKUP($A429,'دیتا اولیه'!$A:$AM,3,FALSE)</f>
        <v>سرمایه گذاری</v>
      </c>
      <c r="D429" s="13">
        <f>VLOOKUP($A429,'دیتا اولیه'!$A:$AM,5,FALSE)/10000000000</f>
        <v>238680</v>
      </c>
      <c r="E429" s="15">
        <f>IFERROR(D429/'دیتا اولیه'!$AO$2*1000,"")</f>
        <v>2848.2100238663484</v>
      </c>
      <c r="F429" s="15">
        <f t="shared" si="24"/>
        <v>34.029499276042579</v>
      </c>
      <c r="G429" s="14">
        <f>IFERROR(F429/'دیتا اولیه'!$AP$2*1000000,"")</f>
        <v>671.98853230731788</v>
      </c>
      <c r="H429" s="15">
        <f>IFERROR(VLOOKUP($A429,'دیتا اولیه'!$A:$AM,16,FALSE)/10000000000,"")</f>
        <v>26348.253000000001</v>
      </c>
      <c r="I429" s="14">
        <f>IFERROR(H429/'دیتا اولیه'!$AQ$2*1000000,"")</f>
        <v>509460.01392165211</v>
      </c>
      <c r="J429" s="15">
        <f t="shared" si="25"/>
        <v>2133.7412703691389</v>
      </c>
      <c r="K429" s="14">
        <f>IFERROR(J429/'دیتا اولیه'!$AR$2*1000000,"")</f>
        <v>35742.8559285917</v>
      </c>
      <c r="L429" s="14">
        <f>IFERROR(VLOOKUP($A429,'دیتا اولیه'!$A:$AM,15,FALSE)/10000000000,"")</f>
        <v>641.61599999999999</v>
      </c>
      <c r="M429" s="14">
        <f>IFERROR(L429/'دیتا اولیه'!$AS$2*1000000,"")</f>
        <v>9491.2205440747912</v>
      </c>
      <c r="N429" s="51">
        <f>IFERROR(VLOOKUP($A429,'دیتا اولیه'!$A:$AM,36,FALSE),"")</f>
        <v>-0.69930000000000003</v>
      </c>
      <c r="O429" s="35">
        <f t="shared" si="26"/>
        <v>-0.73445824913832636</v>
      </c>
      <c r="P429" s="51">
        <f>IFERROR(VLOOKUP($A429,'دیتا اولیه'!$A:$AM,37,FALSE),"")</f>
        <v>17.854700000000001</v>
      </c>
      <c r="Q429" s="34">
        <f t="shared" si="27"/>
        <v>13.124081123060309</v>
      </c>
      <c r="R429" s="54" t="str">
        <f>IFERROR(VLOOKUP($A429,'دیتا اولیه'!$A:$AM,31,FALSE),"")</f>
        <v>-</v>
      </c>
      <c r="S429" s="14">
        <f>IFERROR(VLOOKUP($A429,'دیتا اولیه'!$A:$AM,17,FALSE)/10000000000,"")</f>
        <v>2821.4787999999999</v>
      </c>
      <c r="T429" s="14">
        <f>IFERROR(S429/'دیتا اولیه'!$AR$2*1000000,"")</f>
        <v>47263.326465316517</v>
      </c>
      <c r="U429" s="30">
        <f>IFERROR(VLOOKUP($A429,'دیتا اولیه'!$A:$AM,22,FALSE),"")</f>
        <v>0.81979999999999997</v>
      </c>
      <c r="V429" s="19">
        <f>IFERROR(VLOOKUP($A429,'دیتا اولیه'!$A:$AN,20,FALSE)/10000000000/L429,"")</f>
        <v>9.6267861150594755E-2</v>
      </c>
      <c r="W429" s="14">
        <f>IFERROR(VLOOKUP($A429,'دیتا اولیه'!$A:$AN,40,FALSE),"")</f>
        <v>172.85759999999999</v>
      </c>
      <c r="X429" s="18">
        <f>IFERROR(VLOOKUP($A429,'دیتا اولیه'!$A:$AN,23,FALSE),"")</f>
        <v>9.4151000000000007</v>
      </c>
      <c r="Y429" s="18">
        <f>IFERROR(VLOOKUP($A429,'دیتا اولیه'!$A:$AN,24,FALSE),"")</f>
        <v>9.7517999999999994</v>
      </c>
      <c r="Z429" s="18">
        <f>IFERROR(VLOOKUP($A429,'دیتا اولیه'!$A:$AN,25,FALSE),"")</f>
        <v>0.88749999999999996</v>
      </c>
      <c r="AA429" s="30">
        <f>IFERROR(VLOOKUP($A429,'دیتا اولیه'!$A:$AN,38,FALSE),"")</f>
        <v>0.61529999999999996</v>
      </c>
      <c r="AB429" s="18">
        <f>IFERROR(VLOOKUP($A429,'دیتا اولیه'!$A:$AN,39,FALSE),"")</f>
        <v>1.3764000000000001</v>
      </c>
      <c r="AC429" s="22"/>
    </row>
    <row r="430" spans="1:29" ht="20.5" thickBot="1" x14ac:dyDescent="0.4">
      <c r="A430" s="14" t="s">
        <v>337</v>
      </c>
      <c r="B430" s="13" t="str">
        <f>VLOOKUP($A430,'دیتا اولیه'!$A:$AM,2,FALSE)</f>
        <v>سرمایه گذاری صدرتامین</v>
      </c>
      <c r="C430" s="13" t="str">
        <f>VLOOKUP($A430,'دیتا اولیه'!$A:$AM,3,FALSE)</f>
        <v>سرمایه گذاری</v>
      </c>
      <c r="D430" s="13">
        <f>VLOOKUP($A430,'دیتا اولیه'!$A:$AM,5,FALSE)/10000000000</f>
        <v>85320</v>
      </c>
      <c r="E430" s="15">
        <f>IFERROR(D430/'دیتا اولیه'!$AO$2*1000,"")</f>
        <v>1018.1384248210023</v>
      </c>
      <c r="F430" s="15">
        <f t="shared" si="24"/>
        <v>140.03847186185916</v>
      </c>
      <c r="G430" s="14">
        <f>IFERROR(F430/'دیتا اولیه'!$AP$2*1000000,"")</f>
        <v>2765.3726670983247</v>
      </c>
      <c r="H430" s="15">
        <f>IFERROR(VLOOKUP($A430,'دیتا اولیه'!$A:$AM,16,FALSE)/10000000000,"")</f>
        <v>7651.2910000000002</v>
      </c>
      <c r="I430" s="14">
        <f>IFERROR(H430/'دیتا اولیه'!$AQ$2*1000000,"")</f>
        <v>147942.51517846785</v>
      </c>
      <c r="J430" s="15">
        <f t="shared" si="25"/>
        <v>1161.9970304380099</v>
      </c>
      <c r="K430" s="14">
        <f>IFERROR(J430/'دیتا اولیه'!$AR$2*1000000,"")</f>
        <v>19464.914994690018</v>
      </c>
      <c r="L430" s="14">
        <f>IFERROR(VLOOKUP($A430,'دیتا اولیه'!$A:$AM,15,FALSE)/10000000000,"")</f>
        <v>156.52099999999999</v>
      </c>
      <c r="M430" s="14">
        <f>IFERROR(L430/'دیتا اولیه'!$AS$2*1000000,"")</f>
        <v>2315.3651573201578</v>
      </c>
      <c r="N430" s="51">
        <f>IFERROR(VLOOKUP($A430,'دیتا اولیه'!$A:$AM,36,FALSE),"")</f>
        <v>-0.86529999999999996</v>
      </c>
      <c r="O430" s="35">
        <f t="shared" si="26"/>
        <v>-0.88104930548364668</v>
      </c>
      <c r="P430" s="51">
        <f>IFERROR(VLOOKUP($A430,'دیتا اولیه'!$A:$AM,37,FALSE),"")</f>
        <v>0.1177</v>
      </c>
      <c r="Q430" s="34">
        <f t="shared" si="27"/>
        <v>-0.16272942707948101</v>
      </c>
      <c r="R430" s="54" t="str">
        <f>IFERROR(VLOOKUP($A430,'دیتا اولیه'!$A:$AM,31,FALSE),"")</f>
        <v>-</v>
      </c>
      <c r="S430" s="14">
        <f>IFERROR(VLOOKUP($A430,'دیتا اولیه'!$A:$AM,17,FALSE)/10000000000,"")</f>
        <v>1582.7508</v>
      </c>
      <c r="T430" s="14">
        <f>IFERROR(S430/'دیتا اولیه'!$AR$2*1000000,"")</f>
        <v>26513.071008593397</v>
      </c>
      <c r="U430" s="30">
        <f>IFERROR(VLOOKUP($A430,'دیتا اولیه'!$A:$AM,22,FALSE),"")</f>
        <v>0.83809999999999996</v>
      </c>
      <c r="V430" s="19">
        <f>IFERROR(VLOOKUP($A430,'دیتا اولیه'!$A:$AN,20,FALSE)/10000000000/L430,"")</f>
        <v>0.22500750697989411</v>
      </c>
      <c r="W430" s="14">
        <f>IFERROR(VLOOKUP($A430,'دیتا اولیه'!$A:$AN,40,FALSE),"")</f>
        <v>288.28870000000001</v>
      </c>
      <c r="X430" s="18">
        <f>IFERROR(VLOOKUP($A430,'دیتا اولیه'!$A:$AN,23,FALSE),"")</f>
        <v>10.655799999999999</v>
      </c>
      <c r="Y430" s="18">
        <f>IFERROR(VLOOKUP($A430,'دیتا اولیه'!$A:$AN,24,FALSE),"")</f>
        <v>10.9818</v>
      </c>
      <c r="Z430" s="18">
        <f>IFERROR(VLOOKUP($A430,'دیتا اولیه'!$A:$AN,25,FALSE),"")</f>
        <v>0.88080000000000003</v>
      </c>
      <c r="AA430" s="30">
        <f>IFERROR(VLOOKUP($A430,'دیتا اولیه'!$A:$AN,38,FALSE),"")</f>
        <v>0.34329999999999999</v>
      </c>
      <c r="AB430" s="18">
        <f>IFERROR(VLOOKUP($A430,'دیتا اولیه'!$A:$AN,39,FALSE),"")</f>
        <v>0.95209999999999995</v>
      </c>
      <c r="AC430" s="22"/>
    </row>
    <row r="431" spans="1:29" ht="20.5" thickBot="1" x14ac:dyDescent="0.4">
      <c r="A431" s="14" t="s">
        <v>220</v>
      </c>
      <c r="B431" s="13" t="str">
        <f>VLOOKUP($A431,'دیتا اولیه'!$A:$AM,2,FALSE)</f>
        <v>توسعه بین المللی پدیده شاندیز</v>
      </c>
      <c r="C431" s="13" t="str">
        <f>VLOOKUP($A431,'دیتا اولیه'!$A:$AM,3,FALSE)</f>
        <v>سرمایه گذاری</v>
      </c>
      <c r="D431" s="13">
        <f>VLOOKUP($A431,'دیتا اولیه'!$A:$AM,5,FALSE)/10000000000</f>
        <v>2904.2384711250002</v>
      </c>
      <c r="E431" s="15">
        <f>IFERROR(D431/'دیتا اولیه'!$AO$2*1000,"")</f>
        <v>34.656783664976132</v>
      </c>
      <c r="F431" s="15" t="str">
        <f t="shared" si="24"/>
        <v/>
      </c>
      <c r="G431" s="14" t="str">
        <f>IFERROR(F431/'دیتا اولیه'!$AP$2*1000000,"")</f>
        <v/>
      </c>
      <c r="H431" s="15">
        <f>IFERROR(VLOOKUP($A431,'دیتا اولیه'!$A:$AM,16,FALSE)/10000000000,"")</f>
        <v>449.7278</v>
      </c>
      <c r="I431" s="14">
        <f>IFERROR(H431/'دیتا اولیه'!$AQ$2*1000000,"")</f>
        <v>8695.7693646312709</v>
      </c>
      <c r="J431" s="15" t="str">
        <f t="shared" si="25"/>
        <v/>
      </c>
      <c r="K431" s="14" t="str">
        <f>IFERROR(J431/'دیتا اولیه'!$AR$2*1000000,"")</f>
        <v/>
      </c>
      <c r="L431" s="14">
        <f>IFERROR(VLOOKUP($A431,'دیتا اولیه'!$A:$AM,15,FALSE)/10000000000,"")</f>
        <v>164.56979999999999</v>
      </c>
      <c r="M431" s="14">
        <f>IFERROR(L431/'دیتا اولیه'!$AS$2*1000000,"")</f>
        <v>2434.428484785728</v>
      </c>
      <c r="N431" s="51" t="str">
        <f>IFERROR(VLOOKUP($A431,'دیتا اولیه'!$A:$AM,36,FALSE),"")</f>
        <v>-</v>
      </c>
      <c r="O431" s="35" t="str">
        <f t="shared" si="26"/>
        <v/>
      </c>
      <c r="P431" s="51" t="str">
        <f>IFERROR(VLOOKUP($A431,'دیتا اولیه'!$A:$AM,37,FALSE),"")</f>
        <v>-</v>
      </c>
      <c r="Q431" s="34" t="str">
        <f t="shared" si="27"/>
        <v/>
      </c>
      <c r="R431" s="54" t="str">
        <f>IFERROR(VLOOKUP($A431,'دیتا اولیه'!$A:$AM,31,FALSE),"")</f>
        <v>-</v>
      </c>
      <c r="S431" s="14">
        <f>IFERROR(VLOOKUP($A431,'دیتا اولیه'!$A:$AM,17,FALSE)/10000000000,"")</f>
        <v>3182.3317000000002</v>
      </c>
      <c r="T431" s="14">
        <f>IFERROR(S431/'دیتا اولیه'!$AR$2*1000000,"")</f>
        <v>53308.067407072384</v>
      </c>
      <c r="U431" s="30">
        <f>IFERROR(VLOOKUP($A431,'دیتا اولیه'!$A:$AM,22,FALSE),"")</f>
        <v>0.1</v>
      </c>
      <c r="V431" s="19" t="str">
        <f>IFERROR(VLOOKUP($A431,'دیتا اولیه'!$A:$AN,20,FALSE)/10000000000/L431,"")</f>
        <v/>
      </c>
      <c r="W431" s="14">
        <f>IFERROR(VLOOKUP($A431,'دیتا اولیه'!$A:$AN,40,FALSE),"")</f>
        <v>4601.5478000000003</v>
      </c>
      <c r="X431" s="18">
        <f>IFERROR(VLOOKUP($A431,'دیتا اولیه'!$A:$AN,23,FALSE),"")</f>
        <v>21.5336</v>
      </c>
      <c r="Y431" s="18">
        <f>IFERROR(VLOOKUP($A431,'دیتا اولیه'!$A:$AN,24,FALSE),"")</f>
        <v>6.3597999999999999</v>
      </c>
      <c r="Z431" s="18">
        <f>IFERROR(VLOOKUP($A431,'دیتا اولیه'!$A:$AN,25,FALSE),"")</f>
        <v>0.86799999999999999</v>
      </c>
      <c r="AA431" s="30">
        <f>IFERROR(VLOOKUP($A431,'دیتا اولیه'!$A:$AN,38,FALSE),"")</f>
        <v>0.2913</v>
      </c>
      <c r="AB431" s="18">
        <f>IFERROR(VLOOKUP($A431,'دیتا اولیه'!$A:$AN,39,FALSE),"")</f>
        <v>0.57789999999999997</v>
      </c>
      <c r="AC431" s="22"/>
    </row>
    <row r="432" spans="1:29" ht="20.5" thickBot="1" x14ac:dyDescent="0.4">
      <c r="A432" s="14" t="s">
        <v>442</v>
      </c>
      <c r="B432" s="13" t="str">
        <f>VLOOKUP($A432,'دیتا اولیه'!$A:$AM,2,FALSE)</f>
        <v>شرکت توسعه اقتصادی آرین</v>
      </c>
      <c r="C432" s="13" t="str">
        <f>VLOOKUP($A432,'دیتا اولیه'!$A:$AM,3,FALSE)</f>
        <v>سرمایه گذاری</v>
      </c>
      <c r="D432" s="13">
        <f>VLOOKUP($A432,'دیتا اولیه'!$A:$AM,5,FALSE)/10000000000</f>
        <v>924.8</v>
      </c>
      <c r="E432" s="15">
        <f>IFERROR(D432/'دیتا اولیه'!$AO$2*1000,"")</f>
        <v>11.035799522673031</v>
      </c>
      <c r="F432" s="15">
        <f t="shared" si="24"/>
        <v>6.2356327174821287</v>
      </c>
      <c r="G432" s="14">
        <f>IFERROR(F432/'دیتا اولیه'!$AP$2*1000000,"")</f>
        <v>123.13650705928373</v>
      </c>
      <c r="H432" s="15">
        <f>IFERROR(VLOOKUP($A432,'دیتا اولیه'!$A:$AM,16,FALSE)/10000000000,"")</f>
        <v>66.745000000000005</v>
      </c>
      <c r="I432" s="14">
        <f>IFERROR(H432/'دیتا اولیه'!$AQ$2*1000000,"")</f>
        <v>1290.5564793688852</v>
      </c>
      <c r="J432" s="15">
        <f t="shared" si="25"/>
        <v>5.0167314012548552</v>
      </c>
      <c r="K432" s="14">
        <f>IFERROR(J432/'دیتا اولیه'!$AR$2*1000000,"")</f>
        <v>84.036574723266753</v>
      </c>
      <c r="L432" s="14">
        <f>IFERROR(VLOOKUP($A432,'دیتا اولیه'!$A:$AM,15,FALSE)/10000000000,"")</f>
        <v>6.7164000000000001</v>
      </c>
      <c r="M432" s="14">
        <f>IFERROR(L432/'دیتا اولیه'!$AS$2*1000000,"")</f>
        <v>99.353559858581974</v>
      </c>
      <c r="N432" s="51">
        <f>IFERROR(VLOOKUP($A432,'دیتا اولیه'!$A:$AM,36,FALSE),"")</f>
        <v>0.33879999999999999</v>
      </c>
      <c r="O432" s="35">
        <f t="shared" si="26"/>
        <v>0.18226570021153532</v>
      </c>
      <c r="P432" s="51">
        <f>IFERROR(VLOOKUP($A432,'دیتا اولیه'!$A:$AM,37,FALSE),"")</f>
        <v>7.7100000000000002E-2</v>
      </c>
      <c r="Q432" s="34">
        <f t="shared" si="27"/>
        <v>-0.19314294167246049</v>
      </c>
      <c r="R432" s="54" t="str">
        <f>IFERROR(VLOOKUP($A432,'دیتا اولیه'!$A:$AM,31,FALSE),"")</f>
        <v>-</v>
      </c>
      <c r="S432" s="14">
        <f>IFERROR(VLOOKUP($A432,'دیتا اولیه'!$A:$AM,17,FALSE)/10000000000,"")</f>
        <v>75.034499999999994</v>
      </c>
      <c r="T432" s="14">
        <f>IFERROR(S432/'دیتا اولیه'!$AR$2*1000000,"")</f>
        <v>1256.9224584149956</v>
      </c>
      <c r="U432" s="30">
        <f>IFERROR(VLOOKUP($A432,'دیتا اولیه'!$A:$AM,22,FALSE),"")</f>
        <v>0.65920000000000001</v>
      </c>
      <c r="V432" s="19">
        <f>IFERROR(VLOOKUP($A432,'دیتا اولیه'!$A:$AN,20,FALSE)/10000000000/L432,"")</f>
        <v>0.55316836400452618</v>
      </c>
      <c r="W432" s="14">
        <f>IFERROR(VLOOKUP($A432,'دیتا اولیه'!$A:$AN,40,FALSE),"")</f>
        <v>316.3322</v>
      </c>
      <c r="X432" s="18">
        <f>IFERROR(VLOOKUP($A432,'دیتا اولیه'!$A:$AN,23,FALSE),"")</f>
        <v>9.3780000000000001</v>
      </c>
      <c r="Y432" s="18">
        <f>IFERROR(VLOOKUP($A432,'دیتا اولیه'!$A:$AN,24,FALSE),"")</f>
        <v>14.7468</v>
      </c>
      <c r="Z432" s="18">
        <f>IFERROR(VLOOKUP($A432,'دیتا اولیه'!$A:$AN,25,FALSE),"")</f>
        <v>0.85719999999999996</v>
      </c>
      <c r="AA432" s="30">
        <f>IFERROR(VLOOKUP($A432,'دیتا اولیه'!$A:$AN,38,FALSE),"")</f>
        <v>-0.15260000000000001</v>
      </c>
      <c r="AB432" s="18">
        <f>IFERROR(VLOOKUP($A432,'دیتا اولیه'!$A:$AN,39,FALSE),"")</f>
        <v>0.61019999999999996</v>
      </c>
      <c r="AC432" s="22"/>
    </row>
    <row r="433" spans="1:29" ht="20.5" thickBot="1" x14ac:dyDescent="0.4">
      <c r="A433" s="14" t="s">
        <v>575</v>
      </c>
      <c r="B433" s="13" t="str">
        <f>VLOOKUP($A433,'دیتا اولیه'!$A:$AM,2,FALSE)</f>
        <v>گروه س توسعه صنعتی ایران</v>
      </c>
      <c r="C433" s="13" t="str">
        <f>VLOOKUP($A433,'دیتا اولیه'!$A:$AM,3,FALSE)</f>
        <v>سرمایه گذاری</v>
      </c>
      <c r="D433" s="13">
        <f>VLOOKUP($A433,'دیتا اولیه'!$A:$AM,5,FALSE)/10000000000</f>
        <v>4074</v>
      </c>
      <c r="E433" s="15">
        <f>IFERROR(D433/'دیتا اولیه'!$AO$2*1000,"")</f>
        <v>48.61575178997613</v>
      </c>
      <c r="F433" s="15" t="str">
        <f t="shared" si="24"/>
        <v/>
      </c>
      <c r="G433" s="14" t="str">
        <f>IFERROR(F433/'دیتا اولیه'!$AP$2*1000000,"")</f>
        <v/>
      </c>
      <c r="H433" s="15">
        <f>IFERROR(VLOOKUP($A433,'دیتا اولیه'!$A:$AM,16,FALSE)/10000000000,"")</f>
        <v>615.11270000000002</v>
      </c>
      <c r="I433" s="14">
        <f>IFERROR(H433/'دیتا اولیه'!$AQ$2*1000000,"")</f>
        <v>11893.590239375073</v>
      </c>
      <c r="J433" s="15">
        <f t="shared" si="25"/>
        <v>576.8648648648649</v>
      </c>
      <c r="K433" s="14">
        <f>IFERROR(J433/'دیتا اولیه'!$AR$2*1000000,"")</f>
        <v>9663.2136433131454</v>
      </c>
      <c r="L433" s="14">
        <f>IFERROR(VLOOKUP($A433,'دیتا اولیه'!$A:$AM,15,FALSE)/10000000000,"")</f>
        <v>108.8544</v>
      </c>
      <c r="M433" s="14">
        <f>IFERROR(L433/'دیتا اولیه'!$AS$2*1000000,"")</f>
        <v>1610.2483691069658</v>
      </c>
      <c r="N433" s="51">
        <f>IFERROR(VLOOKUP($A433,'دیتا اولیه'!$A:$AM,36,FALSE),"")</f>
        <v>-0.81130000000000002</v>
      </c>
      <c r="O433" s="35">
        <f t="shared" si="26"/>
        <v>-0.83336305823878343</v>
      </c>
      <c r="P433" s="51" t="str">
        <f>IFERROR(VLOOKUP($A433,'دیتا اولیه'!$A:$AM,37,FALSE),"")</f>
        <v>-</v>
      </c>
      <c r="Q433" s="34" t="str">
        <f t="shared" si="27"/>
        <v/>
      </c>
      <c r="R433" s="54" t="str">
        <f>IFERROR(VLOOKUP($A433,'دیتا اولیه'!$A:$AM,31,FALSE),"")</f>
        <v>-</v>
      </c>
      <c r="S433" s="14">
        <f>IFERROR(VLOOKUP($A433,'دیتا اولیه'!$A:$AM,17,FALSE)/10000000000,"")</f>
        <v>151.14789999999999</v>
      </c>
      <c r="T433" s="14">
        <f>IFERROR(S433/'دیتا اولیه'!$AR$2*1000000,"")</f>
        <v>2531.9178518183494</v>
      </c>
      <c r="U433" s="30">
        <f>IFERROR(VLOOKUP($A433,'دیتا اولیه'!$A:$AM,22,FALSE),"")</f>
        <v>0.73970000000000002</v>
      </c>
      <c r="V433" s="19">
        <f>IFERROR(VLOOKUP($A433,'دیتا اولیه'!$A:$AN,20,FALSE)/10000000000/L433,"")</f>
        <v>0.12216961372255049</v>
      </c>
      <c r="W433" s="14">
        <f>IFERROR(VLOOKUP($A433,'دیتا اولیه'!$A:$AN,40,FALSE),"")</f>
        <v>44.305599999999998</v>
      </c>
      <c r="X433" s="18">
        <f>IFERROR(VLOOKUP($A433,'دیتا اولیه'!$A:$AN,23,FALSE),"")</f>
        <v>4.9188999999999998</v>
      </c>
      <c r="Y433" s="18">
        <f>IFERROR(VLOOKUP($A433,'دیتا اولیه'!$A:$AN,24,FALSE),"")</f>
        <v>5.5857000000000001</v>
      </c>
      <c r="Z433" s="18">
        <f>IFERROR(VLOOKUP($A433,'دیتا اولیه'!$A:$AN,25,FALSE),"")</f>
        <v>0.8569</v>
      </c>
      <c r="AA433" s="30">
        <f>IFERROR(VLOOKUP($A433,'دیتا اولیه'!$A:$AN,38,FALSE),"")</f>
        <v>0.2848</v>
      </c>
      <c r="AB433" s="18">
        <f>IFERROR(VLOOKUP($A433,'دیتا اولیه'!$A:$AN,39,FALSE),"")</f>
        <v>1.2230000000000001</v>
      </c>
      <c r="AC433" s="22"/>
    </row>
    <row r="434" spans="1:29" ht="20.5" thickBot="1" x14ac:dyDescent="0.4">
      <c r="A434" s="55" t="s">
        <v>1340</v>
      </c>
      <c r="B434" s="13" t="str">
        <f>VLOOKUP($A434,'دیتا اولیه'!$A:$AM,2,FALSE)</f>
        <v>سرمایه گذاری شفادارو</v>
      </c>
      <c r="C434" s="13" t="str">
        <f>VLOOKUP($A434,'دیتا اولیه'!$A:$AM,3,FALSE)</f>
        <v>سرمایه گذاری</v>
      </c>
      <c r="D434" s="13">
        <f>VLOOKUP($A434,'دیتا اولیه'!$A:$AM,5,FALSE)/10000000000</f>
        <v>4157.4960000000001</v>
      </c>
      <c r="E434" s="15">
        <f>IFERROR(D434/'دیتا اولیه'!$AO$2*1000,"")</f>
        <v>49.612124105011937</v>
      </c>
      <c r="F434" s="15">
        <f t="shared" si="24"/>
        <v>0.78749145591250846</v>
      </c>
      <c r="G434" s="14">
        <f>IFERROR(F434/'دیتا اولیه'!$AP$2*1000000,"")</f>
        <v>15.550779145191717</v>
      </c>
      <c r="H434" s="15">
        <f>IFERROR(VLOOKUP($A434,'دیتا اولیه'!$A:$AM,16,FALSE)/10000000000,"")</f>
        <v>403.7097</v>
      </c>
      <c r="I434" s="14">
        <f>IFERROR(H434/'دیتا اولیه'!$AQ$2*1000000,"")</f>
        <v>7805.9805096871496</v>
      </c>
      <c r="J434" s="15" t="str">
        <f t="shared" si="25"/>
        <v/>
      </c>
      <c r="K434" s="14" t="str">
        <f>IFERROR(J434/'دیتا اولیه'!$AR$2*1000000,"")</f>
        <v/>
      </c>
      <c r="L434" s="14">
        <f>IFERROR(VLOOKUP($A434,'دیتا اولیه'!$A:$AM,15,FALSE)/10000000000,"")</f>
        <v>-2.3041999999999998</v>
      </c>
      <c r="M434" s="14">
        <f>IFERROR(L434/'دیتا اولیه'!$AS$2*1000000,"")</f>
        <v>-34.085294596233787</v>
      </c>
      <c r="N434" s="51" t="str">
        <f>IFERROR(VLOOKUP($A434,'دیتا اولیه'!$A:$AM,36,FALSE),"")</f>
        <v>-</v>
      </c>
      <c r="O434" s="35" t="str">
        <f t="shared" si="26"/>
        <v/>
      </c>
      <c r="P434" s="51">
        <f>IFERROR(VLOOKUP($A434,'دیتا اولیه'!$A:$AM,37,FALSE),"")</f>
        <v>-3.9260000000000002</v>
      </c>
      <c r="Q434" s="34">
        <f t="shared" si="27"/>
        <v>-3.1918705344595497</v>
      </c>
      <c r="R434" s="54" t="str">
        <f>IFERROR(VLOOKUP($A434,'دیتا اولیه'!$A:$AM,31,FALSE),"")</f>
        <v>-</v>
      </c>
      <c r="S434" s="14">
        <f>IFERROR(VLOOKUP($A434,'دیتا اولیه'!$A:$AM,17,FALSE)/10000000000,"")</f>
        <v>286.64699999999999</v>
      </c>
      <c r="T434" s="14">
        <f>IFERROR(S434/'دیتا اولیه'!$AR$2*1000000,"")</f>
        <v>4801.6985778179815</v>
      </c>
      <c r="U434" s="30">
        <f>IFERROR(VLOOKUP($A434,'دیتا اولیه'!$A:$AM,22,FALSE),"")</f>
        <v>0.70540000000000003</v>
      </c>
      <c r="V434" s="19" t="str">
        <f>IFERROR(VLOOKUP($A434,'دیتا اولیه'!$A:$AN,20,FALSE)/10000000000/L434,"")</f>
        <v/>
      </c>
      <c r="W434" s="14">
        <f>IFERROR(VLOOKUP($A434,'دیتا اولیه'!$A:$AN,40,FALSE),"")</f>
        <v>1108.4276</v>
      </c>
      <c r="X434" s="18">
        <f>IFERROR(VLOOKUP($A434,'دیتا اولیه'!$A:$AN,23,FALSE),"")</f>
        <v>10.399900000000001</v>
      </c>
      <c r="Y434" s="18">
        <f>IFERROR(VLOOKUP($A434,'دیتا اولیه'!$A:$AN,24,FALSE),"")</f>
        <v>10.751899999999999</v>
      </c>
      <c r="Z434" s="18">
        <f>IFERROR(VLOOKUP($A434,'دیتا اولیه'!$A:$AN,25,FALSE),"")</f>
        <v>0.54100000000000004</v>
      </c>
      <c r="AA434" s="30">
        <f>IFERROR(VLOOKUP($A434,'دیتا اولیه'!$A:$AN,38,FALSE),"")</f>
        <v>0.47260000000000002</v>
      </c>
      <c r="AB434" s="18">
        <f>IFERROR(VLOOKUP($A434,'دیتا اولیه'!$A:$AN,39,FALSE),"")</f>
        <v>1.0133000000000001</v>
      </c>
      <c r="AC434" s="22"/>
    </row>
    <row r="435" spans="1:29" ht="20.5" thickBot="1" x14ac:dyDescent="0.4">
      <c r="A435" s="14" t="s">
        <v>345</v>
      </c>
      <c r="B435" s="13" t="str">
        <f>VLOOKUP($A435,'دیتا اولیه'!$A:$AM,2,FALSE)</f>
        <v>سرمایه‌گذاری‌ مسکن‌</v>
      </c>
      <c r="C435" s="13" t="str">
        <f>VLOOKUP($A435,'دیتا اولیه'!$A:$AM,3,FALSE)</f>
        <v>سرمایه گذاری</v>
      </c>
      <c r="D435" s="13">
        <f>VLOOKUP($A435,'دیتا اولیه'!$A:$AM,5,FALSE)/10000000000</f>
        <v>4114.32</v>
      </c>
      <c r="E435" s="15">
        <f>IFERROR(D435/'دیتا اولیه'!$AO$2*1000,"")</f>
        <v>49.096897374701669</v>
      </c>
      <c r="F435" s="15">
        <f t="shared" si="24"/>
        <v>14.138645000655224</v>
      </c>
      <c r="G435" s="14">
        <f>IFERROR(F435/'دیتا اولیه'!$AP$2*1000000,"")</f>
        <v>279.19915088181722</v>
      </c>
      <c r="H435" s="15">
        <f>IFERROR(VLOOKUP($A435,'دیتا اولیه'!$A:$AM,16,FALSE)/10000000000,"")</f>
        <v>674.19110000000001</v>
      </c>
      <c r="I435" s="14">
        <f>IFERROR(H435/'دیتا اولیه'!$AQ$2*1000000,"")</f>
        <v>13035.908194439073</v>
      </c>
      <c r="J435" s="15" t="str">
        <f t="shared" si="25"/>
        <v/>
      </c>
      <c r="K435" s="14" t="str">
        <f>IFERROR(J435/'دیتا اولیه'!$AR$2*1000000,"")</f>
        <v/>
      </c>
      <c r="L435" s="14">
        <f>IFERROR(VLOOKUP($A435,'دیتا اولیه'!$A:$AM,15,FALSE)/10000000000,"")</f>
        <v>-21.578399999999998</v>
      </c>
      <c r="M435" s="14">
        <f>IFERROR(L435/'دیتا اولیه'!$AS$2*1000000,"")</f>
        <v>-319.20237866303751</v>
      </c>
      <c r="N435" s="51" t="str">
        <f>IFERROR(VLOOKUP($A435,'دیتا اولیه'!$A:$AM,36,FALSE),"")</f>
        <v>-</v>
      </c>
      <c r="O435" s="35" t="str">
        <f t="shared" si="26"/>
        <v/>
      </c>
      <c r="P435" s="51">
        <f>IFERROR(VLOOKUP($A435,'دیتا اولیه'!$A:$AM,37,FALSE),"")</f>
        <v>-2.5261999999999998</v>
      </c>
      <c r="Q435" s="34">
        <f t="shared" si="27"/>
        <v>-2.1432784722119491</v>
      </c>
      <c r="R435" s="54" t="str">
        <f>IFERROR(VLOOKUP($A435,'دیتا اولیه'!$A:$AM,31,FALSE),"")</f>
        <v>-</v>
      </c>
      <c r="S435" s="14">
        <f>IFERROR(VLOOKUP($A435,'دیتا اولیه'!$A:$AM,17,FALSE)/10000000000,"")</f>
        <v>61.544499999999999</v>
      </c>
      <c r="T435" s="14">
        <f>IFERROR(S435/'دیتا اولیه'!$AR$2*1000000,"")</f>
        <v>1030.9479538335261</v>
      </c>
      <c r="U435" s="30">
        <f>IFERROR(VLOOKUP($A435,'دیتا اولیه'!$A:$AM,22,FALSE),"")</f>
        <v>0.1</v>
      </c>
      <c r="V435" s="19" t="str">
        <f>IFERROR(VLOOKUP($A435,'دیتا اولیه'!$A:$AN,20,FALSE)/10000000000/L435,"")</f>
        <v/>
      </c>
      <c r="W435" s="14">
        <f>IFERROR(VLOOKUP($A435,'دیتا اولیه'!$A:$AN,40,FALSE),"")</f>
        <v>386.16370000000001</v>
      </c>
      <c r="X435" s="18">
        <f>IFERROR(VLOOKUP($A435,'دیتا اولیه'!$A:$AN,23,FALSE),"")</f>
        <v>12.470499999999999</v>
      </c>
      <c r="Y435" s="18">
        <f>IFERROR(VLOOKUP($A435,'دیتا اولیه'!$A:$AN,24,FALSE),"")</f>
        <v>20.2441</v>
      </c>
      <c r="Z435" s="18">
        <f>IFERROR(VLOOKUP($A435,'دیتا اولیه'!$A:$AN,25,FALSE),"")</f>
        <v>0.36030000000000001</v>
      </c>
      <c r="AA435" s="30">
        <f>IFERROR(VLOOKUP($A435,'دیتا اولیه'!$A:$AN,38,FALSE),"")</f>
        <v>0.36990000000000001</v>
      </c>
      <c r="AB435" s="18">
        <f>IFERROR(VLOOKUP($A435,'دیتا اولیه'!$A:$AN,39,FALSE),"")</f>
        <v>1.4158999999999999</v>
      </c>
      <c r="AC435" s="22"/>
    </row>
    <row r="436" spans="1:29" ht="20.5" thickBot="1" x14ac:dyDescent="0.4">
      <c r="A436" s="14" t="s">
        <v>1033</v>
      </c>
      <c r="B436" s="13" t="str">
        <f>VLOOKUP($A436,'دیتا اولیه'!$A:$AM,2,FALSE)</f>
        <v>سرمایه‌گذاری‌توسعه‌ملی‌</v>
      </c>
      <c r="C436" s="13" t="str">
        <f>VLOOKUP($A436,'دیتا اولیه'!$A:$AM,3,FALSE)</f>
        <v>سرمایه گذاری</v>
      </c>
      <c r="D436" s="13">
        <f>VLOOKUP($A436,'دیتا اولیه'!$A:$AM,5,FALSE)/10000000000</f>
        <v>6245.2</v>
      </c>
      <c r="E436" s="15">
        <f>IFERROR(D436/'دیتا اولیه'!$AO$2*1000,"")</f>
        <v>74.525059665871112</v>
      </c>
      <c r="F436" s="15">
        <f t="shared" si="24"/>
        <v>37.132317317940839</v>
      </c>
      <c r="G436" s="14">
        <f>IFERROR(F436/'دیتا اولیه'!$AP$2*1000000,"")</f>
        <v>733.26061054385536</v>
      </c>
      <c r="H436" s="15">
        <f>IFERROR(VLOOKUP($A436,'دیتا اولیه'!$A:$AM,16,FALSE)/10000000000,"")</f>
        <v>1231.0391999999999</v>
      </c>
      <c r="I436" s="14">
        <f>IFERROR(H436/'دیتا اولیه'!$AQ$2*1000000,"")</f>
        <v>23802.915812676438</v>
      </c>
      <c r="J436" s="15">
        <f t="shared" si="25"/>
        <v>353.29250625576191</v>
      </c>
      <c r="K436" s="14">
        <f>IFERROR(J436/'دیتا اولیه'!$AR$2*1000000,"")</f>
        <v>5918.0948164189476</v>
      </c>
      <c r="L436" s="14">
        <f>IFERROR(VLOOKUP($A436,'دیتا اولیه'!$A:$AM,15,FALSE)/10000000000,"")</f>
        <v>268.255</v>
      </c>
      <c r="M436" s="14">
        <f>IFERROR(L436/'دیتا اولیه'!$AS$2*1000000,"")</f>
        <v>3968.2105294300377</v>
      </c>
      <c r="N436" s="51">
        <f>IFERROR(VLOOKUP($A436,'دیتا اولیه'!$A:$AM,36,FALSE),"")</f>
        <v>-0.2407</v>
      </c>
      <c r="O436" s="35">
        <f t="shared" si="26"/>
        <v>-0.32947837901806198</v>
      </c>
      <c r="P436" s="51">
        <f>IFERROR(VLOOKUP($A436,'دیتا اولیه'!$A:$AM,37,FALSE),"")</f>
        <v>6.2243000000000004</v>
      </c>
      <c r="Q436" s="34">
        <f t="shared" si="27"/>
        <v>4.4117328441886956</v>
      </c>
      <c r="R436" s="54" t="str">
        <f>IFERROR(VLOOKUP($A436,'دیتا اولیه'!$A:$AM,31,FALSE),"")</f>
        <v>-</v>
      </c>
      <c r="S436" s="14">
        <f>IFERROR(VLOOKUP($A436,'دیتا اولیه'!$A:$AM,17,FALSE)/10000000000,"")</f>
        <v>1476.6233999999999</v>
      </c>
      <c r="T436" s="14">
        <f>IFERROR(S436/'دیتا اولیه'!$AR$2*1000000,"")</f>
        <v>24735.303281571934</v>
      </c>
      <c r="U436" s="30">
        <f>IFERROR(VLOOKUP($A436,'دیتا اولیه'!$A:$AM,22,FALSE),"")</f>
        <v>0.72019999999999995</v>
      </c>
      <c r="V436" s="19" t="str">
        <f>IFERROR(VLOOKUP($A436,'دیتا اولیه'!$A:$AN,20,FALSE)/10000000000/L436,"")</f>
        <v/>
      </c>
      <c r="W436" s="14">
        <f>IFERROR(VLOOKUP($A436,'دیتا اولیه'!$A:$AN,40,FALSE),"")</f>
        <v>71.865600000000001</v>
      </c>
      <c r="X436" s="18">
        <f>IFERROR(VLOOKUP($A436,'دیتا اولیه'!$A:$AN,23,FALSE),"")</f>
        <v>4.9448999999999996</v>
      </c>
      <c r="Y436" s="18">
        <f>IFERROR(VLOOKUP($A436,'دیتا اولیه'!$A:$AN,24,FALSE),"")</f>
        <v>5.1341000000000001</v>
      </c>
      <c r="Z436" s="18">
        <f>IFERROR(VLOOKUP($A436,'دیتا اولیه'!$A:$AN,25,FALSE),"")</f>
        <v>0.83489999999999998</v>
      </c>
      <c r="AA436" s="30">
        <f>IFERROR(VLOOKUP($A436,'دیتا اولیه'!$A:$AN,38,FALSE),"")</f>
        <v>0.3372</v>
      </c>
      <c r="AB436" s="18">
        <f>IFERROR(VLOOKUP($A436,'دیتا اولیه'!$A:$AN,39,FALSE),"")</f>
        <v>0.79959999999999998</v>
      </c>
      <c r="AC436" s="22"/>
    </row>
    <row r="437" spans="1:29" ht="20.5" thickBot="1" x14ac:dyDescent="0.4">
      <c r="A437" s="14" t="s">
        <v>1467</v>
      </c>
      <c r="B437" s="13" t="str">
        <f>VLOOKUP($A437,'دیتا اولیه'!$A:$AM,2,FALSE)</f>
        <v>سرمایه گذاری سلیم</v>
      </c>
      <c r="C437" s="13" t="str">
        <f>VLOOKUP($A437,'دیتا اولیه'!$A:$AM,3,FALSE)</f>
        <v>سرمایه گذاری</v>
      </c>
      <c r="D437" s="13">
        <f>VLOOKUP($A437,'دیتا اولیه'!$A:$AM,5,FALSE)/10000000000</f>
        <v>3450.9964</v>
      </c>
      <c r="E437" s="15">
        <f>IFERROR(D437/'دیتا اولیه'!$AO$2*1000,"")</f>
        <v>41.181341288782811</v>
      </c>
      <c r="F437" s="15" t="str">
        <f t="shared" si="24"/>
        <v/>
      </c>
      <c r="G437" s="14" t="str">
        <f>IFERROR(F437/'دیتا اولیه'!$AP$2*1000000,"")</f>
        <v/>
      </c>
      <c r="H437" s="15">
        <f>IFERROR(VLOOKUP($A437,'دیتا اولیه'!$A:$AM,16,FALSE)/10000000000,"")</f>
        <v>804.24839999999995</v>
      </c>
      <c r="I437" s="14">
        <f>IFERROR(H437/'دیتا اولیه'!$AQ$2*1000000,"")</f>
        <v>15550.647743532232</v>
      </c>
      <c r="J437" s="15">
        <f t="shared" si="25"/>
        <v>108.11389929933193</v>
      </c>
      <c r="K437" s="14">
        <f>IFERROR(J437/'دیتا اولیه'!$AR$2*1000000,"")</f>
        <v>1811.0440943319084</v>
      </c>
      <c r="L437" s="14">
        <f>IFERROR(VLOOKUP($A437,'دیتا اولیه'!$A:$AM,15,FALSE)/10000000000,"")</f>
        <v>66.349500000000006</v>
      </c>
      <c r="M437" s="14">
        <f>IFERROR(L437/'دیتا اولیه'!$AS$2*1000000,"")</f>
        <v>981.48696025206721</v>
      </c>
      <c r="N437" s="51">
        <f>IFERROR(VLOOKUP($A437,'دیتا اولیه'!$A:$AM,36,FALSE),"")</f>
        <v>-0.38629999999999998</v>
      </c>
      <c r="O437" s="35">
        <f t="shared" si="26"/>
        <v>-0.45805463084865616</v>
      </c>
      <c r="P437" s="51" t="str">
        <f>IFERROR(VLOOKUP($A437,'دیتا اولیه'!$A:$AM,37,FALSE),"")</f>
        <v>-</v>
      </c>
      <c r="Q437" s="34" t="str">
        <f t="shared" si="27"/>
        <v/>
      </c>
      <c r="R437" s="54" t="str">
        <f>IFERROR(VLOOKUP($A437,'دیتا اولیه'!$A:$AM,31,FALSE),"")</f>
        <v>-</v>
      </c>
      <c r="S437" s="14">
        <f>IFERROR(VLOOKUP($A437,'دیتا اولیه'!$A:$AM,17,FALSE)/10000000000,"")</f>
        <v>1820.61</v>
      </c>
      <c r="T437" s="14">
        <f>IFERROR(S437/'دیتا اولیه'!$AR$2*1000000,"")</f>
        <v>30497.512437810943</v>
      </c>
      <c r="U437" s="30" t="str">
        <f>IFERROR(VLOOKUP($A437,'دیتا اولیه'!$A:$AM,22,FALSE),"")</f>
        <v>-</v>
      </c>
      <c r="V437" s="19" t="str">
        <f>IFERROR(VLOOKUP($A437,'دیتا اولیه'!$A:$AN,20,FALSE)/10000000000/L437,"")</f>
        <v/>
      </c>
      <c r="W437" s="14">
        <f>IFERROR(VLOOKUP($A437,'دیتا اولیه'!$A:$AN,40,FALSE),"")</f>
        <v>334.88889999999998</v>
      </c>
      <c r="X437" s="18">
        <f>IFERROR(VLOOKUP($A437,'دیتا اولیه'!$A:$AN,23,FALSE),"")</f>
        <v>3.1366000000000001</v>
      </c>
      <c r="Y437" s="18">
        <f>IFERROR(VLOOKUP($A437,'دیتا اولیه'!$A:$AN,24,FALSE),"")</f>
        <v>15.0868</v>
      </c>
      <c r="Z437" s="18" t="str">
        <f>IFERROR(VLOOKUP($A437,'دیتا اولیه'!$A:$AN,25,FALSE),"")</f>
        <v>-</v>
      </c>
      <c r="AA437" s="30">
        <f>IFERROR(VLOOKUP($A437,'دیتا اولیه'!$A:$AN,38,FALSE),"")</f>
        <v>9.8199999999999996E-2</v>
      </c>
      <c r="AB437" s="18" t="str">
        <f>IFERROR(VLOOKUP($A437,'دیتا اولیه'!$A:$AN,39,FALSE),"")</f>
        <v>-</v>
      </c>
      <c r="AC437" s="22"/>
    </row>
    <row r="438" spans="1:29" ht="20.5" thickBot="1" x14ac:dyDescent="0.4">
      <c r="A438" s="14" t="s">
        <v>450</v>
      </c>
      <c r="B438" s="13" t="str">
        <f>VLOOKUP($A438,'دیتا اولیه'!$A:$AM,2,FALSE)</f>
        <v>گروه دارویی سبحان</v>
      </c>
      <c r="C438" s="13" t="str">
        <f>VLOOKUP($A438,'دیتا اولیه'!$A:$AM,3,FALSE)</f>
        <v>سرمایه گذاری</v>
      </c>
      <c r="D438" s="13">
        <f>VLOOKUP($A438,'دیتا اولیه'!$A:$AM,5,FALSE)/10000000000</f>
        <v>4526.7749999999996</v>
      </c>
      <c r="E438" s="15">
        <f>IFERROR(D438/'دیتا اولیه'!$AO$2*1000,"")</f>
        <v>54.018794749403341</v>
      </c>
      <c r="F438" s="15">
        <f t="shared" si="24"/>
        <v>76.937238085956537</v>
      </c>
      <c r="G438" s="14">
        <f>IFERROR(F438/'دیتا اولیه'!$AP$2*1000000,"")</f>
        <v>1519.2977505125698</v>
      </c>
      <c r="H438" s="15">
        <f>IFERROR(VLOOKUP($A438,'دیتا اولیه'!$A:$AM,16,FALSE)/10000000000,"")</f>
        <v>738.596</v>
      </c>
      <c r="I438" s="14">
        <f>IFERROR(H438/'دیتا اولیه'!$AQ$2*1000000,"")</f>
        <v>14281.217371128041</v>
      </c>
      <c r="J438" s="15">
        <f t="shared" si="25"/>
        <v>11.613103950455653</v>
      </c>
      <c r="K438" s="14">
        <f>IFERROR(J438/'دیتا اولیه'!$AR$2*1000000,"")</f>
        <v>194.53412986340442</v>
      </c>
      <c r="L438" s="14">
        <f>IFERROR(VLOOKUP($A438,'دیتا اولیه'!$A:$AM,15,FALSE)/10000000000,"")</f>
        <v>157.89060000000001</v>
      </c>
      <c r="M438" s="14">
        <f>IFERROR(L438/'دیتا اولیه'!$AS$2*1000000,"")</f>
        <v>2335.6252126447835</v>
      </c>
      <c r="N438" s="51">
        <f>IFERROR(VLOOKUP($A438,'دیتا اولیه'!$A:$AM,36,FALSE),"")</f>
        <v>12.5959</v>
      </c>
      <c r="O438" s="35">
        <f t="shared" si="26"/>
        <v>11.006249054008077</v>
      </c>
      <c r="P438" s="51">
        <f>IFERROR(VLOOKUP($A438,'دیتا اولیه'!$A:$AM,37,FALSE),"")</f>
        <v>1.0522</v>
      </c>
      <c r="Q438" s="34">
        <f t="shared" si="27"/>
        <v>0.53730577950030334</v>
      </c>
      <c r="R438" s="54" t="str">
        <f>IFERROR(VLOOKUP($A438,'دیتا اولیه'!$A:$AM,31,FALSE),"")</f>
        <v>-</v>
      </c>
      <c r="S438" s="14">
        <f>IFERROR(VLOOKUP($A438,'دیتا اولیه'!$A:$AM,17,FALSE)/10000000000,"")</f>
        <v>228.2253</v>
      </c>
      <c r="T438" s="14">
        <f>IFERROR(S438/'دیتا اولیه'!$AR$2*1000000,"")</f>
        <v>3823.0614603748932</v>
      </c>
      <c r="U438" s="30">
        <f>IFERROR(VLOOKUP($A438,'دیتا اولیه'!$A:$AM,22,FALSE),"")</f>
        <v>0.57609999999999995</v>
      </c>
      <c r="V438" s="19">
        <f>IFERROR(VLOOKUP($A438,'دیتا اولیه'!$A:$AN,20,FALSE)/10000000000/L438,"")</f>
        <v>4.8736276890454532E-2</v>
      </c>
      <c r="W438" s="14">
        <f>IFERROR(VLOOKUP($A438,'دیتا اولیه'!$A:$AN,40,FALSE),"")</f>
        <v>441.00369999999998</v>
      </c>
      <c r="X438" s="18">
        <f>IFERROR(VLOOKUP($A438,'دیتا اولیه'!$A:$AN,23,FALSE),"")</f>
        <v>7.8005000000000004</v>
      </c>
      <c r="Y438" s="18">
        <f>IFERROR(VLOOKUP($A438,'دیتا اولیه'!$A:$AN,24,FALSE),"")</f>
        <v>5.9890999999999996</v>
      </c>
      <c r="Z438" s="18">
        <f>IFERROR(VLOOKUP($A438,'دیتا اولیه'!$A:$AN,25,FALSE),"")</f>
        <v>0.82879999999999998</v>
      </c>
      <c r="AA438" s="30">
        <f>IFERROR(VLOOKUP($A438,'دیتا اولیه'!$A:$AN,38,FALSE),"")</f>
        <v>0.22720000000000001</v>
      </c>
      <c r="AB438" s="18">
        <f>IFERROR(VLOOKUP($A438,'دیتا اولیه'!$A:$AN,39,FALSE),"")</f>
        <v>0.85570000000000002</v>
      </c>
      <c r="AC438" s="22"/>
    </row>
    <row r="439" spans="1:29" ht="20.5" thickBot="1" x14ac:dyDescent="0.4">
      <c r="A439" s="14" t="s">
        <v>369</v>
      </c>
      <c r="B439" s="13" t="str">
        <f>VLOOKUP($A439,'دیتا اولیه'!$A:$AM,2,FALSE)</f>
        <v>قطعات‌ اتومبیل‌ ایران‌</v>
      </c>
      <c r="C439" s="13" t="str">
        <f>VLOOKUP($A439,'دیتا اولیه'!$A:$AM,3,FALSE)</f>
        <v>سرمایه گذاری</v>
      </c>
      <c r="D439" s="13">
        <f>VLOOKUP($A439,'دیتا اولیه'!$A:$AM,5,FALSE)/10000000000</f>
        <v>3299.097984</v>
      </c>
      <c r="E439" s="15">
        <f>IFERROR(D439/'دیتا اولیه'!$AO$2*1000,"")</f>
        <v>39.368711026252988</v>
      </c>
      <c r="F439" s="15" t="str">
        <f t="shared" si="24"/>
        <v/>
      </c>
      <c r="G439" s="14" t="str">
        <f>IFERROR(F439/'دیتا اولیه'!$AP$2*1000000,"")</f>
        <v/>
      </c>
      <c r="H439" s="15">
        <f>IFERROR(VLOOKUP($A439,'دیتا اولیه'!$A:$AM,16,FALSE)/10000000000,"")</f>
        <v>594.77419999999995</v>
      </c>
      <c r="I439" s="14">
        <f>IFERROR(H439/'دیتا اولیه'!$AQ$2*1000000,"")</f>
        <v>11500.332572798639</v>
      </c>
      <c r="J439" s="15">
        <f t="shared" si="25"/>
        <v>7.457984670557626</v>
      </c>
      <c r="K439" s="14">
        <f>IFERROR(J439/'دیتا اولیه'!$AR$2*1000000,"")</f>
        <v>124.930644262821</v>
      </c>
      <c r="L439" s="14">
        <f>IFERROR(VLOOKUP($A439,'دیتا اولیه'!$A:$AM,15,FALSE)/10000000000,"")</f>
        <v>-10.606</v>
      </c>
      <c r="M439" s="14">
        <f>IFERROR(L439/'دیتا اولیه'!$AS$2*1000000,"")</f>
        <v>-156.8911702489608</v>
      </c>
      <c r="N439" s="51">
        <f>IFERROR(VLOOKUP($A439,'دیتا اولیه'!$A:$AM,36,FALSE),"")</f>
        <v>-2.4220999999999999</v>
      </c>
      <c r="O439" s="35">
        <f t="shared" si="26"/>
        <v>-2.25582615198</v>
      </c>
      <c r="P439" s="51" t="str">
        <f>IFERROR(VLOOKUP($A439,'دیتا اولیه'!$A:$AM,37,FALSE),"")</f>
        <v>-</v>
      </c>
      <c r="Q439" s="34" t="str">
        <f t="shared" si="27"/>
        <v/>
      </c>
      <c r="R439" s="54" t="str">
        <f>IFERROR(VLOOKUP($A439,'دیتا اولیه'!$A:$AM,31,FALSE),"")</f>
        <v>-</v>
      </c>
      <c r="S439" s="14">
        <f>IFERROR(VLOOKUP($A439,'دیتا اولیه'!$A:$AM,17,FALSE)/10000000000,"")</f>
        <v>829.69510000000002</v>
      </c>
      <c r="T439" s="14">
        <f>IFERROR(S439/'دیتا اولیه'!$AR$2*1000000,"")</f>
        <v>13898.438782518384</v>
      </c>
      <c r="U439" s="30">
        <f>IFERROR(VLOOKUP($A439,'دیتا اولیه'!$A:$AM,22,FALSE),"")</f>
        <v>0.10009999999999999</v>
      </c>
      <c r="V439" s="19" t="str">
        <f>IFERROR(VLOOKUP($A439,'دیتا اولیه'!$A:$AN,20,FALSE)/10000000000/L439,"")</f>
        <v/>
      </c>
      <c r="W439" s="14">
        <f>IFERROR(VLOOKUP($A439,'دیتا اولیه'!$A:$AN,40,FALSE),"")</f>
        <v>426.72879999999998</v>
      </c>
      <c r="X439" s="18">
        <f>IFERROR(VLOOKUP($A439,'دیتا اولیه'!$A:$AN,23,FALSE),"")</f>
        <v>5.2919</v>
      </c>
      <c r="Y439" s="18">
        <f>IFERROR(VLOOKUP($A439,'دیتا اولیه'!$A:$AN,24,FALSE),"")</f>
        <v>5.6310000000000002</v>
      </c>
      <c r="Z439" s="18">
        <f>IFERROR(VLOOKUP($A439,'دیتا اولیه'!$A:$AN,25,FALSE),"")</f>
        <v>1.639</v>
      </c>
      <c r="AA439" s="30">
        <f>IFERROR(VLOOKUP($A439,'دیتا اولیه'!$A:$AN,38,FALSE),"")</f>
        <v>0.13</v>
      </c>
      <c r="AB439" s="18">
        <f>IFERROR(VLOOKUP($A439,'دیتا اولیه'!$A:$AN,39,FALSE),"")</f>
        <v>1.4266000000000001</v>
      </c>
      <c r="AC439" s="22"/>
    </row>
    <row r="440" spans="1:29" ht="20.5" thickBot="1" x14ac:dyDescent="0.4">
      <c r="A440" s="14" t="s">
        <v>468</v>
      </c>
      <c r="B440" s="13" t="str">
        <f>VLOOKUP($A440,'دیتا اولیه'!$A:$AM,2,FALSE)</f>
        <v>سرمایه گذاری امین مهرگان</v>
      </c>
      <c r="C440" s="13" t="str">
        <f>VLOOKUP($A440,'دیتا اولیه'!$A:$AM,3,FALSE)</f>
        <v>سرمایه گذاری</v>
      </c>
      <c r="D440" s="13">
        <f>VLOOKUP($A440,'دیتا اولیه'!$A:$AM,5,FALSE)/10000000000</f>
        <v>15420</v>
      </c>
      <c r="E440" s="15">
        <f>IFERROR(D440/'دیتا اولیه'!$AO$2*1000,"")</f>
        <v>184.00954653937947</v>
      </c>
      <c r="F440" s="15">
        <f t="shared" si="24"/>
        <v>186.03936770036248</v>
      </c>
      <c r="G440" s="14">
        <f>IFERROR(F440/'دیتا اولیه'!$AP$2*1000000,"")</f>
        <v>3673.7631852362256</v>
      </c>
      <c r="H440" s="15">
        <f>IFERROR(VLOOKUP($A440,'دیتا اولیه'!$A:$AM,16,FALSE)/10000000000,"")</f>
        <v>1185.68</v>
      </c>
      <c r="I440" s="14">
        <f>IFERROR(H440/'دیتا اولیه'!$AQ$2*1000000,"")</f>
        <v>22925.867202908077</v>
      </c>
      <c r="J440" s="15">
        <f t="shared" si="25"/>
        <v>75.637275369437972</v>
      </c>
      <c r="K440" s="14">
        <f>IFERROR(J440/'دیتا اولیه'!$AR$2*1000000,"")</f>
        <v>1267.0197056709378</v>
      </c>
      <c r="L440" s="14">
        <f>IFERROR(VLOOKUP($A440,'دیتا اولیه'!$A:$AM,15,FALSE)/10000000000,"")</f>
        <v>184.77430000000001</v>
      </c>
      <c r="M440" s="14">
        <f>IFERROR(L440/'دیتا اولیه'!$AS$2*1000000,"")</f>
        <v>2733.3071995976393</v>
      </c>
      <c r="N440" s="51">
        <f>IFERROR(VLOOKUP($A440,'دیتا اولیه'!$A:$AM,36,FALSE),"")</f>
        <v>1.4429000000000001</v>
      </c>
      <c r="O440" s="35">
        <f t="shared" si="26"/>
        <v>1.157272840638452</v>
      </c>
      <c r="P440" s="51">
        <f>IFERROR(VLOOKUP($A440,'دیتا اولیه'!$A:$AM,37,FALSE),"")</f>
        <v>-6.7999999999999996E-3</v>
      </c>
      <c r="Q440" s="34">
        <f t="shared" si="27"/>
        <v>-0.25599254448898678</v>
      </c>
      <c r="R440" s="54" t="str">
        <f>IFERROR(VLOOKUP($A440,'دیتا اولیه'!$A:$AM,31,FALSE),"")</f>
        <v>-</v>
      </c>
      <c r="S440" s="14">
        <f>IFERROR(VLOOKUP($A440,'دیتا اولیه'!$A:$AM,17,FALSE)/10000000000,"")</f>
        <v>2359.2458000000001</v>
      </c>
      <c r="T440" s="14">
        <f>IFERROR(S440/'دیتا اولیه'!$AR$2*1000000,"")</f>
        <v>39520.341055664438</v>
      </c>
      <c r="U440" s="30">
        <f>IFERROR(VLOOKUP($A440,'دیتا اولیه'!$A:$AM,22,FALSE),"")</f>
        <v>0.84340000000000004</v>
      </c>
      <c r="V440" s="19">
        <f>IFERROR(VLOOKUP($A440,'دیتا اولیه'!$A:$AN,20,FALSE)/10000000000/L440,"")</f>
        <v>0.29883647238820549</v>
      </c>
      <c r="W440" s="14">
        <f>IFERROR(VLOOKUP($A440,'دیتا اولیه'!$A:$AN,40,FALSE),"")</f>
        <v>174.83340000000001</v>
      </c>
      <c r="X440" s="18">
        <f>IFERROR(VLOOKUP($A440,'دیتا اولیه'!$A:$AN,23,FALSE),"")</f>
        <v>11.5571</v>
      </c>
      <c r="Y440" s="18">
        <f>IFERROR(VLOOKUP($A440,'دیتا اولیه'!$A:$AN,24,FALSE),"")</f>
        <v>13.1434</v>
      </c>
      <c r="Z440" s="18">
        <f>IFERROR(VLOOKUP($A440,'دیتا اولیه'!$A:$AN,25,FALSE),"")</f>
        <v>0.81969999999999998</v>
      </c>
      <c r="AA440" s="30">
        <f>IFERROR(VLOOKUP($A440,'دیتا اولیه'!$A:$AN,38,FALSE),"")</f>
        <v>0.81989999999999996</v>
      </c>
      <c r="AB440" s="18">
        <f>IFERROR(VLOOKUP($A440,'دیتا اولیه'!$A:$AN,39,FALSE),"")</f>
        <v>0.34100000000000003</v>
      </c>
      <c r="AC440" s="22"/>
    </row>
    <row r="441" spans="1:29" ht="20.5" thickBot="1" x14ac:dyDescent="0.4">
      <c r="A441" s="14" t="s">
        <v>1168</v>
      </c>
      <c r="B441" s="13" t="str">
        <f>VLOOKUP($A441,'دیتا اولیه'!$A:$AM,2,FALSE)</f>
        <v>سیمان فارس و خوزستان</v>
      </c>
      <c r="C441" s="13" t="str">
        <f>VLOOKUP($A441,'دیتا اولیه'!$A:$AM,3,FALSE)</f>
        <v>سرمایه گذاری</v>
      </c>
      <c r="D441" s="13">
        <f>VLOOKUP($A441,'دیتا اولیه'!$A:$AM,5,FALSE)/10000000000</f>
        <v>32608.125</v>
      </c>
      <c r="E441" s="15">
        <f>IFERROR(D441/'دیتا اولیه'!$AO$2*1000,"")</f>
        <v>389.11843675417663</v>
      </c>
      <c r="F441" s="15">
        <f t="shared" si="24"/>
        <v>21.909836812836176</v>
      </c>
      <c r="G441" s="14">
        <f>IFERROR(F441/'دیتا اولیه'!$AP$2*1000000,"")</f>
        <v>432.65870483483758</v>
      </c>
      <c r="H441" s="15">
        <f>IFERROR(VLOOKUP($A441,'دیتا اولیه'!$A:$AM,16,FALSE)/10000000000,"")</f>
        <v>3596.7201</v>
      </c>
      <c r="I441" s="14">
        <f>IFERROR(H441/'دیتا اولیه'!$AQ$2*1000000,"")</f>
        <v>69544.841254495535</v>
      </c>
      <c r="J441" s="15">
        <f t="shared" si="25"/>
        <v>1.8047053346149224</v>
      </c>
      <c r="K441" s="14">
        <f>IFERROR(J441/'دیتا اولیه'!$AR$2*1000000,"")</f>
        <v>30.231089244265583</v>
      </c>
      <c r="L441" s="14">
        <f>IFERROR(VLOOKUP($A441,'دیتا اولیه'!$A:$AM,15,FALSE)/10000000000,"")</f>
        <v>24.032900000000001</v>
      </c>
      <c r="M441" s="14">
        <f>IFERROR(L441/'دیتا اولیه'!$AS$2*1000000,"")</f>
        <v>355.51101315069309</v>
      </c>
      <c r="N441" s="51">
        <f>IFERROR(VLOOKUP($A441,'دیتا اولیه'!$A:$AM,36,FALSE),"")</f>
        <v>12.316800000000001</v>
      </c>
      <c r="O441" s="35">
        <f t="shared" si="26"/>
        <v>10.759781802044349</v>
      </c>
      <c r="P441" s="51">
        <f>IFERROR(VLOOKUP($A441,'دیتا اولیه'!$A:$AM,37,FALSE),"")</f>
        <v>9.69E-2</v>
      </c>
      <c r="Q441" s="34">
        <f t="shared" si="27"/>
        <v>-0.17831073504829797</v>
      </c>
      <c r="R441" s="54" t="str">
        <f>IFERROR(VLOOKUP($A441,'دیتا اولیه'!$A:$AM,31,FALSE),"")</f>
        <v>-</v>
      </c>
      <c r="S441" s="14">
        <f>IFERROR(VLOOKUP($A441,'دیتا اولیه'!$A:$AM,17,FALSE)/10000000000,"")</f>
        <v>481.38729999999998</v>
      </c>
      <c r="T441" s="14">
        <f>IFERROR(S441/'دیتا اولیه'!$AR$2*1000000,"")</f>
        <v>8063.8440792669653</v>
      </c>
      <c r="U441" s="30">
        <f>IFERROR(VLOOKUP($A441,'دیتا اولیه'!$A:$AM,22,FALSE),"")</f>
        <v>0.99309999999999998</v>
      </c>
      <c r="V441" s="19" t="str">
        <f>IFERROR(VLOOKUP($A441,'دیتا اولیه'!$A:$AN,20,FALSE)/10000000000/L441,"")</f>
        <v/>
      </c>
      <c r="W441" s="14">
        <f>IFERROR(VLOOKUP($A441,'دیتا اولیه'!$A:$AN,40,FALSE),"")</f>
        <v>168.1652</v>
      </c>
      <c r="X441" s="18">
        <f>IFERROR(VLOOKUP($A441,'دیتا اولیه'!$A:$AN,23,FALSE),"")</f>
        <v>8.7638999999999996</v>
      </c>
      <c r="Y441" s="18">
        <f>IFERROR(VLOOKUP($A441,'دیتا اولیه'!$A:$AN,24,FALSE),"")</f>
        <v>9.0935000000000006</v>
      </c>
      <c r="Z441" s="18">
        <f>IFERROR(VLOOKUP($A441,'دیتا اولیه'!$A:$AN,25,FALSE),"")</f>
        <v>0.81369999999999998</v>
      </c>
      <c r="AA441" s="30">
        <f>IFERROR(VLOOKUP($A441,'دیتا اولیه'!$A:$AN,38,FALSE),"")</f>
        <v>0.67320000000000002</v>
      </c>
      <c r="AB441" s="18">
        <f>IFERROR(VLOOKUP($A441,'دیتا اولیه'!$A:$AN,39,FALSE),"")</f>
        <v>1.4400999999999999</v>
      </c>
      <c r="AC441" s="22"/>
    </row>
    <row r="442" spans="1:29" ht="20.5" thickBot="1" x14ac:dyDescent="0.4">
      <c r="A442" s="14" t="s">
        <v>818</v>
      </c>
      <c r="B442" s="13" t="str">
        <f>VLOOKUP($A442,'دیتا اولیه'!$A:$AM,2,FALSE)</f>
        <v>سرمایه‌گذاری‌ صنعت‌ نفت‌</v>
      </c>
      <c r="C442" s="13" t="str">
        <f>VLOOKUP($A442,'دیتا اولیه'!$A:$AM,3,FALSE)</f>
        <v>سرمایه گذاری</v>
      </c>
      <c r="D442" s="13">
        <f>VLOOKUP($A442,'دیتا اولیه'!$A:$AM,5,FALSE)/10000000000</f>
        <v>2585</v>
      </c>
      <c r="E442" s="15">
        <f>IFERROR(D442/'دیتا اولیه'!$AO$2*1000,"")</f>
        <v>30.847255369928401</v>
      </c>
      <c r="F442" s="15" t="str">
        <f t="shared" si="24"/>
        <v/>
      </c>
      <c r="G442" s="14" t="str">
        <f>IFERROR(F442/'دیتا اولیه'!$AP$2*1000000,"")</f>
        <v/>
      </c>
      <c r="H442" s="15">
        <f>IFERROR(VLOOKUP($A442,'دیتا اولیه'!$A:$AM,16,FALSE)/10000000000,"")</f>
        <v>355.4434</v>
      </c>
      <c r="I442" s="14">
        <f>IFERROR(H442/'دیتا اولیه'!$AQ$2*1000000,"")</f>
        <v>6872.721296260489</v>
      </c>
      <c r="J442" s="15" t="str">
        <f t="shared" si="25"/>
        <v/>
      </c>
      <c r="K442" s="14" t="str">
        <f>IFERROR(J442/'دیتا اولیه'!$AR$2*1000000,"")</f>
        <v/>
      </c>
      <c r="L442" s="14">
        <f>IFERROR(VLOOKUP($A442,'دیتا اولیه'!$A:$AM,15,FALSE)/10000000000,"")</f>
        <v>-13.9414</v>
      </c>
      <c r="M442" s="14">
        <f>IFERROR(L442/'دیتا اولیه'!$AS$2*1000000,"")</f>
        <v>-206.23067706099022</v>
      </c>
      <c r="N442" s="51" t="str">
        <f>IFERROR(VLOOKUP($A442,'دیتا اولیه'!$A:$AM,36,FALSE),"")</f>
        <v>-</v>
      </c>
      <c r="O442" s="35" t="str">
        <f t="shared" si="26"/>
        <v/>
      </c>
      <c r="P442" s="51" t="str">
        <f>IFERROR(VLOOKUP($A442,'دیتا اولیه'!$A:$AM,37,FALSE),"")</f>
        <v>-</v>
      </c>
      <c r="Q442" s="34" t="str">
        <f t="shared" si="27"/>
        <v/>
      </c>
      <c r="R442" s="54" t="str">
        <f>IFERROR(VLOOKUP($A442,'دیتا اولیه'!$A:$AM,31,FALSE),"")</f>
        <v>-</v>
      </c>
      <c r="S442" s="14">
        <f>IFERROR(VLOOKUP($A442,'دیتا اولیه'!$A:$AM,17,FALSE)/10000000000,"")</f>
        <v>570.15750000000003</v>
      </c>
      <c r="T442" s="14">
        <f>IFERROR(S442/'دیتا اولیه'!$AR$2*1000000,"")</f>
        <v>9550.8568269762309</v>
      </c>
      <c r="U442" s="30">
        <f>IFERROR(VLOOKUP($A442,'دیتا اولیه'!$A:$AM,22,FALSE),"")</f>
        <v>0.28129999999999999</v>
      </c>
      <c r="V442" s="19" t="str">
        <f>IFERROR(VLOOKUP($A442,'دیتا اولیه'!$A:$AN,20,FALSE)/10000000000/L442,"")</f>
        <v/>
      </c>
      <c r="W442" s="14">
        <f>IFERROR(VLOOKUP($A442,'دیتا اولیه'!$A:$AN,40,FALSE),"")</f>
        <v>610.87249999999995</v>
      </c>
      <c r="X442" s="18">
        <f>IFERROR(VLOOKUP($A442,'دیتا اولیه'!$A:$AN,23,FALSE),"")</f>
        <v>6.3170000000000002</v>
      </c>
      <c r="Y442" s="18">
        <f>IFERROR(VLOOKUP($A442,'دیتا اولیه'!$A:$AN,24,FALSE),"")</f>
        <v>7.5694999999999997</v>
      </c>
      <c r="Z442" s="18">
        <f>IFERROR(VLOOKUP($A442,'دیتا اولیه'!$A:$AN,25,FALSE),"")</f>
        <v>2.0392000000000001</v>
      </c>
      <c r="AA442" s="30">
        <f>IFERROR(VLOOKUP($A442,'دیتا اولیه'!$A:$AN,38,FALSE),"")</f>
        <v>0.37830000000000003</v>
      </c>
      <c r="AB442" s="18">
        <f>IFERROR(VLOOKUP($A442,'دیتا اولیه'!$A:$AN,39,FALSE),"")</f>
        <v>1.4557</v>
      </c>
      <c r="AC442" s="22"/>
    </row>
    <row r="443" spans="1:29" ht="20.5" thickBot="1" x14ac:dyDescent="0.4">
      <c r="A443" s="14" t="s">
        <v>402</v>
      </c>
      <c r="B443" s="13" t="str">
        <f>VLOOKUP($A443,'دیتا اولیه'!$A:$AM,2,FALSE)</f>
        <v>سرمایه‌گذاری‌ سپه‌</v>
      </c>
      <c r="C443" s="13" t="str">
        <f>VLOOKUP($A443,'دیتا اولیه'!$A:$AM,3,FALSE)</f>
        <v>سرمایه گذاری</v>
      </c>
      <c r="D443" s="13">
        <f>VLOOKUP($A443,'دیتا اولیه'!$A:$AM,5,FALSE)/10000000000</f>
        <v>20793.599999999999</v>
      </c>
      <c r="E443" s="15">
        <f>IFERROR(D443/'دیتا اولیه'!$AO$2*1000,"")</f>
        <v>248.13365155131265</v>
      </c>
      <c r="F443" s="15">
        <f t="shared" si="24"/>
        <v>2322.9813180347164</v>
      </c>
      <c r="G443" s="14">
        <f>IFERROR(F443/'دیتا اولیه'!$AP$2*1000000,"")</f>
        <v>45872.458886941473</v>
      </c>
      <c r="H443" s="15">
        <f>IFERROR(VLOOKUP($A443,'دیتا اولیه'!$A:$AM,16,FALSE)/10000000000,"")</f>
        <v>4019.2710999999999</v>
      </c>
      <c r="I443" s="14">
        <f>IFERROR(H443/'دیتا اولیه'!$AQ$2*1000000,"")</f>
        <v>77715.130128775272</v>
      </c>
      <c r="J443" s="15">
        <f t="shared" si="25"/>
        <v>371.27940657842151</v>
      </c>
      <c r="K443" s="14">
        <f>IFERROR(J443/'دیتا اولیه'!$AR$2*1000000,"")</f>
        <v>6219.3980698933192</v>
      </c>
      <c r="L443" s="14">
        <f>IFERROR(VLOOKUP($A443,'دیتا اولیه'!$A:$AM,15,FALSE)/10000000000,"")</f>
        <v>1579.1627000000001</v>
      </c>
      <c r="M443" s="14">
        <f>IFERROR(L443/'دیتا اولیه'!$AS$2*1000000,"")</f>
        <v>23360.049407553146</v>
      </c>
      <c r="N443" s="51">
        <f>IFERROR(VLOOKUP($A443,'دیتا اولیه'!$A:$AM,36,FALSE),"")</f>
        <v>3.2532999999999999</v>
      </c>
      <c r="O443" s="35">
        <f t="shared" si="26"/>
        <v>2.7559984334551269</v>
      </c>
      <c r="P443" s="51">
        <f>IFERROR(VLOOKUP($A443,'دیتا اولیه'!$A:$AM,37,FALSE),"")</f>
        <v>-0.32019999999999998</v>
      </c>
      <c r="Q443" s="34">
        <f t="shared" si="27"/>
        <v>-0.49076090590375876</v>
      </c>
      <c r="R443" s="54" t="str">
        <f>IFERROR(VLOOKUP($A443,'دیتا اولیه'!$A:$AM,31,FALSE),"")</f>
        <v>-</v>
      </c>
      <c r="S443" s="14">
        <f>IFERROR(VLOOKUP($A443,'دیتا اولیه'!$A:$AM,17,FALSE)/10000000000,"")</f>
        <v>2930.701</v>
      </c>
      <c r="T443" s="14">
        <f>IFERROR(S443/'دیتا اولیه'!$AR$2*1000000,"")</f>
        <v>49092.935993433508</v>
      </c>
      <c r="U443" s="30">
        <f>IFERROR(VLOOKUP($A443,'دیتا اولیه'!$A:$AM,22,FALSE),"")</f>
        <v>0.90010000000000001</v>
      </c>
      <c r="V443" s="19" t="str">
        <f>IFERROR(VLOOKUP($A443,'دیتا اولیه'!$A:$AN,20,FALSE)/10000000000/L443,"")</f>
        <v/>
      </c>
      <c r="W443" s="14">
        <f>IFERROR(VLOOKUP($A443,'دیتا اولیه'!$A:$AN,40,FALSE),"")</f>
        <v>134.6619</v>
      </c>
      <c r="X443" s="18">
        <f>IFERROR(VLOOKUP($A443,'دیتا اولیه'!$A:$AN,23,FALSE),"")</f>
        <v>7.2702</v>
      </c>
      <c r="Y443" s="18">
        <f>IFERROR(VLOOKUP($A443,'دیتا اولیه'!$A:$AN,24,FALSE),"")</f>
        <v>7.2882999999999996</v>
      </c>
      <c r="Z443" s="18">
        <f>IFERROR(VLOOKUP($A443,'دیتا اولیه'!$A:$AN,25,FALSE),"")</f>
        <v>0.78669999999999995</v>
      </c>
      <c r="AA443" s="30">
        <f>IFERROR(VLOOKUP($A443,'دیتا اولیه'!$A:$AN,38,FALSE),"")</f>
        <v>0.57830000000000004</v>
      </c>
      <c r="AB443" s="18">
        <f>IFERROR(VLOOKUP($A443,'دیتا اولیه'!$A:$AN,39,FALSE),"")</f>
        <v>1.1780999999999999</v>
      </c>
      <c r="AC443" s="22"/>
    </row>
    <row r="444" spans="1:29" ht="20.5" thickBot="1" x14ac:dyDescent="0.4">
      <c r="A444" s="14" t="s">
        <v>713</v>
      </c>
      <c r="B444" s="13" t="str">
        <f>VLOOKUP($A444,'دیتا اولیه'!$A:$AM,2,FALSE)</f>
        <v>سرمایه‌ گذاری‌ البرز(هلدینگ‌</v>
      </c>
      <c r="C444" s="13" t="str">
        <f>VLOOKUP($A444,'دیتا اولیه'!$A:$AM,3,FALSE)</f>
        <v>سرمایه گذاری</v>
      </c>
      <c r="D444" s="13">
        <f>VLOOKUP($A444,'دیتا اولیه'!$A:$AM,5,FALSE)/10000000000</f>
        <v>6952.5514999999996</v>
      </c>
      <c r="E444" s="15">
        <f>IFERROR(D444/'دیتا اولیه'!$AO$2*1000,"")</f>
        <v>82.966008353221952</v>
      </c>
      <c r="F444" s="15">
        <f t="shared" si="24"/>
        <v>137.43078096067964</v>
      </c>
      <c r="G444" s="14">
        <f>IFERROR(F444/'دیتا اولیه'!$AP$2*1000000,"")</f>
        <v>2713.877981056075</v>
      </c>
      <c r="H444" s="15">
        <f>IFERROR(VLOOKUP($A444,'دیتا اولیه'!$A:$AM,16,FALSE)/10000000000,"")</f>
        <v>1372.8925999999999</v>
      </c>
      <c r="I444" s="14">
        <f>IFERROR(H444/'دیتا اولیه'!$AQ$2*1000000,"")</f>
        <v>26545.740361189524</v>
      </c>
      <c r="J444" s="15">
        <f t="shared" si="25"/>
        <v>35.771719099955583</v>
      </c>
      <c r="K444" s="14">
        <f>IFERROR(J444/'دیتا اولیه'!$AR$2*1000000,"")</f>
        <v>599.22138633357758</v>
      </c>
      <c r="L444" s="14">
        <f>IFERROR(VLOOKUP($A444,'دیتا اولیه'!$A:$AM,15,FALSE)/10000000000,"")</f>
        <v>757.05119999999999</v>
      </c>
      <c r="M444" s="14">
        <f>IFERROR(L444/'دیتا اولیه'!$AS$2*1000000,"")</f>
        <v>11198.816585553468</v>
      </c>
      <c r="N444" s="51">
        <f>IFERROR(VLOOKUP($A444,'دیتا اولیه'!$A:$AM,36,FALSE),"")</f>
        <v>20.163399999999999</v>
      </c>
      <c r="O444" s="35">
        <f t="shared" si="26"/>
        <v>17.688946758184052</v>
      </c>
      <c r="P444" s="51">
        <f>IFERROR(VLOOKUP($A444,'دیتا اولیه'!$A:$AM,37,FALSE),"")</f>
        <v>4.5086000000000004</v>
      </c>
      <c r="Q444" s="34">
        <f t="shared" si="27"/>
        <v>3.1264996671646879</v>
      </c>
      <c r="R444" s="54" t="str">
        <f>IFERROR(VLOOKUP($A444,'دیتا اولیه'!$A:$AM,31,FALSE),"")</f>
        <v>-</v>
      </c>
      <c r="S444" s="14">
        <f>IFERROR(VLOOKUP($A444,'دیتا اولیه'!$A:$AM,17,FALSE)/10000000000,"")</f>
        <v>1344.3657000000001</v>
      </c>
      <c r="T444" s="14">
        <f>IFERROR(S444/'دیتا اولیه'!$AR$2*1000000,"")</f>
        <v>22519.820091461883</v>
      </c>
      <c r="U444" s="30">
        <f>IFERROR(VLOOKUP($A444,'دیتا اولیه'!$A:$AM,22,FALSE),"")</f>
        <v>0.39329999999999998</v>
      </c>
      <c r="V444" s="19">
        <f>IFERROR(VLOOKUP($A444,'دیتا اولیه'!$A:$AN,20,FALSE)/10000000000/L444,"")</f>
        <v>6.3295586877083086E-3</v>
      </c>
      <c r="W444" s="14">
        <f>IFERROR(VLOOKUP($A444,'دیتا اولیه'!$A:$AN,40,FALSE),"")</f>
        <v>673.16390000000001</v>
      </c>
      <c r="X444" s="18">
        <f>IFERROR(VLOOKUP($A444,'دیتا اولیه'!$A:$AN,23,FALSE),"")</f>
        <v>9.6861999999999995</v>
      </c>
      <c r="Y444" s="18">
        <f>IFERROR(VLOOKUP($A444,'دیتا اولیه'!$A:$AN,24,FALSE),"")</f>
        <v>3.9144000000000001</v>
      </c>
      <c r="Z444" s="18">
        <f>IFERROR(VLOOKUP($A444,'دیتا اولیه'!$A:$AN,25,FALSE),"")</f>
        <v>0.77980000000000005</v>
      </c>
      <c r="AA444" s="30">
        <f>IFERROR(VLOOKUP($A444,'دیتا اولیه'!$A:$AN,38,FALSE),"")</f>
        <v>0.27710000000000001</v>
      </c>
      <c r="AB444" s="18">
        <f>IFERROR(VLOOKUP($A444,'دیتا اولیه'!$A:$AN,39,FALSE),"")</f>
        <v>1.1001000000000001</v>
      </c>
      <c r="AC444" s="22"/>
    </row>
    <row r="445" spans="1:29" ht="20.5" thickBot="1" x14ac:dyDescent="0.4">
      <c r="A445" s="14" t="s">
        <v>850</v>
      </c>
      <c r="B445" s="13" t="str">
        <f>VLOOKUP($A445,'دیتا اولیه'!$A:$AM,2,FALSE)</f>
        <v>سرمایه گذاری ارس صبا</v>
      </c>
      <c r="C445" s="13" t="str">
        <f>VLOOKUP($A445,'دیتا اولیه'!$A:$AM,3,FALSE)</f>
        <v>سرمایه گذاری</v>
      </c>
      <c r="D445" s="13">
        <f>VLOOKUP($A445,'دیتا اولیه'!$A:$AM,5,FALSE)/10000000000</f>
        <v>2289</v>
      </c>
      <c r="E445" s="15">
        <f>IFERROR(D445/'دیتا اولیه'!$AO$2*1000,"")</f>
        <v>27.315035799522672</v>
      </c>
      <c r="F445" s="15" t="str">
        <f t="shared" si="24"/>
        <v/>
      </c>
      <c r="G445" s="14" t="str">
        <f>IFERROR(F445/'دیتا اولیه'!$AP$2*1000000,"")</f>
        <v/>
      </c>
      <c r="H445" s="15">
        <f>IFERROR(VLOOKUP($A445,'دیتا اولیه'!$A:$AM,16,FALSE)/10000000000,"")</f>
        <v>237.18530000000001</v>
      </c>
      <c r="I445" s="14">
        <f>IFERROR(H445/'دیتا اولیه'!$AQ$2*1000000,"")</f>
        <v>4586.1266870335285</v>
      </c>
      <c r="J445" s="15" t="str">
        <f t="shared" si="25"/>
        <v/>
      </c>
      <c r="K445" s="14" t="str">
        <f>IFERROR(J445/'دیتا اولیه'!$AR$2*1000000,"")</f>
        <v/>
      </c>
      <c r="L445" s="14">
        <f>IFERROR(VLOOKUP($A445,'دیتا اولیه'!$A:$AM,15,FALSE)/10000000000,"")</f>
        <v>-3.3094000000000001</v>
      </c>
      <c r="M445" s="14">
        <f>IFERROR(L445/'دیتا اولیه'!$AS$2*1000000,"")</f>
        <v>-48.954897116906558</v>
      </c>
      <c r="N445" s="51" t="str">
        <f>IFERROR(VLOOKUP($A445,'دیتا اولیه'!$A:$AM,36,FALSE),"")</f>
        <v>-</v>
      </c>
      <c r="O445" s="35" t="str">
        <f t="shared" si="26"/>
        <v/>
      </c>
      <c r="P445" s="51" t="str">
        <f>IFERROR(VLOOKUP($A445,'دیتا اولیه'!$A:$AM,37,FALSE),"")</f>
        <v>-</v>
      </c>
      <c r="Q445" s="34" t="str">
        <f t="shared" si="27"/>
        <v/>
      </c>
      <c r="R445" s="54" t="str">
        <f>IFERROR(VLOOKUP($A445,'دیتا اولیه'!$A:$AM,31,FALSE),"")</f>
        <v>-</v>
      </c>
      <c r="S445" s="14">
        <f>IFERROR(VLOOKUP($A445,'دیتا اولیه'!$A:$AM,17,FALSE)/10000000000,"")</f>
        <v>226.322</v>
      </c>
      <c r="T445" s="14">
        <f>IFERROR(S445/'دیتا اولیه'!$AR$2*1000000,"")</f>
        <v>3791.1787862036617</v>
      </c>
      <c r="U445" s="30">
        <f>IFERROR(VLOOKUP($A445,'دیتا اولیه'!$A:$AM,22,FALSE),"")</f>
        <v>0.1012</v>
      </c>
      <c r="V445" s="19">
        <f>IFERROR(VLOOKUP($A445,'دیتا اولیه'!$A:$AN,20,FALSE)/10000000000/L445,"")</f>
        <v>-0.14479966157007312</v>
      </c>
      <c r="W445" s="14">
        <f>IFERROR(VLOOKUP($A445,'دیتا اولیه'!$A:$AN,40,FALSE),"")</f>
        <v>419.35019999999997</v>
      </c>
      <c r="X445" s="18">
        <f>IFERROR(VLOOKUP($A445,'دیتا اولیه'!$A:$AN,23,FALSE),"")</f>
        <v>9.6041000000000007</v>
      </c>
      <c r="Y445" s="18">
        <f>IFERROR(VLOOKUP($A445,'دیتا اولیه'!$A:$AN,24,FALSE),"")</f>
        <v>9.8313000000000006</v>
      </c>
      <c r="Z445" s="18">
        <f>IFERROR(VLOOKUP($A445,'دیتا اولیه'!$A:$AN,25,FALSE),"")</f>
        <v>5.8337000000000003</v>
      </c>
      <c r="AA445" s="30">
        <f>IFERROR(VLOOKUP($A445,'دیتا اولیه'!$A:$AN,38,FALSE),"")</f>
        <v>-0.21240000000000001</v>
      </c>
      <c r="AB445" s="18">
        <f>IFERROR(VLOOKUP($A445,'دیتا اولیه'!$A:$AN,39,FALSE),"")</f>
        <v>0.57579999999999998</v>
      </c>
      <c r="AC445" s="22"/>
    </row>
    <row r="446" spans="1:29" ht="20.5" thickBot="1" x14ac:dyDescent="0.4">
      <c r="A446" s="14" t="s">
        <v>301</v>
      </c>
      <c r="B446" s="13" t="str">
        <f>VLOOKUP($A446,'دیتا اولیه'!$A:$AM,2,FALSE)</f>
        <v>سرمایه گذاری پارس آریان</v>
      </c>
      <c r="C446" s="13" t="str">
        <f>VLOOKUP($A446,'دیتا اولیه'!$A:$AM,3,FALSE)</f>
        <v>سرمایه گذاری</v>
      </c>
      <c r="D446" s="13">
        <f>VLOOKUP($A446,'دیتا اولیه'!$A:$AM,5,FALSE)/10000000000</f>
        <v>23293.200000000001</v>
      </c>
      <c r="E446" s="15">
        <f>IFERROR(D446/'دیتا اولیه'!$AO$2*1000,"")</f>
        <v>277.96181384248206</v>
      </c>
      <c r="F446" s="15">
        <f t="shared" si="24"/>
        <v>177.07781649245061</v>
      </c>
      <c r="G446" s="14">
        <f>IFERROR(F446/'دیتا اولیه'!$AP$2*1000000,"")</f>
        <v>3496.7973241005252</v>
      </c>
      <c r="H446" s="15">
        <f>IFERROR(VLOOKUP($A446,'دیتا اولیه'!$A:$AM,16,FALSE)/10000000000,"")</f>
        <v>3976.9000999999998</v>
      </c>
      <c r="I446" s="14">
        <f>IFERROR(H446/'دیتا اولیه'!$AQ$2*1000000,"")</f>
        <v>76895.860242082053</v>
      </c>
      <c r="J446" s="15">
        <f t="shared" si="25"/>
        <v>747.37254901960875</v>
      </c>
      <c r="K446" s="14">
        <f>IFERROR(J446/'دیتا اولیه'!$AR$2*1000000,"")</f>
        <v>12519.43228335777</v>
      </c>
      <c r="L446" s="14">
        <f>IFERROR(VLOOKUP($A446,'دیتا اولیه'!$A:$AM,15,FALSE)/10000000000,"")</f>
        <v>30.492799999999999</v>
      </c>
      <c r="M446" s="14">
        <f>IFERROR(L446/'دیتا اولیه'!$AS$2*1000000,"")</f>
        <v>451.07025044008225</v>
      </c>
      <c r="N446" s="51">
        <f>IFERROR(VLOOKUP($A446,'دیتا اولیه'!$A:$AM,36,FALSE),"")</f>
        <v>-0.95920000000000005</v>
      </c>
      <c r="O446" s="35">
        <f t="shared" si="26"/>
        <v>-0.96397039097054782</v>
      </c>
      <c r="P446" s="51">
        <f>IFERROR(VLOOKUP($A446,'دیتا اولیه'!$A:$AM,37,FALSE),"")</f>
        <v>-0.82779999999999998</v>
      </c>
      <c r="Q446" s="34">
        <f t="shared" si="27"/>
        <v>-0.87100474845046671</v>
      </c>
      <c r="R446" s="54" t="str">
        <f>IFERROR(VLOOKUP($A446,'دیتا اولیه'!$A:$AM,31,FALSE),"")</f>
        <v>-</v>
      </c>
      <c r="S446" s="14">
        <f>IFERROR(VLOOKUP($A446,'دیتا اولیه'!$A:$AM,17,FALSE)/10000000000,"")</f>
        <v>4584.1776</v>
      </c>
      <c r="T446" s="14">
        <f>IFERROR(S446/'دیتا اولیه'!$AR$2*1000000,"")</f>
        <v>76790.753304186132</v>
      </c>
      <c r="U446" s="30">
        <f>IFERROR(VLOOKUP($A446,'دیتا اولیه'!$A:$AM,22,FALSE),"")</f>
        <v>0.1484</v>
      </c>
      <c r="V446" s="19">
        <f>IFERROR(VLOOKUP($A446,'دیتا اولیه'!$A:$AN,20,FALSE)/10000000000/L446,"")</f>
        <v>23.577647838178194</v>
      </c>
      <c r="W446" s="14">
        <f>IFERROR(VLOOKUP($A446,'دیتا اولیه'!$A:$AN,40,FALSE),"")</f>
        <v>220.48169999999999</v>
      </c>
      <c r="X446" s="18">
        <f>IFERROR(VLOOKUP($A446,'دیتا اولیه'!$A:$AN,23,FALSE),"")</f>
        <v>4.4378000000000002</v>
      </c>
      <c r="Y446" s="18">
        <f>IFERROR(VLOOKUP($A446,'دیتا اولیه'!$A:$AN,24,FALSE),"")</f>
        <v>6.242</v>
      </c>
      <c r="Z446" s="18">
        <f>IFERROR(VLOOKUP($A446,'دیتا اولیه'!$A:$AN,25,FALSE),"")</f>
        <v>0.77300000000000002</v>
      </c>
      <c r="AA446" s="30">
        <f>IFERROR(VLOOKUP($A446,'دیتا اولیه'!$A:$AN,38,FALSE),"")</f>
        <v>0.22070000000000001</v>
      </c>
      <c r="AB446" s="18">
        <f>IFERROR(VLOOKUP($A446,'دیتا اولیه'!$A:$AN,39,FALSE),"")</f>
        <v>0.70989999999999998</v>
      </c>
      <c r="AC446" s="22"/>
    </row>
    <row r="447" spans="1:29" ht="20.5" thickBot="1" x14ac:dyDescent="0.4">
      <c r="A447" s="14" t="s">
        <v>664</v>
      </c>
      <c r="B447" s="13" t="str">
        <f>VLOOKUP($A447,'دیتا اولیه'!$A:$AM,2,FALSE)</f>
        <v>سرمایه‌گذاری‌توکافولاد(هلدینگ</v>
      </c>
      <c r="C447" s="13" t="str">
        <f>VLOOKUP($A447,'دیتا اولیه'!$A:$AM,3,FALSE)</f>
        <v>سرمایه گذاری</v>
      </c>
      <c r="D447" s="13">
        <f>VLOOKUP($A447,'دیتا اولیه'!$A:$AM,5,FALSE)/10000000000</f>
        <v>5229.098</v>
      </c>
      <c r="E447" s="15">
        <f>IFERROR(D447/'دیتا اولیه'!$AO$2*1000,"")</f>
        <v>62.399737470167061</v>
      </c>
      <c r="F447" s="15">
        <f t="shared" si="24"/>
        <v>108.30696994991654</v>
      </c>
      <c r="G447" s="14">
        <f>IFERROR(F447/'دیتا اولیه'!$AP$2*1000000,"")</f>
        <v>2138.7632296586994</v>
      </c>
      <c r="H447" s="15">
        <f>IFERROR(VLOOKUP($A447,'دیتا اولیه'!$A:$AM,16,FALSE)/10000000000,"")</f>
        <v>1135.3089</v>
      </c>
      <c r="I447" s="14">
        <f>IFERROR(H447/'دیتا اولیه'!$AQ$2*1000000,"")</f>
        <v>21951.910360029389</v>
      </c>
      <c r="J447" s="15">
        <f t="shared" si="25"/>
        <v>12.288552148691844</v>
      </c>
      <c r="K447" s="14">
        <f>IFERROR(J447/'دیتا اولیه'!$AR$2*1000000,"")</f>
        <v>205.84873860816865</v>
      </c>
      <c r="L447" s="14">
        <f>IFERROR(VLOOKUP($A447,'دیتا اولیه'!$A:$AM,15,FALSE)/10000000000,"")</f>
        <v>51.900700000000001</v>
      </c>
      <c r="M447" s="14">
        <f>IFERROR(L447/'دیتا اولیه'!$AS$2*1000000,"")</f>
        <v>767.75047706394878</v>
      </c>
      <c r="N447" s="51">
        <f>IFERROR(VLOOKUP($A447,'دیتا اولیه'!$A:$AM,36,FALSE),"")</f>
        <v>3.2235</v>
      </c>
      <c r="O447" s="35">
        <f t="shared" si="26"/>
        <v>2.7296826896051836</v>
      </c>
      <c r="P447" s="51">
        <f>IFERROR(VLOOKUP($A447,'دیتا اولیه'!$A:$AM,37,FALSE),"")</f>
        <v>-0.52080000000000004</v>
      </c>
      <c r="Q447" s="34">
        <f t="shared" si="27"/>
        <v>-0.64103063564148455</v>
      </c>
      <c r="R447" s="54" t="str">
        <f>IFERROR(VLOOKUP($A447,'دیتا اولیه'!$A:$AM,31,FALSE),"")</f>
        <v>-</v>
      </c>
      <c r="S447" s="14">
        <f>IFERROR(VLOOKUP($A447,'دیتا اولیه'!$A:$AM,17,FALSE)/10000000000,"")</f>
        <v>925.97400000000005</v>
      </c>
      <c r="T447" s="14">
        <f>IFERROR(S447/'دیتا اولیه'!$AR$2*1000000,"")</f>
        <v>15511.231720186945</v>
      </c>
      <c r="U447" s="30">
        <f>IFERROR(VLOOKUP($A447,'دیتا اولیه'!$A:$AM,22,FALSE),"")</f>
        <v>0.32</v>
      </c>
      <c r="V447" s="19">
        <f>IFERROR(VLOOKUP($A447,'دیتا اولیه'!$A:$AN,20,FALSE)/10000000000/L447,"")</f>
        <v>6.4565603161421715E-3</v>
      </c>
      <c r="W447" s="14">
        <f>IFERROR(VLOOKUP($A447,'دیتا اولیه'!$A:$AN,40,FALSE),"")</f>
        <v>267.28210000000001</v>
      </c>
      <c r="X447" s="18">
        <f>IFERROR(VLOOKUP($A447,'دیتا اولیه'!$A:$AN,23,FALSE),"")</f>
        <v>4.3997999999999999</v>
      </c>
      <c r="Y447" s="18">
        <f>IFERROR(VLOOKUP($A447,'دیتا اولیه'!$A:$AN,24,FALSE),"")</f>
        <v>4.6561000000000003</v>
      </c>
      <c r="Z447" s="18">
        <f>IFERROR(VLOOKUP($A447,'دیتا اولیه'!$A:$AN,25,FALSE),"")</f>
        <v>0.77070000000000005</v>
      </c>
      <c r="AA447" s="30">
        <f>IFERROR(VLOOKUP($A447,'دیتا اولیه'!$A:$AN,38,FALSE),"")</f>
        <v>0.34949999999999998</v>
      </c>
      <c r="AB447" s="18">
        <f>IFERROR(VLOOKUP($A447,'دیتا اولیه'!$A:$AN,39,FALSE),"")</f>
        <v>1.3152999999999999</v>
      </c>
      <c r="AC447" s="22"/>
    </row>
    <row r="448" spans="1:29" ht="20.5" thickBot="1" x14ac:dyDescent="0.4">
      <c r="A448" s="14" t="s">
        <v>1201</v>
      </c>
      <c r="B448" s="13" t="str">
        <f>VLOOKUP($A448,'دیتا اولیه'!$A:$AM,2,FALSE)</f>
        <v>مدیریت صنعت شوینده ت.ص.بهشهر</v>
      </c>
      <c r="C448" s="13" t="str">
        <f>VLOOKUP($A448,'دیتا اولیه'!$A:$AM,3,FALSE)</f>
        <v>سرمایه گذاری</v>
      </c>
      <c r="D448" s="13">
        <f>VLOOKUP($A448,'دیتا اولیه'!$A:$AM,5,FALSE)/10000000000</f>
        <v>2140</v>
      </c>
      <c r="E448" s="15">
        <f>IFERROR(D448/'دیتا اولیه'!$AO$2*1000,"")</f>
        <v>25.536992840095468</v>
      </c>
      <c r="F448" s="15" t="str">
        <f t="shared" si="24"/>
        <v/>
      </c>
      <c r="G448" s="14" t="str">
        <f>IFERROR(F448/'دیتا اولیه'!$AP$2*1000000,"")</f>
        <v/>
      </c>
      <c r="H448" s="15">
        <f>IFERROR(VLOOKUP($A448,'دیتا اولیه'!$A:$AM,16,FALSE)/10000000000,"")</f>
        <v>127.02549999999999</v>
      </c>
      <c r="I448" s="14">
        <f>IFERROR(H448/'دیتا اولیه'!$AQ$2*1000000,"")</f>
        <v>2456.1177926447272</v>
      </c>
      <c r="J448" s="15">
        <f t="shared" si="25"/>
        <v>28.449999999999978</v>
      </c>
      <c r="K448" s="14">
        <f>IFERROR(J448/'دیتا اولیه'!$AR$2*1000000,"")</f>
        <v>476.57336214550111</v>
      </c>
      <c r="L448" s="14">
        <f>IFERROR(VLOOKUP($A448,'دیتا اولیه'!$A:$AM,15,FALSE)/10000000000,"")</f>
        <v>-1.1949000000000001</v>
      </c>
      <c r="M448" s="14">
        <f>IFERROR(L448/'دیتا اولیه'!$AS$2*1000000,"")</f>
        <v>-17.675774027011435</v>
      </c>
      <c r="N448" s="51">
        <f>IFERROR(VLOOKUP($A448,'دیتا اولیه'!$A:$AM,36,FALSE),"")</f>
        <v>-1.042</v>
      </c>
      <c r="O448" s="35">
        <f t="shared" si="26"/>
        <v>-1.0370893034126714</v>
      </c>
      <c r="P448" s="51" t="str">
        <f>IFERROR(VLOOKUP($A448,'دیتا اولیه'!$A:$AM,37,FALSE),"")</f>
        <v>-</v>
      </c>
      <c r="Q448" s="34" t="str">
        <f t="shared" si="27"/>
        <v/>
      </c>
      <c r="R448" s="54" t="str">
        <f>IFERROR(VLOOKUP($A448,'دیتا اولیه'!$A:$AM,31,FALSE),"")</f>
        <v>-</v>
      </c>
      <c r="S448" s="14">
        <f>IFERROR(VLOOKUP($A448,'دیتا اولیه'!$A:$AM,17,FALSE)/10000000000,"")</f>
        <v>21.5656</v>
      </c>
      <c r="T448" s="14">
        <f>IFERROR(S448/'دیتا اولیه'!$AR$2*1000000,"")</f>
        <v>361.25098413655627</v>
      </c>
      <c r="U448" s="30">
        <f>IFERROR(VLOOKUP($A448,'دیتا اولیه'!$A:$AM,22,FALSE),"")</f>
        <v>0.78720000000000001</v>
      </c>
      <c r="V448" s="19" t="str">
        <f>IFERROR(VLOOKUP($A448,'دیتا اولیه'!$A:$AN,20,FALSE)/10000000000/L448,"")</f>
        <v/>
      </c>
      <c r="W448" s="14">
        <f>IFERROR(VLOOKUP($A448,'دیتا اولیه'!$A:$AN,40,FALSE),"")</f>
        <v>1221.6758</v>
      </c>
      <c r="X448" s="18">
        <f>IFERROR(VLOOKUP($A448,'دیتا اولیه'!$A:$AN,23,FALSE),"")</f>
        <v>14.862399999999999</v>
      </c>
      <c r="Y448" s="18">
        <f>IFERROR(VLOOKUP($A448,'دیتا اولیه'!$A:$AN,24,FALSE),"")</f>
        <v>17.214200000000002</v>
      </c>
      <c r="Z448" s="18">
        <f>IFERROR(VLOOKUP($A448,'دیتا اولیه'!$A:$AN,25,FALSE),"")</f>
        <v>0.52200000000000002</v>
      </c>
      <c r="AA448" s="30">
        <f>IFERROR(VLOOKUP($A448,'دیتا اولیه'!$A:$AN,38,FALSE),"")</f>
        <v>0.49509999999999998</v>
      </c>
      <c r="AB448" s="18">
        <f>IFERROR(VLOOKUP($A448,'دیتا اولیه'!$A:$AN,39,FALSE),"")</f>
        <v>1.4858</v>
      </c>
      <c r="AC448" s="22"/>
    </row>
    <row r="449" spans="1:29" ht="20.5" thickBot="1" x14ac:dyDescent="0.4">
      <c r="A449" s="14" t="s">
        <v>646</v>
      </c>
      <c r="B449" s="13" t="str">
        <f>VLOOKUP($A449,'دیتا اولیه'!$A:$AM,2,FALSE)</f>
        <v>گروه مالی داتام</v>
      </c>
      <c r="C449" s="13" t="str">
        <f>VLOOKUP($A449,'دیتا اولیه'!$A:$AM,3,FALSE)</f>
        <v>سرمایه گذاری</v>
      </c>
      <c r="D449" s="13">
        <f>VLOOKUP($A449,'دیتا اولیه'!$A:$AM,5,FALSE)/10000000000</f>
        <v>2102.4</v>
      </c>
      <c r="E449" s="15">
        <f>IFERROR(D449/'دیتا اولیه'!$AO$2*1000,"")</f>
        <v>25.088305489260144</v>
      </c>
      <c r="F449" s="15" t="str">
        <f t="shared" si="24"/>
        <v/>
      </c>
      <c r="G449" s="14" t="str">
        <f>IFERROR(F449/'دیتا اولیه'!$AP$2*1000000,"")</f>
        <v/>
      </c>
      <c r="H449" s="15">
        <f>IFERROR(VLOOKUP($A449,'دیتا اولیه'!$A:$AM,16,FALSE)/10000000000,"")</f>
        <v>366.36410000000001</v>
      </c>
      <c r="I449" s="14">
        <f>IFERROR(H449/'دیتا اولیه'!$AQ$2*1000000,"")</f>
        <v>7083.8798870799337</v>
      </c>
      <c r="J449" s="15">
        <f t="shared" si="25"/>
        <v>36.978658536585314</v>
      </c>
      <c r="K449" s="14">
        <f>IFERROR(J449/'دیتا اولیه'!$AR$2*1000000,"")</f>
        <v>619.43914328333608</v>
      </c>
      <c r="L449" s="14">
        <f>IFERROR(VLOOKUP($A449,'دیتا اولیه'!$A:$AM,15,FALSE)/10000000000,"")</f>
        <v>-2.4258000000000002</v>
      </c>
      <c r="M449" s="14">
        <f>IFERROR(L449/'دیتا اولیه'!$AS$2*1000000,"")</f>
        <v>-35.884084554962207</v>
      </c>
      <c r="N449" s="51">
        <f>IFERROR(VLOOKUP($A449,'دیتا اولیه'!$A:$AM,36,FALSE),"")</f>
        <v>-1.0656000000000001</v>
      </c>
      <c r="O449" s="35">
        <f t="shared" si="26"/>
        <v>-1.0579299596159821</v>
      </c>
      <c r="P449" s="51" t="str">
        <f>IFERROR(VLOOKUP($A449,'دیتا اولیه'!$A:$AM,37,FALSE),"")</f>
        <v>-</v>
      </c>
      <c r="Q449" s="34" t="str">
        <f t="shared" si="27"/>
        <v/>
      </c>
      <c r="R449" s="54" t="str">
        <f>IFERROR(VLOOKUP($A449,'دیتا اولیه'!$A:$AM,31,FALSE),"")</f>
        <v>-</v>
      </c>
      <c r="S449" s="14">
        <f>IFERROR(VLOOKUP($A449,'دیتا اولیه'!$A:$AM,17,FALSE)/10000000000,"")</f>
        <v>106.289</v>
      </c>
      <c r="T449" s="14">
        <f>IFERROR(S449/'دیتا اولیه'!$AR$2*1000000,"")</f>
        <v>1780.474730723487</v>
      </c>
      <c r="U449" s="30">
        <f>IFERROR(VLOOKUP($A449,'دیتا اولیه'!$A:$AM,22,FALSE),"")</f>
        <v>0.95530000000000004</v>
      </c>
      <c r="V449" s="19">
        <f>IFERROR(VLOOKUP($A449,'دیتا اولیه'!$A:$AN,20,FALSE)/10000000000/L449,"")</f>
        <v>-2.4734108335394505E-4</v>
      </c>
      <c r="W449" s="14">
        <f>IFERROR(VLOOKUP($A449,'دیتا اولیه'!$A:$AN,40,FALSE),"")</f>
        <v>284.02069999999998</v>
      </c>
      <c r="X449" s="18">
        <f>IFERROR(VLOOKUP($A449,'دیتا اولیه'!$A:$AN,23,FALSE),"")</f>
        <v>5.1063000000000001</v>
      </c>
      <c r="Y449" s="18">
        <f>IFERROR(VLOOKUP($A449,'دیتا اولیه'!$A:$AN,24,FALSE),"")</f>
        <v>5.2835000000000001</v>
      </c>
      <c r="Z449" s="18">
        <f>IFERROR(VLOOKUP($A449,'دیتا اولیه'!$A:$AN,25,FALSE),"")</f>
        <v>1.5287999999999999</v>
      </c>
      <c r="AA449" s="30">
        <f>IFERROR(VLOOKUP($A449,'دیتا اولیه'!$A:$AN,38,FALSE),"")</f>
        <v>0.1193</v>
      </c>
      <c r="AB449" s="18" t="str">
        <f>IFERROR(VLOOKUP($A449,'دیتا اولیه'!$A:$AN,39,FALSE),"")</f>
        <v>-</v>
      </c>
      <c r="AC449" s="22"/>
    </row>
    <row r="450" spans="1:29" ht="20.5" thickBot="1" x14ac:dyDescent="0.4">
      <c r="A450" s="55" t="s">
        <v>142</v>
      </c>
      <c r="B450" s="13" t="str">
        <f>VLOOKUP($A450,'دیتا اولیه'!$A:$AM,2,FALSE)</f>
        <v>گروه‌بهمن‌</v>
      </c>
      <c r="C450" s="13" t="str">
        <f>VLOOKUP($A450,'دیتا اولیه'!$A:$AM,3,FALSE)</f>
        <v>سرمایه گذاری</v>
      </c>
      <c r="D450" s="13">
        <f>VLOOKUP($A450,'دیتا اولیه'!$A:$AM,5,FALSE)/10000000000</f>
        <v>28893.307718200002</v>
      </c>
      <c r="E450" s="15">
        <f>IFERROR(D450/'دیتا اولیه'!$AO$2*1000,"")</f>
        <v>344.78887491885445</v>
      </c>
      <c r="F450" s="15">
        <f t="shared" si="24"/>
        <v>427.10919890063269</v>
      </c>
      <c r="G450" s="14">
        <f>IFERROR(F450/'دیتا اولیه'!$AP$2*1000000,"")</f>
        <v>8434.225886663362</v>
      </c>
      <c r="H450" s="15">
        <f>IFERROR(VLOOKUP($A450,'دیتا اولیه'!$A:$AM,16,FALSE)/10000000000,"")</f>
        <v>6233.7341999999999</v>
      </c>
      <c r="I450" s="14">
        <f>IFERROR(H450/'دیتا اولیه'!$AQ$2*1000000,"")</f>
        <v>120533.1644688503</v>
      </c>
      <c r="J450" s="15" t="str">
        <f t="shared" si="25"/>
        <v/>
      </c>
      <c r="K450" s="14" t="str">
        <f>IFERROR(J450/'دیتا اولیه'!$AR$2*1000000,"")</f>
        <v/>
      </c>
      <c r="L450" s="14">
        <f>IFERROR(VLOOKUP($A450,'دیتا اولیه'!$A:$AM,15,FALSE)/10000000000,"")</f>
        <v>4630.9741999999997</v>
      </c>
      <c r="M450" s="14">
        <f>IFERROR(L450/'دیتا اولیه'!$AS$2*1000000,"")</f>
        <v>68504.522122453811</v>
      </c>
      <c r="N450" s="51" t="str">
        <f>IFERROR(VLOOKUP($A450,'دیتا اولیه'!$A:$AM,36,FALSE),"")</f>
        <v>-</v>
      </c>
      <c r="O450" s="35" t="str">
        <f t="shared" si="26"/>
        <v/>
      </c>
      <c r="P450" s="51">
        <f>IFERROR(VLOOKUP($A450,'دیتا اولیه'!$A:$AM,37,FALSE),"")</f>
        <v>9.8425999999999991</v>
      </c>
      <c r="Q450" s="34">
        <f t="shared" si="27"/>
        <v>7.1222062395526695</v>
      </c>
      <c r="R450" s="54" t="str">
        <f>IFERROR(VLOOKUP($A450,'دیتا اولیه'!$A:$AM,31,FALSE),"")</f>
        <v>-</v>
      </c>
      <c r="S450" s="14">
        <f>IFERROR(VLOOKUP($A450,'دیتا اولیه'!$A:$AM,17,FALSE)/10000000000,"")</f>
        <v>3848.3580999999999</v>
      </c>
      <c r="T450" s="14">
        <f>IFERROR(S450/'دیتا اولیه'!$AR$2*1000000,"")</f>
        <v>64464.849154898904</v>
      </c>
      <c r="U450" s="30">
        <f>IFERROR(VLOOKUP($A450,'دیتا اولیه'!$A:$AM,22,FALSE),"")</f>
        <v>0.1512</v>
      </c>
      <c r="V450" s="19">
        <f>IFERROR(VLOOKUP($A450,'دیتا اولیه'!$A:$AN,20,FALSE)/10000000000/L450,"")</f>
        <v>2.3429217118074209E-2</v>
      </c>
      <c r="W450" s="14">
        <f>IFERROR(VLOOKUP($A450,'دیتا اولیه'!$A:$AN,40,FALSE),"")</f>
        <v>192.48609999999999</v>
      </c>
      <c r="X450" s="18">
        <f>IFERROR(VLOOKUP($A450,'دیتا اولیه'!$A:$AN,23,FALSE),"")</f>
        <v>3.3727999999999998</v>
      </c>
      <c r="Y450" s="18">
        <f>IFERROR(VLOOKUP($A450,'دیتا اولیه'!$A:$AN,24,FALSE),"")</f>
        <v>3.5987</v>
      </c>
      <c r="Z450" s="18">
        <f>IFERROR(VLOOKUP($A450,'دیتا اولیه'!$A:$AN,25,FALSE),"")</f>
        <v>0.76570000000000005</v>
      </c>
      <c r="AA450" s="30">
        <f>IFERROR(VLOOKUP($A450,'دیتا اولیه'!$A:$AN,38,FALSE),"")</f>
        <v>0.58150000000000002</v>
      </c>
      <c r="AB450" s="18">
        <f>IFERROR(VLOOKUP($A450,'دیتا اولیه'!$A:$AN,39,FALSE),"")</f>
        <v>1.2171000000000001</v>
      </c>
      <c r="AC450" s="22"/>
    </row>
    <row r="451" spans="1:29" ht="20.5" thickBot="1" x14ac:dyDescent="0.4">
      <c r="A451" s="14" t="s">
        <v>108</v>
      </c>
      <c r="B451" s="13" t="str">
        <f>VLOOKUP($A451,'دیتا اولیه'!$A:$AM,2,FALSE)</f>
        <v>سرمایه گذاری خوارزمی</v>
      </c>
      <c r="C451" s="13" t="str">
        <f>VLOOKUP($A451,'دیتا اولیه'!$A:$AM,3,FALSE)</f>
        <v>سرمایه گذاری</v>
      </c>
      <c r="D451" s="13">
        <f>VLOOKUP($A451,'دیتا اولیه'!$A:$AM,5,FALSE)/10000000000</f>
        <v>11934</v>
      </c>
      <c r="E451" s="15">
        <f>IFERROR(D451/'دیتا اولیه'!$AO$2*1000,"")</f>
        <v>142.4105011933174</v>
      </c>
      <c r="F451" s="15">
        <f t="shared" ref="F451:F514" si="28">IFERROR(L451/(1+P451),"")</f>
        <v>249.61038557213928</v>
      </c>
      <c r="G451" s="14">
        <f>IFERROR(F451/'دیتا اولیه'!$AP$2*1000000,"")</f>
        <v>4929.1150389442992</v>
      </c>
      <c r="H451" s="15">
        <f>IFERROR(VLOOKUP($A451,'دیتا اولیه'!$A:$AM,16,FALSE)/10000000000,"")</f>
        <v>3518.9092000000001</v>
      </c>
      <c r="I451" s="14">
        <f>IFERROR(H451/'دیتا اولیه'!$AQ$2*1000000,"")</f>
        <v>68040.31865114659</v>
      </c>
      <c r="J451" s="15">
        <f t="shared" ref="J451:J514" si="29">IFERROR(L451/(1+N451),"")</f>
        <v>313.73645127670659</v>
      </c>
      <c r="K451" s="14">
        <f>IFERROR(J451/'دیتا اولیه'!$AR$2*1000000,"")</f>
        <v>5255.4810338326315</v>
      </c>
      <c r="L451" s="14">
        <f>IFERROR(VLOOKUP($A451,'دیتا اولیه'!$A:$AM,15,FALSE)/10000000000,"")</f>
        <v>240.82409999999999</v>
      </c>
      <c r="M451" s="14">
        <f>IFERROR(L451/'دیتا اولیه'!$AS$2*1000000,"")</f>
        <v>3562.4339876629042</v>
      </c>
      <c r="N451" s="51">
        <f>IFERROR(VLOOKUP($A451,'دیتا اولیه'!$A:$AM,36,FALSE),"")</f>
        <v>-0.2324</v>
      </c>
      <c r="O451" s="35">
        <f t="shared" ref="O451:O514" si="30">IFERROR((M451/K451)-1,"")</f>
        <v>-0.32214882620079588</v>
      </c>
      <c r="P451" s="51">
        <f>IFERROR(VLOOKUP($A451,'دیتا اولیه'!$A:$AM,37,FALSE),"")</f>
        <v>-3.5200000000000002E-2</v>
      </c>
      <c r="Q451" s="34">
        <f t="shared" ref="Q451:Q514" si="31">IFERROR((M451/G451)-1,"")</f>
        <v>-0.2772670226771794</v>
      </c>
      <c r="R451" s="54" t="str">
        <f>IFERROR(VLOOKUP($A451,'دیتا اولیه'!$A:$AM,31,FALSE),"")</f>
        <v>-</v>
      </c>
      <c r="S451" s="14">
        <f>IFERROR(VLOOKUP($A451,'دیتا اولیه'!$A:$AM,17,FALSE)/10000000000,"")</f>
        <v>1671.3</v>
      </c>
      <c r="T451" s="14">
        <f>IFERROR(S451/'دیتا اولیه'!$AR$2*1000000,"")</f>
        <v>27996.381727725009</v>
      </c>
      <c r="U451" s="30">
        <f>IFERROR(VLOOKUP($A451,'دیتا اولیه'!$A:$AM,22,FALSE),"")</f>
        <v>0.51149999999999995</v>
      </c>
      <c r="V451" s="19">
        <f>IFERROR(VLOOKUP($A451,'دیتا اولیه'!$A:$AN,20,FALSE)/10000000000/L451,"")</f>
        <v>0.10583575314929029</v>
      </c>
      <c r="W451" s="14">
        <f>IFERROR(VLOOKUP($A451,'دیتا اولیه'!$A:$AN,40,FALSE),"")</f>
        <v>576.58590000000004</v>
      </c>
      <c r="X451" s="18">
        <f>IFERROR(VLOOKUP($A451,'دیتا اولیه'!$A:$AN,23,FALSE),"")</f>
        <v>3.8485999999999998</v>
      </c>
      <c r="Y451" s="18">
        <f>IFERROR(VLOOKUP($A451,'دیتا اولیه'!$A:$AN,24,FALSE),"")</f>
        <v>4.1336000000000004</v>
      </c>
      <c r="Z451" s="18">
        <f>IFERROR(VLOOKUP($A451,'دیتا اولیه'!$A:$AN,25,FALSE),"")</f>
        <v>0.75360000000000005</v>
      </c>
      <c r="AA451" s="30">
        <f>IFERROR(VLOOKUP($A451,'دیتا اولیه'!$A:$AN,38,FALSE),"")</f>
        <v>0.3599</v>
      </c>
      <c r="AB451" s="18">
        <f>IFERROR(VLOOKUP($A451,'دیتا اولیه'!$A:$AN,39,FALSE),"")</f>
        <v>1.4338</v>
      </c>
      <c r="AC451" s="22"/>
    </row>
    <row r="452" spans="1:29" ht="20.5" thickBot="1" x14ac:dyDescent="0.4">
      <c r="A452" s="14" t="s">
        <v>484</v>
      </c>
      <c r="B452" s="13" t="str">
        <f>VLOOKUP($A452,'دیتا اولیه'!$A:$AM,2,FALSE)</f>
        <v>سرمایه‌گذاری‌بهمن‌</v>
      </c>
      <c r="C452" s="13" t="str">
        <f>VLOOKUP($A452,'دیتا اولیه'!$A:$AM,3,FALSE)</f>
        <v>سرمایه گذاری</v>
      </c>
      <c r="D452" s="13">
        <f>VLOOKUP($A452,'دیتا اولیه'!$A:$AM,5,FALSE)/10000000000</f>
        <v>8148.8</v>
      </c>
      <c r="E452" s="15">
        <f>IFERROR(D452/'دیتا اولیه'!$AO$2*1000,"")</f>
        <v>97.241050119331746</v>
      </c>
      <c r="F452" s="15">
        <f t="shared" si="28"/>
        <v>586.73755588673612</v>
      </c>
      <c r="G452" s="14">
        <f>IFERROR(F452/'دیتا اولیه'!$AP$2*1000000,"")</f>
        <v>11586.444626515327</v>
      </c>
      <c r="H452" s="15">
        <f>IFERROR(VLOOKUP($A452,'دیتا اولیه'!$A:$AM,16,FALSE)/10000000000,"")</f>
        <v>2002.1711</v>
      </c>
      <c r="I452" s="14">
        <f>IFERROR(H452/'دیتا اولیه'!$AQ$2*1000000,"")</f>
        <v>38713.235237248155</v>
      </c>
      <c r="J452" s="15">
        <f t="shared" si="29"/>
        <v>119.74964260729385</v>
      </c>
      <c r="K452" s="14">
        <f>IFERROR(J452/'دیتا اولیه'!$AR$2*1000000,"")</f>
        <v>2005.9574619711852</v>
      </c>
      <c r="L452" s="14">
        <f>IFERROR(VLOOKUP($A452,'دیتا اولیه'!$A:$AM,15,FALSE)/10000000000,"")</f>
        <v>393.70089999999999</v>
      </c>
      <c r="M452" s="14">
        <f>IFERROR(L452/'دیتا اولیه'!$AS$2*1000000,"")</f>
        <v>5823.8916584074204</v>
      </c>
      <c r="N452" s="51">
        <f>IFERROR(VLOOKUP($A452,'دیتا اولیه'!$A:$AM,36,FALSE),"")</f>
        <v>2.2877000000000001</v>
      </c>
      <c r="O452" s="35">
        <f t="shared" si="30"/>
        <v>1.9032976864247573</v>
      </c>
      <c r="P452" s="51">
        <f>IFERROR(VLOOKUP($A452,'دیتا اولیه'!$A:$AM,37,FALSE),"")</f>
        <v>-0.32900000000000001</v>
      </c>
      <c r="Q452" s="34">
        <f t="shared" si="31"/>
        <v>-0.49735299773671982</v>
      </c>
      <c r="R452" s="54" t="str">
        <f>IFERROR(VLOOKUP($A452,'دیتا اولیه'!$A:$AM,31,FALSE),"")</f>
        <v>-</v>
      </c>
      <c r="S452" s="14">
        <f>IFERROR(VLOOKUP($A452,'دیتا اولیه'!$A:$AM,17,FALSE)/10000000000,"")</f>
        <v>2391.2968000000001</v>
      </c>
      <c r="T452" s="14">
        <f>IFERROR(S452/'دیتا اولیه'!$AR$2*1000000,"")</f>
        <v>40057.235706986954</v>
      </c>
      <c r="U452" s="30">
        <f>IFERROR(VLOOKUP($A452,'دیتا اولیه'!$A:$AM,22,FALSE),"")</f>
        <v>0.15379999999999999</v>
      </c>
      <c r="V452" s="19" t="str">
        <f>IFERROR(VLOOKUP($A452,'دیتا اولیه'!$A:$AN,20,FALSE)/10000000000/L452,"")</f>
        <v/>
      </c>
      <c r="W452" s="14">
        <f>IFERROR(VLOOKUP($A452,'دیتا اولیه'!$A:$AN,40,FALSE),"")</f>
        <v>210.50890000000001</v>
      </c>
      <c r="X452" s="18">
        <f>IFERROR(VLOOKUP($A452,'دیتا اولیه'!$A:$AN,23,FALSE),"")</f>
        <v>4.5511999999999997</v>
      </c>
      <c r="Y452" s="18">
        <f>IFERROR(VLOOKUP($A452,'دیتا اولیه'!$A:$AN,24,FALSE),"")</f>
        <v>4.6620999999999997</v>
      </c>
      <c r="Z452" s="18">
        <f>IFERROR(VLOOKUP($A452,'دیتا اولیه'!$A:$AN,25,FALSE),"")</f>
        <v>0.74770000000000003</v>
      </c>
      <c r="AA452" s="30">
        <f>IFERROR(VLOOKUP($A452,'دیتا اولیه'!$A:$AN,38,FALSE),"")</f>
        <v>0.86860000000000004</v>
      </c>
      <c r="AB452" s="18">
        <f>IFERROR(VLOOKUP($A452,'دیتا اولیه'!$A:$AN,39,FALSE),"")</f>
        <v>1.6075999999999999</v>
      </c>
      <c r="AC452" s="22"/>
    </row>
    <row r="453" spans="1:29" ht="20.5" thickBot="1" x14ac:dyDescent="0.4">
      <c r="A453" s="14" t="s">
        <v>210</v>
      </c>
      <c r="B453" s="13" t="str">
        <f>VLOOKUP($A453,'دیتا اولیه'!$A:$AM,2,FALSE)</f>
        <v>گروه سرمایه گذاری میراث فرهنگی</v>
      </c>
      <c r="C453" s="13" t="str">
        <f>VLOOKUP($A453,'دیتا اولیه'!$A:$AM,3,FALSE)</f>
        <v>سرمایه گذاری</v>
      </c>
      <c r="D453" s="13">
        <f>VLOOKUP($A453,'دیتا اولیه'!$A:$AM,5,FALSE)/10000000000</f>
        <v>6252</v>
      </c>
      <c r="E453" s="15">
        <f>IFERROR(D453/'دیتا اولیه'!$AO$2*1000,"")</f>
        <v>74.606205250596659</v>
      </c>
      <c r="F453" s="15">
        <f t="shared" si="28"/>
        <v>48.369686712846345</v>
      </c>
      <c r="G453" s="14">
        <f>IFERROR(F453/'دیتا اولیه'!$AP$2*1000000,"")</f>
        <v>955.16758911623901</v>
      </c>
      <c r="H453" s="15">
        <f>IFERROR(VLOOKUP($A453,'دیتا اولیه'!$A:$AM,16,FALSE)/10000000000,"")</f>
        <v>1513.6297999999999</v>
      </c>
      <c r="I453" s="14">
        <f>IFERROR(H453/'دیتا اولیه'!$AQ$2*1000000,"")</f>
        <v>29266.982481921186</v>
      </c>
      <c r="J453" s="15">
        <f t="shared" si="29"/>
        <v>777.58747231888628</v>
      </c>
      <c r="K453" s="14">
        <f>IFERROR(J453/'دیتا اولیه'!$AR$2*1000000,"")</f>
        <v>13025.570335509094</v>
      </c>
      <c r="L453" s="14">
        <f>IFERROR(VLOOKUP($A453,'دیتا اولیه'!$A:$AM,15,FALSE)/10000000000,"")</f>
        <v>245.7954</v>
      </c>
      <c r="M453" s="14">
        <f>IFERROR(L453/'دیتا اولیه'!$AS$2*1000000,"")</f>
        <v>3635.972840638452</v>
      </c>
      <c r="N453" s="51">
        <f>IFERROR(VLOOKUP($A453,'دیتا اولیه'!$A:$AM,36,FALSE),"")</f>
        <v>-0.68389999999999995</v>
      </c>
      <c r="O453" s="35">
        <f t="shared" si="30"/>
        <v>-0.72085883788701355</v>
      </c>
      <c r="P453" s="51">
        <f>IFERROR(VLOOKUP($A453,'دیتا اولیه'!$A:$AM,37,FALSE),"")</f>
        <v>4.0815999999999999</v>
      </c>
      <c r="Q453" s="34">
        <f t="shared" si="31"/>
        <v>2.8066333929971452</v>
      </c>
      <c r="R453" s="54" t="str">
        <f>IFERROR(VLOOKUP($A453,'دیتا اولیه'!$A:$AM,31,FALSE),"")</f>
        <v>-</v>
      </c>
      <c r="S453" s="14">
        <f>IFERROR(VLOOKUP($A453,'دیتا اولیه'!$A:$AM,17,FALSE)/10000000000,"")</f>
        <v>1402.5925999999999</v>
      </c>
      <c r="T453" s="14">
        <f>IFERROR(S453/'دیتا اولیه'!$AR$2*1000000,"")</f>
        <v>23495.194063353269</v>
      </c>
      <c r="U453" s="30">
        <f>IFERROR(VLOOKUP($A453,'دیتا اولیه'!$A:$AM,22,FALSE),"")</f>
        <v>0.39639999999999997</v>
      </c>
      <c r="V453" s="19">
        <f>IFERROR(VLOOKUP($A453,'دیتا اولیه'!$A:$AN,20,FALSE)/10000000000/L453,"")</f>
        <v>0.2520209898151064</v>
      </c>
      <c r="W453" s="14">
        <f>IFERROR(VLOOKUP($A453,'دیتا اولیه'!$A:$AN,40,FALSE),"")</f>
        <v>334.20310000000001</v>
      </c>
      <c r="X453" s="18">
        <f>IFERROR(VLOOKUP($A453,'دیتا اولیه'!$A:$AN,23,FALSE),"")</f>
        <v>2.4914999999999998</v>
      </c>
      <c r="Y453" s="18">
        <f>IFERROR(VLOOKUP($A453,'دیتا اولیه'!$A:$AN,24,FALSE),"")</f>
        <v>2.7273000000000001</v>
      </c>
      <c r="Z453" s="18">
        <f>IFERROR(VLOOKUP($A453,'دیتا اولیه'!$A:$AN,25,FALSE),"")</f>
        <v>0.74429999999999996</v>
      </c>
      <c r="AA453" s="30">
        <f>IFERROR(VLOOKUP($A453,'دیتا اولیه'!$A:$AN,38,FALSE),"")</f>
        <v>0.28420000000000001</v>
      </c>
      <c r="AB453" s="18">
        <f>IFERROR(VLOOKUP($A453,'دیتا اولیه'!$A:$AN,39,FALSE),"")</f>
        <v>1.4128000000000001</v>
      </c>
      <c r="AC453" s="22"/>
    </row>
    <row r="454" spans="1:29" ht="20.5" thickBot="1" x14ac:dyDescent="0.4">
      <c r="A454" s="14" t="s">
        <v>907</v>
      </c>
      <c r="B454" s="13" t="str">
        <f>VLOOKUP($A454,'دیتا اولیه'!$A:$AM,2,FALSE)</f>
        <v>سرمایه‌گذاری‌بوعلی‌</v>
      </c>
      <c r="C454" s="13" t="str">
        <f>VLOOKUP($A454,'دیتا اولیه'!$A:$AM,3,FALSE)</f>
        <v>سرمایه گذاری</v>
      </c>
      <c r="D454" s="13">
        <f>VLOOKUP($A454,'دیتا اولیه'!$A:$AM,5,FALSE)/10000000000</f>
        <v>2020.5</v>
      </c>
      <c r="E454" s="15">
        <f>IFERROR(D454/'دیتا اولیه'!$AO$2*1000,"")</f>
        <v>24.110978520286395</v>
      </c>
      <c r="F454" s="15">
        <f t="shared" si="28"/>
        <v>102.72745706106869</v>
      </c>
      <c r="G454" s="14">
        <f>IFERROR(F454/'دیتا اولیه'!$AP$2*1000000,"")</f>
        <v>2028.5832752975653</v>
      </c>
      <c r="H454" s="15">
        <f>IFERROR(VLOOKUP($A454,'دیتا اولیه'!$A:$AM,16,FALSE)/10000000000,"")</f>
        <v>504.0455</v>
      </c>
      <c r="I454" s="14">
        <f>IFERROR(H454/'دیتا اولیه'!$AQ$2*1000000,"")</f>
        <v>9746.0361962952938</v>
      </c>
      <c r="J454" s="15">
        <f t="shared" si="29"/>
        <v>178.07650160239842</v>
      </c>
      <c r="K454" s="14">
        <f>IFERROR(J454/'دیتا اولیه'!$AR$2*1000000,"")</f>
        <v>2983.0058730321193</v>
      </c>
      <c r="L454" s="14">
        <f>IFERROR(VLOOKUP($A454,'دیتا اولیه'!$A:$AM,15,FALSE)/10000000000,"")</f>
        <v>172.2534</v>
      </c>
      <c r="M454" s="14">
        <f>IFERROR(L454/'دیتا اولیه'!$AS$2*1000000,"")</f>
        <v>2548.0895253028802</v>
      </c>
      <c r="N454" s="51">
        <f>IFERROR(VLOOKUP($A454,'دیتا اولیه'!$A:$AM,36,FALSE),"")</f>
        <v>-3.27E-2</v>
      </c>
      <c r="O454" s="35">
        <f t="shared" si="30"/>
        <v>-0.14579801926007008</v>
      </c>
      <c r="P454" s="51">
        <f>IFERROR(VLOOKUP($A454,'دیتا اولیه'!$A:$AM,37,FALSE),"")</f>
        <v>0.67679999999999996</v>
      </c>
      <c r="Q454" s="34">
        <f t="shared" si="31"/>
        <v>0.25609313471694217</v>
      </c>
      <c r="R454" s="54" t="str">
        <f>IFERROR(VLOOKUP($A454,'دیتا اولیه'!$A:$AM,31,FALSE),"")</f>
        <v>-</v>
      </c>
      <c r="S454" s="14">
        <f>IFERROR(VLOOKUP($A454,'دیتا اولیه'!$A:$AM,17,FALSE)/10000000000,"")</f>
        <v>806.28920000000005</v>
      </c>
      <c r="T454" s="14">
        <f>IFERROR(S454/'دیتا اولیه'!$AR$2*1000000,"")</f>
        <v>13506.360453624136</v>
      </c>
      <c r="U454" s="30">
        <f>IFERROR(VLOOKUP($A454,'دیتا اولیه'!$A:$AM,22,FALSE),"")</f>
        <v>0.41070000000000001</v>
      </c>
      <c r="V454" s="19">
        <f>IFERROR(VLOOKUP($A454,'دیتا اولیه'!$A:$AN,20,FALSE)/10000000000/L454,"")</f>
        <v>1.7271066928141912E-3</v>
      </c>
      <c r="W454" s="14">
        <f>IFERROR(VLOOKUP($A454,'دیتا اولیه'!$A:$AN,40,FALSE),"")</f>
        <v>43.866300000000003</v>
      </c>
      <c r="X454" s="18">
        <f>IFERROR(VLOOKUP($A454,'دیتا اولیه'!$A:$AN,23,FALSE),"")</f>
        <v>3.2130999999999998</v>
      </c>
      <c r="Y454" s="18">
        <f>IFERROR(VLOOKUP($A454,'دیتا اولیه'!$A:$AN,24,FALSE),"")</f>
        <v>3.3664999999999998</v>
      </c>
      <c r="Z454" s="18">
        <f>IFERROR(VLOOKUP($A454,'دیتا اولیه'!$A:$AN,25,FALSE),"")</f>
        <v>0.73480000000000001</v>
      </c>
      <c r="AA454" s="30">
        <f>IFERROR(VLOOKUP($A454,'دیتا اولیه'!$A:$AN,38,FALSE),"")</f>
        <v>0.2621</v>
      </c>
      <c r="AB454" s="18">
        <f>IFERROR(VLOOKUP($A454,'دیتا اولیه'!$A:$AN,39,FALSE),"")</f>
        <v>1.1616</v>
      </c>
      <c r="AC454" s="22"/>
    </row>
    <row r="455" spans="1:29" ht="20.5" thickBot="1" x14ac:dyDescent="0.4">
      <c r="A455" s="14" t="s">
        <v>915</v>
      </c>
      <c r="B455" s="13" t="str">
        <f>VLOOKUP($A455,'دیتا اولیه'!$A:$AM,2,FALSE)</f>
        <v>صنایع تجهیزات نفت</v>
      </c>
      <c r="C455" s="13" t="str">
        <f>VLOOKUP($A455,'دیتا اولیه'!$A:$AM,3,FALSE)</f>
        <v>سرمایه گذاری</v>
      </c>
      <c r="D455" s="13">
        <f>VLOOKUP($A455,'دیتا اولیه'!$A:$AM,5,FALSE)/10000000000</f>
        <v>1594.6</v>
      </c>
      <c r="E455" s="15">
        <f>IFERROR(D455/'دیتا اولیه'!$AO$2*1000,"")</f>
        <v>19.028639618138424</v>
      </c>
      <c r="F455" s="15" t="str">
        <f t="shared" si="28"/>
        <v/>
      </c>
      <c r="G455" s="14" t="str">
        <f>IFERROR(F455/'دیتا اولیه'!$AP$2*1000000,"")</f>
        <v/>
      </c>
      <c r="H455" s="15">
        <f>IFERROR(VLOOKUP($A455,'دیتا اولیه'!$A:$AM,16,FALSE)/10000000000,"")</f>
        <v>95.535200000000003</v>
      </c>
      <c r="I455" s="14">
        <f>IFERROR(H455/'دیتا اولیه'!$AQ$2*1000000,"")</f>
        <v>1847.2330716578367</v>
      </c>
      <c r="J455" s="15" t="str">
        <f t="shared" si="29"/>
        <v/>
      </c>
      <c r="K455" s="14" t="str">
        <f>IFERROR(J455/'دیتا اولیه'!$AR$2*1000000,"")</f>
        <v/>
      </c>
      <c r="L455" s="14">
        <f>IFERROR(VLOOKUP($A455,'دیتا اولیه'!$A:$AM,15,FALSE)/10000000000,"")</f>
        <v>-12.601800000000001</v>
      </c>
      <c r="M455" s="14">
        <f>IFERROR(L455/'دیتا اولیه'!$AS$2*1000000,"")</f>
        <v>-186.41440215381431</v>
      </c>
      <c r="N455" s="51" t="str">
        <f>IFERROR(VLOOKUP($A455,'دیتا اولیه'!$A:$AM,36,FALSE),"")</f>
        <v>-</v>
      </c>
      <c r="O455" s="35" t="str">
        <f t="shared" si="30"/>
        <v/>
      </c>
      <c r="P455" s="51" t="str">
        <f>IFERROR(VLOOKUP($A455,'دیتا اولیه'!$A:$AM,37,FALSE),"")</f>
        <v>-</v>
      </c>
      <c r="Q455" s="34" t="str">
        <f t="shared" si="31"/>
        <v/>
      </c>
      <c r="R455" s="54" t="str">
        <f>IFERROR(VLOOKUP($A455,'دیتا اولیه'!$A:$AM,31,FALSE),"")</f>
        <v>-</v>
      </c>
      <c r="S455" s="14">
        <f>IFERROR(VLOOKUP($A455,'دیتا اولیه'!$A:$AM,17,FALSE)/10000000000,"")</f>
        <v>85.768199999999993</v>
      </c>
      <c r="T455" s="14">
        <f>IFERROR(S455/'دیتا اولیه'!$AR$2*1000000,"")</f>
        <v>1436.7254635911352</v>
      </c>
      <c r="U455" s="30" t="str">
        <f>IFERROR(VLOOKUP($A455,'دیتا اولیه'!$A:$AM,22,FALSE),"")</f>
        <v>-</v>
      </c>
      <c r="V455" s="19" t="str">
        <f>IFERROR(VLOOKUP($A455,'دیتا اولیه'!$A:$AN,20,FALSE)/10000000000/L455,"")</f>
        <v/>
      </c>
      <c r="W455" s="14">
        <f>IFERROR(VLOOKUP($A455,'دیتا اولیه'!$A:$AN,40,FALSE),"")</f>
        <v>705.36879999999996</v>
      </c>
      <c r="X455" s="18">
        <f>IFERROR(VLOOKUP($A455,'دیتا اولیه'!$A:$AN,23,FALSE),"")</f>
        <v>12.002599999999999</v>
      </c>
      <c r="Y455" s="18">
        <f>IFERROR(VLOOKUP($A455,'دیتا اولیه'!$A:$AN,24,FALSE),"")</f>
        <v>19.297499999999999</v>
      </c>
      <c r="Z455" s="18">
        <f>IFERROR(VLOOKUP($A455,'دیتا اولیه'!$A:$AN,25,FALSE),"")</f>
        <v>7.4894999999999996</v>
      </c>
      <c r="AA455" s="30">
        <f>IFERROR(VLOOKUP($A455,'دیتا اولیه'!$A:$AN,38,FALSE),"")</f>
        <v>0.1447</v>
      </c>
      <c r="AB455" s="18">
        <f>IFERROR(VLOOKUP($A455,'دیتا اولیه'!$A:$AN,39,FALSE),"")</f>
        <v>0.61140000000000005</v>
      </c>
      <c r="AC455" s="22"/>
    </row>
    <row r="456" spans="1:29" ht="20.5" thickBot="1" x14ac:dyDescent="0.4">
      <c r="A456" s="14" t="s">
        <v>1123</v>
      </c>
      <c r="B456" s="13" t="str">
        <f>VLOOKUP($A456,'دیتا اولیه'!$A:$AM,2,FALSE)</f>
        <v>گسترش صنایع پیام</v>
      </c>
      <c r="C456" s="13" t="str">
        <f>VLOOKUP($A456,'دیتا اولیه'!$A:$AM,3,FALSE)</f>
        <v>سرمایه گذاری</v>
      </c>
      <c r="D456" s="13">
        <f>VLOOKUP($A456,'دیتا اولیه'!$A:$AM,5,FALSE)/10000000000</f>
        <v>1403.1</v>
      </c>
      <c r="E456" s="15">
        <f>IFERROR(D456/'دیتا اولیه'!$AO$2*1000,"")</f>
        <v>16.74343675417661</v>
      </c>
      <c r="F456" s="15" t="str">
        <f t="shared" si="28"/>
        <v/>
      </c>
      <c r="G456" s="14" t="str">
        <f>IFERROR(F456/'دیتا اولیه'!$AP$2*1000000,"")</f>
        <v/>
      </c>
      <c r="H456" s="15">
        <f>IFERROR(VLOOKUP($A456,'دیتا اولیه'!$A:$AM,16,FALSE)/10000000000,"")</f>
        <v>15.9819</v>
      </c>
      <c r="I456" s="14">
        <f>IFERROR(H456/'دیتا اولیه'!$AQ$2*1000000,"")</f>
        <v>309.02007038168529</v>
      </c>
      <c r="J456" s="15" t="str">
        <f t="shared" si="29"/>
        <v/>
      </c>
      <c r="K456" s="14" t="str">
        <f>IFERROR(J456/'دیتا اولیه'!$AR$2*1000000,"")</f>
        <v/>
      </c>
      <c r="L456" s="14">
        <f>IFERROR(VLOOKUP($A456,'دیتا اولیه'!$A:$AM,15,FALSE)/10000000000,"")</f>
        <v>-0.46800000000000003</v>
      </c>
      <c r="M456" s="14">
        <f>IFERROR(L456/'دیتا اولیه'!$AS$2*1000000,"")</f>
        <v>-6.9229745122113577</v>
      </c>
      <c r="N456" s="51" t="str">
        <f>IFERROR(VLOOKUP($A456,'دیتا اولیه'!$A:$AM,36,FALSE),"")</f>
        <v>-</v>
      </c>
      <c r="O456" s="35" t="str">
        <f t="shared" si="30"/>
        <v/>
      </c>
      <c r="P456" s="51" t="str">
        <f>IFERROR(VLOOKUP($A456,'دیتا اولیه'!$A:$AM,37,FALSE),"")</f>
        <v>-</v>
      </c>
      <c r="Q456" s="34" t="str">
        <f t="shared" si="31"/>
        <v/>
      </c>
      <c r="R456" s="54" t="str">
        <f>IFERROR(VLOOKUP($A456,'دیتا اولیه'!$A:$AM,31,FALSE),"")</f>
        <v>-</v>
      </c>
      <c r="S456" s="14">
        <f>IFERROR(VLOOKUP($A456,'دیتا اولیه'!$A:$AM,17,FALSE)/10000000000,"")</f>
        <v>25.683199999999999</v>
      </c>
      <c r="T456" s="14">
        <f>IFERROR(S456/'دیتا اولیه'!$AR$2*1000000,"")</f>
        <v>430.22597450458147</v>
      </c>
      <c r="U456" s="30">
        <f>IFERROR(VLOOKUP($A456,'دیتا اولیه'!$A:$AM,22,FALSE),"")</f>
        <v>0.1002</v>
      </c>
      <c r="V456" s="19" t="str">
        <f>IFERROR(VLOOKUP($A456,'دیتا اولیه'!$A:$AN,20,FALSE)/10000000000/L456,"")</f>
        <v/>
      </c>
      <c r="W456" s="14">
        <f>IFERROR(VLOOKUP($A456,'دیتا اولیه'!$A:$AN,40,FALSE),"")</f>
        <v>1941.1214</v>
      </c>
      <c r="X456" s="18">
        <f>IFERROR(VLOOKUP($A456,'دیتا اولیه'!$A:$AN,23,FALSE),"")</f>
        <v>92.804400000000001</v>
      </c>
      <c r="Y456" s="18">
        <f>IFERROR(VLOOKUP($A456,'دیتا اولیه'!$A:$AN,24,FALSE),"")</f>
        <v>106.99590000000001</v>
      </c>
      <c r="Z456" s="18">
        <f>IFERROR(VLOOKUP($A456,'دیتا اولیه'!$A:$AN,25,FALSE),"")</f>
        <v>1.8574999999999999</v>
      </c>
      <c r="AA456" s="30">
        <f>IFERROR(VLOOKUP($A456,'دیتا اولیه'!$A:$AN,38,FALSE),"")</f>
        <v>0.32769999999999999</v>
      </c>
      <c r="AB456" s="18">
        <f>IFERROR(VLOOKUP($A456,'دیتا اولیه'!$A:$AN,39,FALSE),"")</f>
        <v>0.5071</v>
      </c>
      <c r="AC456" s="22"/>
    </row>
    <row r="457" spans="1:29" ht="20.5" thickBot="1" x14ac:dyDescent="0.4">
      <c r="A457" s="14" t="s">
        <v>1077</v>
      </c>
      <c r="B457" s="13" t="str">
        <f>VLOOKUP($A457,'دیتا اولیه'!$A:$AM,2,FALSE)</f>
        <v>داروپخش‌ (هلدینگ‌</v>
      </c>
      <c r="C457" s="13" t="str">
        <f>VLOOKUP($A457,'دیتا اولیه'!$A:$AM,3,FALSE)</f>
        <v>سرمایه گذاری</v>
      </c>
      <c r="D457" s="13">
        <f>VLOOKUP($A457,'دیتا اولیه'!$A:$AM,5,FALSE)/10000000000</f>
        <v>13120.8</v>
      </c>
      <c r="E457" s="15">
        <f>IFERROR(D457/'دیتا اولیه'!$AO$2*1000,"")</f>
        <v>156.5727923627685</v>
      </c>
      <c r="F457" s="15" t="str">
        <f t="shared" si="28"/>
        <v/>
      </c>
      <c r="G457" s="14" t="str">
        <f>IFERROR(F457/'دیتا اولیه'!$AP$2*1000000,"")</f>
        <v/>
      </c>
      <c r="H457" s="15">
        <f>IFERROR(VLOOKUP($A457,'دیتا اولیه'!$A:$AM,16,FALSE)/10000000000,"")</f>
        <v>1203.7949000000001</v>
      </c>
      <c r="I457" s="14">
        <f>IFERROR(H457/'دیتا اولیه'!$AQ$2*1000000,"")</f>
        <v>23276.130167446539</v>
      </c>
      <c r="J457" s="15">
        <f t="shared" si="29"/>
        <v>41.075062110536386</v>
      </c>
      <c r="K457" s="14">
        <f>IFERROR(J457/'دیتا اولیه'!$AR$2*1000000,"")</f>
        <v>688.05906679626094</v>
      </c>
      <c r="L457" s="14">
        <f>IFERROR(VLOOKUP($A457,'دیتا اولیه'!$A:$AM,15,FALSE)/10000000000,"")</f>
        <v>100.8516</v>
      </c>
      <c r="M457" s="14">
        <f>IFERROR(L457/'دیتا اولیه'!$AS$2*1000000,"")</f>
        <v>1491.8655049481517</v>
      </c>
      <c r="N457" s="51">
        <f>IFERROR(VLOOKUP($A457,'دیتا اولیه'!$A:$AM,36,FALSE),"")</f>
        <v>1.4553</v>
      </c>
      <c r="O457" s="35">
        <f t="shared" si="30"/>
        <v>1.1682230159317171</v>
      </c>
      <c r="P457" s="51" t="str">
        <f>IFERROR(VLOOKUP($A457,'دیتا اولیه'!$A:$AM,37,FALSE),"")</f>
        <v>-</v>
      </c>
      <c r="Q457" s="34" t="str">
        <f t="shared" si="31"/>
        <v/>
      </c>
      <c r="R457" s="54" t="str">
        <f>IFERROR(VLOOKUP($A457,'دیتا اولیه'!$A:$AM,31,FALSE),"")</f>
        <v>-</v>
      </c>
      <c r="S457" s="14">
        <f>IFERROR(VLOOKUP($A457,'دیتا اولیه'!$A:$AM,17,FALSE)/10000000000,"")</f>
        <v>782.15639999999996</v>
      </c>
      <c r="T457" s="14">
        <f>IFERROR(S457/'دیتا اولیه'!$AR$2*1000000,"")</f>
        <v>13102.105633448917</v>
      </c>
      <c r="U457" s="30">
        <f>IFERROR(VLOOKUP($A457,'دیتا اولیه'!$A:$AM,22,FALSE),"")</f>
        <v>0.83740000000000003</v>
      </c>
      <c r="V457" s="19" t="str">
        <f>IFERROR(VLOOKUP($A457,'دیتا اولیه'!$A:$AN,20,FALSE)/10000000000/L457,"")</f>
        <v/>
      </c>
      <c r="W457" s="14">
        <f>IFERROR(VLOOKUP($A457,'دیتا اولیه'!$A:$AN,40,FALSE),"")</f>
        <v>1131.1359</v>
      </c>
      <c r="X457" s="18">
        <f>IFERROR(VLOOKUP($A457,'دیتا اولیه'!$A:$AN,23,FALSE),"")</f>
        <v>9.8219999999999992</v>
      </c>
      <c r="Y457" s="18">
        <f>IFERROR(VLOOKUP($A457,'دیتا اولیه'!$A:$AN,24,FALSE),"")</f>
        <v>10.0382</v>
      </c>
      <c r="Z457" s="18">
        <f>IFERROR(VLOOKUP($A457,'دیتا اولیه'!$A:$AN,25,FALSE),"")</f>
        <v>0.68469999999999998</v>
      </c>
      <c r="AA457" s="30">
        <f>IFERROR(VLOOKUP($A457,'دیتا اولیه'!$A:$AN,38,FALSE),"")</f>
        <v>0.27350000000000002</v>
      </c>
      <c r="AB457" s="18">
        <f>IFERROR(VLOOKUP($A457,'دیتا اولیه'!$A:$AN,39,FALSE),"")</f>
        <v>0.49830000000000002</v>
      </c>
      <c r="AC457" s="22"/>
    </row>
    <row r="458" spans="1:29" ht="20.5" thickBot="1" x14ac:dyDescent="0.4">
      <c r="A458" s="14" t="s">
        <v>967</v>
      </c>
      <c r="B458" s="13" t="str">
        <f>VLOOKUP($A458,'دیتا اولیه'!$A:$AM,2,FALSE)</f>
        <v>سرمایه گذاری توسعه توکا</v>
      </c>
      <c r="C458" s="13" t="str">
        <f>VLOOKUP($A458,'دیتا اولیه'!$A:$AM,3,FALSE)</f>
        <v>سرمایه گذاری</v>
      </c>
      <c r="D458" s="13">
        <f>VLOOKUP($A458,'دیتا اولیه'!$A:$AM,5,FALSE)/10000000000</f>
        <v>1330</v>
      </c>
      <c r="E458" s="15">
        <f>IFERROR(D458/'دیتا اولیه'!$AO$2*1000,"")</f>
        <v>15.871121718377088</v>
      </c>
      <c r="F458" s="15">
        <f t="shared" si="28"/>
        <v>9.7522425730754811</v>
      </c>
      <c r="G458" s="14">
        <f>IFERROR(F458/'دیتا اولیه'!$AP$2*1000000,"")</f>
        <v>192.57982964209086</v>
      </c>
      <c r="H458" s="15">
        <f>IFERROR(VLOOKUP($A458,'دیتا اولیه'!$A:$AM,16,FALSE)/10000000000,"")</f>
        <v>159.10939999999999</v>
      </c>
      <c r="I458" s="14">
        <f>IFERROR(H458/'دیتا اولیه'!$AQ$2*1000000,"")</f>
        <v>3076.4801423102208</v>
      </c>
      <c r="J458" s="15">
        <f t="shared" si="29"/>
        <v>37.765949015982038</v>
      </c>
      <c r="K458" s="14">
        <f>IFERROR(J458/'دیتا اولیه'!$AR$2*1000000,"")</f>
        <v>632.62725121835331</v>
      </c>
      <c r="L458" s="14">
        <f>IFERROR(VLOOKUP($A458,'دیتا اولیه'!$A:$AM,15,FALSE)/10000000000,"")</f>
        <v>28.592600000000001</v>
      </c>
      <c r="M458" s="14">
        <f>IFERROR(L458/'دیتا اولیه'!$AS$2*1000000,"")</f>
        <v>422.96119879883435</v>
      </c>
      <c r="N458" s="51">
        <f>IFERROR(VLOOKUP($A458,'دیتا اولیه'!$A:$AM,36,FALSE),"")</f>
        <v>-0.2429</v>
      </c>
      <c r="O458" s="35">
        <f t="shared" si="30"/>
        <v>-0.33142115205396372</v>
      </c>
      <c r="P458" s="51">
        <f>IFERROR(VLOOKUP($A458,'دیتا اولیه'!$A:$AM,37,FALSE),"")</f>
        <v>1.9319</v>
      </c>
      <c r="Q458" s="34">
        <f t="shared" si="31"/>
        <v>1.1962902323930118</v>
      </c>
      <c r="R458" s="54" t="str">
        <f>IFERROR(VLOOKUP($A458,'دیتا اولیه'!$A:$AM,31,FALSE),"")</f>
        <v>-</v>
      </c>
      <c r="S458" s="14">
        <f>IFERROR(VLOOKUP($A458,'دیتا اولیه'!$A:$AM,17,FALSE)/10000000000,"")</f>
        <v>318.9341</v>
      </c>
      <c r="T458" s="14">
        <f>IFERROR(S458/'دیتا اولیه'!$AR$2*1000000,"")</f>
        <v>5342.5482017521817</v>
      </c>
      <c r="U458" s="30">
        <f>IFERROR(VLOOKUP($A458,'دیتا اولیه'!$A:$AM,22,FALSE),"")</f>
        <v>0.18779999999999999</v>
      </c>
      <c r="V458" s="19">
        <f>IFERROR(VLOOKUP($A458,'دیتا اولیه'!$A:$AN,20,FALSE)/10000000000/L458,"")</f>
        <v>0.26543231465484074</v>
      </c>
      <c r="W458" s="14">
        <f>IFERROR(VLOOKUP($A458,'دیتا اولیه'!$A:$AN,40,FALSE),"")</f>
        <v>139.61699999999999</v>
      </c>
      <c r="X458" s="18">
        <f>IFERROR(VLOOKUP($A458,'دیتا اولیه'!$A:$AN,23,FALSE),"")</f>
        <v>7.9215999999999998</v>
      </c>
      <c r="Y458" s="18">
        <f>IFERROR(VLOOKUP($A458,'دیتا اولیه'!$A:$AN,24,FALSE),"")</f>
        <v>12.135300000000001</v>
      </c>
      <c r="Z458" s="18" t="str">
        <f>IFERROR(VLOOKUP($A458,'دیتا اولیه'!$A:$AN,25,FALSE),"")</f>
        <v>-</v>
      </c>
      <c r="AA458" s="30">
        <f>IFERROR(VLOOKUP($A458,'دیتا اولیه'!$A:$AN,38,FALSE),"")</f>
        <v>-0.1028</v>
      </c>
      <c r="AB458" s="18" t="str">
        <f>IFERROR(VLOOKUP($A458,'دیتا اولیه'!$A:$AN,39,FALSE),"")</f>
        <v>-</v>
      </c>
      <c r="AC458" s="22"/>
    </row>
    <row r="459" spans="1:29" ht="20.5" thickBot="1" x14ac:dyDescent="0.4">
      <c r="A459" s="55" t="s">
        <v>1273</v>
      </c>
      <c r="B459" s="13" t="str">
        <f>VLOOKUP($A459,'دیتا اولیه'!$A:$AM,2,FALSE)</f>
        <v>سرمایه گذاری دارویی تامین</v>
      </c>
      <c r="C459" s="13" t="str">
        <f>VLOOKUP($A459,'دیتا اولیه'!$A:$AM,3,FALSE)</f>
        <v>سرمایه گذاری</v>
      </c>
      <c r="D459" s="13">
        <f>VLOOKUP($A459,'دیتا اولیه'!$A:$AM,5,FALSE)/10000000000</f>
        <v>30635</v>
      </c>
      <c r="E459" s="15">
        <f>IFERROR(D459/'دیتا اولیه'!$AO$2*1000,"")</f>
        <v>365.5727923627685</v>
      </c>
      <c r="F459" s="15" t="str">
        <f t="shared" si="28"/>
        <v/>
      </c>
      <c r="G459" s="14" t="str">
        <f>IFERROR(F459/'دیتا اولیه'!$AP$2*1000000,"")</f>
        <v/>
      </c>
      <c r="H459" s="15">
        <f>IFERROR(VLOOKUP($A459,'دیتا اولیه'!$A:$AM,16,FALSE)/10000000000,"")</f>
        <v>3452.7184999999999</v>
      </c>
      <c r="I459" s="14">
        <f>IFERROR(H459/'دیتا اولیه'!$AQ$2*1000000,"")</f>
        <v>66760.47991028268</v>
      </c>
      <c r="J459" s="15">
        <f t="shared" si="29"/>
        <v>259.81712307208056</v>
      </c>
      <c r="K459" s="14">
        <f>IFERROR(J459/'دیتا اولیه'!$AR$2*1000000,"")</f>
        <v>4352.2643193473796</v>
      </c>
      <c r="L459" s="14">
        <f>IFERROR(VLOOKUP($A459,'دیتا اولیه'!$A:$AM,15,FALSE)/10000000000,"")</f>
        <v>82.543899999999994</v>
      </c>
      <c r="M459" s="14">
        <f>IFERROR(L459/'دیتا اولیه'!$AS$2*1000000,"")</f>
        <v>1221.0455466635108</v>
      </c>
      <c r="N459" s="51">
        <f>IFERROR(VLOOKUP($A459,'دیتا اولیه'!$A:$AM,36,FALSE),"")</f>
        <v>-0.68230000000000002</v>
      </c>
      <c r="O459" s="35">
        <f t="shared" si="30"/>
        <v>-0.71944591204272124</v>
      </c>
      <c r="P459" s="51" t="str">
        <f>IFERROR(VLOOKUP($A459,'دیتا اولیه'!$A:$AM,37,FALSE),"")</f>
        <v>-</v>
      </c>
      <c r="Q459" s="34" t="str">
        <f t="shared" si="31"/>
        <v/>
      </c>
      <c r="R459" s="54" t="str">
        <f>IFERROR(VLOOKUP($A459,'دیتا اولیه'!$A:$AM,31,FALSE),"")</f>
        <v>-</v>
      </c>
      <c r="S459" s="14">
        <f>IFERROR(VLOOKUP($A459,'دیتا اولیه'!$A:$AM,17,FALSE)/10000000000,"")</f>
        <v>708.40859999999998</v>
      </c>
      <c r="T459" s="14">
        <f>IFERROR(S459/'دیتا اولیه'!$AR$2*1000000,"")</f>
        <v>11866.737021960902</v>
      </c>
      <c r="U459" s="30">
        <f>IFERROR(VLOOKUP($A459,'دیتا اولیه'!$A:$AM,22,FALSE),"")</f>
        <v>0.95579999999999998</v>
      </c>
      <c r="V459" s="19" t="str">
        <f>IFERROR(VLOOKUP($A459,'دیتا اولیه'!$A:$AN,20,FALSE)/10000000000/L459,"")</f>
        <v/>
      </c>
      <c r="W459" s="14">
        <f>IFERROR(VLOOKUP($A459,'دیتا اولیه'!$A:$AN,40,FALSE),"")</f>
        <v>672.98990000000003</v>
      </c>
      <c r="X459" s="18">
        <f>IFERROR(VLOOKUP($A459,'دیتا اولیه'!$A:$AN,23,FALSE),"")</f>
        <v>8.2236999999999991</v>
      </c>
      <c r="Y459" s="18">
        <f>IFERROR(VLOOKUP($A459,'دیتا اولیه'!$A:$AN,24,FALSE),"")</f>
        <v>8.0317000000000007</v>
      </c>
      <c r="Z459" s="18">
        <f>IFERROR(VLOOKUP($A459,'دیتا اولیه'!$A:$AN,25,FALSE),"")</f>
        <v>0.68340000000000001</v>
      </c>
      <c r="AA459" s="30">
        <f>IFERROR(VLOOKUP($A459,'دیتا اولیه'!$A:$AN,38,FALSE),"")</f>
        <v>0.42620000000000002</v>
      </c>
      <c r="AB459" s="18">
        <f>IFERROR(VLOOKUP($A459,'دیتا اولیه'!$A:$AN,39,FALSE),"")</f>
        <v>0.96050000000000002</v>
      </c>
      <c r="AC459" s="22"/>
    </row>
    <row r="460" spans="1:29" ht="20.5" thickBot="1" x14ac:dyDescent="0.4">
      <c r="A460" s="14" t="s">
        <v>278</v>
      </c>
      <c r="B460" s="13" t="str">
        <f>VLOOKUP($A460,'دیتا اولیه'!$A:$AM,2,FALSE)</f>
        <v>س.ص.بازنشستگی کارکنان بانکها</v>
      </c>
      <c r="C460" s="13" t="str">
        <f>VLOOKUP($A460,'دیتا اولیه'!$A:$AM,3,FALSE)</f>
        <v>سرمایه گذاری</v>
      </c>
      <c r="D460" s="13">
        <f>VLOOKUP($A460,'دیتا اولیه'!$A:$AM,5,FALSE)/10000000000</f>
        <v>5143.2</v>
      </c>
      <c r="E460" s="15">
        <f>IFERROR(D460/'دیتا اولیه'!$AO$2*1000,"")</f>
        <v>61.374701670644392</v>
      </c>
      <c r="F460" s="15">
        <f t="shared" si="28"/>
        <v>157.21536555142504</v>
      </c>
      <c r="G460" s="14">
        <f>IFERROR(F460/'دیتا اولیه'!$AP$2*1000000,"")</f>
        <v>3104.568830004444</v>
      </c>
      <c r="H460" s="15">
        <f>IFERROR(VLOOKUP($A460,'دیتا اولیه'!$A:$AM,16,FALSE)/10000000000,"")</f>
        <v>1065.3062</v>
      </c>
      <c r="I460" s="14">
        <f>IFERROR(H460/'دیتا اولیه'!$AQ$2*1000000,"")</f>
        <v>20598.364205885766</v>
      </c>
      <c r="J460" s="15">
        <f t="shared" si="29"/>
        <v>530.18303384872536</v>
      </c>
      <c r="K460" s="14">
        <f>IFERROR(J460/'دیتا اولیه'!$AR$2*1000000,"")</f>
        <v>8881.2341298344199</v>
      </c>
      <c r="L460" s="14">
        <f>IFERROR(VLOOKUP($A460,'دیتا اولیه'!$A:$AM,15,FALSE)/10000000000,"")</f>
        <v>253.7456</v>
      </c>
      <c r="M460" s="14">
        <f>IFERROR(L460/'دیتا اولیه'!$AS$2*1000000,"")</f>
        <v>3753.5776097986718</v>
      </c>
      <c r="N460" s="51">
        <f>IFERROR(VLOOKUP($A460,'دیتا اولیه'!$A:$AM,36,FALSE),"")</f>
        <v>-0.52139999999999997</v>
      </c>
      <c r="O460" s="35">
        <f t="shared" si="30"/>
        <v>-0.57735855682608239</v>
      </c>
      <c r="P460" s="51">
        <f>IFERROR(VLOOKUP($A460,'دیتا اولیه'!$A:$AM,37,FALSE),"")</f>
        <v>0.61399999999999999</v>
      </c>
      <c r="Q460" s="34">
        <f t="shared" si="31"/>
        <v>0.20904957027262916</v>
      </c>
      <c r="R460" s="54" t="str">
        <f>IFERROR(VLOOKUP($A460,'دیتا اولیه'!$A:$AM,31,FALSE),"")</f>
        <v>-</v>
      </c>
      <c r="S460" s="14">
        <f>IFERROR(VLOOKUP($A460,'دیتا اولیه'!$A:$AM,17,FALSE)/10000000000,"")</f>
        <v>1772.8308999999999</v>
      </c>
      <c r="T460" s="14">
        <f>IFERROR(S460/'دیتا اولیه'!$AR$2*1000000,"")</f>
        <v>29697.152285709497</v>
      </c>
      <c r="U460" s="30">
        <f>IFERROR(VLOOKUP($A460,'دیتا اولیه'!$A:$AM,22,FALSE),"")</f>
        <v>0.56579999999999997</v>
      </c>
      <c r="V460" s="19">
        <f>IFERROR(VLOOKUP($A460,'دیتا اولیه'!$A:$AN,20,FALSE)/10000000000/L460,"")</f>
        <v>4.6361395035027205E-3</v>
      </c>
      <c r="W460" s="14">
        <f>IFERROR(VLOOKUP($A460,'دیتا اولیه'!$A:$AN,40,FALSE),"")</f>
        <v>77.551000000000002</v>
      </c>
      <c r="X460" s="18">
        <f>IFERROR(VLOOKUP($A460,'دیتا اولیه'!$A:$AN,23,FALSE),"")</f>
        <v>4.6585000000000001</v>
      </c>
      <c r="Y460" s="18">
        <f>IFERROR(VLOOKUP($A460,'دیتا اولیه'!$A:$AN,24,FALSE),"")</f>
        <v>4.8422999999999998</v>
      </c>
      <c r="Z460" s="18">
        <f>IFERROR(VLOOKUP($A460,'دیتا اولیه'!$A:$AN,25,FALSE),"")</f>
        <v>0.66620000000000001</v>
      </c>
      <c r="AA460" s="30">
        <f>IFERROR(VLOOKUP($A460,'دیتا اولیه'!$A:$AN,38,FALSE),"")</f>
        <v>0.35820000000000002</v>
      </c>
      <c r="AB460" s="18">
        <f>IFERROR(VLOOKUP($A460,'دیتا اولیه'!$A:$AN,39,FALSE),"")</f>
        <v>0.84199999999999997</v>
      </c>
      <c r="AC460" s="22"/>
    </row>
    <row r="461" spans="1:29" ht="20.5" thickBot="1" x14ac:dyDescent="0.4">
      <c r="A461" s="14" t="s">
        <v>919</v>
      </c>
      <c r="B461" s="13" t="str">
        <f>VLOOKUP($A461,'دیتا اولیه'!$A:$AM,2,FALSE)</f>
        <v>توسعه سرمایه و صنعت غدیر</v>
      </c>
      <c r="C461" s="13" t="str">
        <f>VLOOKUP($A461,'دیتا اولیه'!$A:$AM,3,FALSE)</f>
        <v>سرمایه گذاری</v>
      </c>
      <c r="D461" s="13">
        <f>VLOOKUP($A461,'دیتا اولیه'!$A:$AM,5,FALSE)/10000000000</f>
        <v>7455.5</v>
      </c>
      <c r="E461" s="15">
        <f>IFERROR(D461/'دیتا اولیه'!$AO$2*1000,"")</f>
        <v>88.967780429594271</v>
      </c>
      <c r="F461" s="15">
        <f t="shared" si="28"/>
        <v>0.70189876327525169</v>
      </c>
      <c r="G461" s="14">
        <f>IFERROR(F461/'دیتا اولیه'!$AP$2*1000000,"")</f>
        <v>13.860560096272742</v>
      </c>
      <c r="H461" s="15">
        <f>IFERROR(VLOOKUP($A461,'دیتا اولیه'!$A:$AM,16,FALSE)/10000000000,"")</f>
        <v>1018.3668</v>
      </c>
      <c r="I461" s="14">
        <f>IFERROR(H461/'دیتا اولیه'!$AQ$2*1000000,"")</f>
        <v>19690.761437023859</v>
      </c>
      <c r="J461" s="15">
        <f t="shared" si="29"/>
        <v>857.69662921348129</v>
      </c>
      <c r="K461" s="14">
        <f>IFERROR(J461/'دیتا اولیه'!$AR$2*1000000,"")</f>
        <v>14367.499693677762</v>
      </c>
      <c r="L461" s="14">
        <f>IFERROR(VLOOKUP($A461,'دیتا اولیه'!$A:$AM,15,FALSE)/10000000000,"")</f>
        <v>7.6334999999999997</v>
      </c>
      <c r="M461" s="14">
        <f>IFERROR(L461/'دیتا اولیه'!$AS$2*1000000,"")</f>
        <v>112.91992722001154</v>
      </c>
      <c r="N461" s="51">
        <f>IFERROR(VLOOKUP($A461,'دیتا اولیه'!$A:$AM,36,FALSE),"")</f>
        <v>-0.99109999999999998</v>
      </c>
      <c r="O461" s="35">
        <f t="shared" si="30"/>
        <v>-0.99214059999112436</v>
      </c>
      <c r="P461" s="51">
        <f>IFERROR(VLOOKUP($A461,'دیتا اولیه'!$A:$AM,37,FALSE),"")</f>
        <v>9.8755000000000006</v>
      </c>
      <c r="Q461" s="34">
        <f t="shared" si="31"/>
        <v>7.146851673791808</v>
      </c>
      <c r="R461" s="54" t="str">
        <f>IFERROR(VLOOKUP($A461,'دیتا اولیه'!$A:$AM,31,FALSE),"")</f>
        <v>-</v>
      </c>
      <c r="S461" s="14">
        <f>IFERROR(VLOOKUP($A461,'دیتا اولیه'!$A:$AM,17,FALSE)/10000000000,"")</f>
        <v>1309.0763999999999</v>
      </c>
      <c r="T461" s="14">
        <f>IFERROR(S461/'دیتا اولیه'!$AR$2*1000000,"")</f>
        <v>21928.679833157446</v>
      </c>
      <c r="U461" s="30">
        <f>IFERROR(VLOOKUP($A461,'دیتا اولیه'!$A:$AM,22,FALSE),"")</f>
        <v>0.95740000000000003</v>
      </c>
      <c r="V461" s="19" t="str">
        <f>IFERROR(VLOOKUP($A461,'دیتا اولیه'!$A:$AN,20,FALSE)/10000000000/L461,"")</f>
        <v/>
      </c>
      <c r="W461" s="14">
        <f>IFERROR(VLOOKUP($A461,'دیتا اولیه'!$A:$AN,40,FALSE),"")</f>
        <v>266.95100000000002</v>
      </c>
      <c r="X461" s="18">
        <f>IFERROR(VLOOKUP($A461,'دیتا اولیه'!$A:$AN,23,FALSE),"")</f>
        <v>7.0376000000000003</v>
      </c>
      <c r="Y461" s="18">
        <f>IFERROR(VLOOKUP($A461,'دیتا اولیه'!$A:$AN,24,FALSE),"")</f>
        <v>7.3049999999999997</v>
      </c>
      <c r="Z461" s="18">
        <f>IFERROR(VLOOKUP($A461,'دیتا اولیه'!$A:$AN,25,FALSE),"")</f>
        <v>0.66139999999999999</v>
      </c>
      <c r="AA461" s="30">
        <f>IFERROR(VLOOKUP($A461,'دیتا اولیه'!$A:$AN,38,FALSE),"")</f>
        <v>0.60919999999999996</v>
      </c>
      <c r="AB461" s="18">
        <f>IFERROR(VLOOKUP($A461,'دیتا اولیه'!$A:$AN,39,FALSE),"")</f>
        <v>0.90369999999999995</v>
      </c>
      <c r="AC461" s="22"/>
    </row>
    <row r="462" spans="1:29" ht="20.5" thickBot="1" x14ac:dyDescent="0.4">
      <c r="A462" s="14" t="s">
        <v>1591</v>
      </c>
      <c r="B462" s="13" t="str">
        <f>VLOOKUP($A462,'دیتا اولیه'!$A:$AM,2,FALSE)</f>
        <v>سرمایه گذاری دانایان</v>
      </c>
      <c r="C462" s="13" t="str">
        <f>VLOOKUP($A462,'دیتا اولیه'!$A:$AM,3,FALSE)</f>
        <v>سرمایه گذاری</v>
      </c>
      <c r="D462" s="13">
        <f>VLOOKUP($A462,'دیتا اولیه'!$A:$AM,5,FALSE)/10000000000</f>
        <v>1007.1</v>
      </c>
      <c r="E462" s="15">
        <f>IFERROR(D462/'دیتا اولیه'!$AO$2*1000,"")</f>
        <v>12.017899761336515</v>
      </c>
      <c r="F462" s="15" t="str">
        <f t="shared" si="28"/>
        <v/>
      </c>
      <c r="G462" s="14" t="str">
        <f>IFERROR(F462/'دیتا اولیه'!$AP$2*1000000,"")</f>
        <v/>
      </c>
      <c r="H462" s="15">
        <f>IFERROR(VLOOKUP($A462,'دیتا اولیه'!$A:$AM,16,FALSE)/10000000000,"")</f>
        <v>293.32310000000001</v>
      </c>
      <c r="I462" s="14">
        <f>IFERROR(H462/'دیتا اولیه'!$AQ$2*1000000,"")</f>
        <v>5671.586294906996</v>
      </c>
      <c r="J462" s="15" t="str">
        <f t="shared" si="29"/>
        <v/>
      </c>
      <c r="K462" s="14" t="str">
        <f>IFERROR(J462/'دیتا اولیه'!$AR$2*1000000,"")</f>
        <v/>
      </c>
      <c r="L462" s="14">
        <f>IFERROR(VLOOKUP($A462,'دیتا اولیه'!$A:$AM,15,FALSE)/10000000000,"")</f>
        <v>-1.0919000000000001</v>
      </c>
      <c r="M462" s="14">
        <f>IFERROR(L462/'دیتا اولیه'!$AS$2*1000000,"")</f>
        <v>-16.152127927101674</v>
      </c>
      <c r="N462" s="51" t="str">
        <f>IFERROR(VLOOKUP($A462,'دیتا اولیه'!$A:$AM,36,FALSE),"")</f>
        <v>-</v>
      </c>
      <c r="O462" s="35" t="str">
        <f t="shared" si="30"/>
        <v/>
      </c>
      <c r="P462" s="51" t="str">
        <f>IFERROR(VLOOKUP($A462,'دیتا اولیه'!$A:$AM,37,FALSE),"")</f>
        <v>-</v>
      </c>
      <c r="Q462" s="34" t="str">
        <f t="shared" si="31"/>
        <v/>
      </c>
      <c r="R462" s="54" t="str">
        <f>IFERROR(VLOOKUP($A462,'دیتا اولیه'!$A:$AM,31,FALSE),"")</f>
        <v>-</v>
      </c>
      <c r="S462" s="14">
        <f>IFERROR(VLOOKUP($A462,'دیتا اولیه'!$A:$AM,17,FALSE)/10000000000,"")</f>
        <v>572.74350000000004</v>
      </c>
      <c r="T462" s="14">
        <f>IFERROR(S462/'دیتا اولیه'!$AR$2*1000000,"")</f>
        <v>9594.1755867128995</v>
      </c>
      <c r="U462" s="30">
        <f>IFERROR(VLOOKUP($A462,'دیتا اولیه'!$A:$AM,22,FALSE),"")</f>
        <v>0.1003</v>
      </c>
      <c r="V462" s="19" t="str">
        <f>IFERROR(VLOOKUP($A462,'دیتا اولیه'!$A:$AN,20,FALSE)/10000000000/L462,"")</f>
        <v/>
      </c>
      <c r="W462" s="14">
        <f>IFERROR(VLOOKUP($A462,'دیتا اولیه'!$A:$AN,40,FALSE),"")</f>
        <v>505.1114</v>
      </c>
      <c r="X462" s="18">
        <f>IFERROR(VLOOKUP($A462,'دیتا اولیه'!$A:$AN,23,FALSE),"")</f>
        <v>3.3542000000000001</v>
      </c>
      <c r="Y462" s="18">
        <f>IFERROR(VLOOKUP($A462,'دیتا اولیه'!$A:$AN,24,FALSE),"")</f>
        <v>3.4142000000000001</v>
      </c>
      <c r="Z462" s="18">
        <f>IFERROR(VLOOKUP($A462,'دیتا اولیه'!$A:$AN,25,FALSE),"")</f>
        <v>1.1584000000000001</v>
      </c>
      <c r="AA462" s="30">
        <f>IFERROR(VLOOKUP($A462,'دیتا اولیه'!$A:$AN,38,FALSE),"")</f>
        <v>0.37380000000000002</v>
      </c>
      <c r="AB462" s="18">
        <f>IFERROR(VLOOKUP($A462,'دیتا اولیه'!$A:$AN,39,FALSE),"")</f>
        <v>-1422.3979999999999</v>
      </c>
      <c r="AC462" s="22"/>
    </row>
    <row r="463" spans="1:29" ht="20.5" thickBot="1" x14ac:dyDescent="0.4">
      <c r="A463" s="14" t="s">
        <v>356</v>
      </c>
      <c r="B463" s="13" t="str">
        <f>VLOOKUP($A463,'دیتا اولیه'!$A:$AM,2,FALSE)</f>
        <v>سرمایه‌ گذاری‌ ساختمان‌ایران‌</v>
      </c>
      <c r="C463" s="13" t="str">
        <f>VLOOKUP($A463,'دیتا اولیه'!$A:$AM,3,FALSE)</f>
        <v>سرمایه گذاری</v>
      </c>
      <c r="D463" s="13">
        <f>VLOOKUP($A463,'دیتا اولیه'!$A:$AM,5,FALSE)/10000000000</f>
        <v>4450.6054124493003</v>
      </c>
      <c r="E463" s="15">
        <f>IFERROR(D463/'دیتا اولیه'!$AO$2*1000,"")</f>
        <v>53.109849790564439</v>
      </c>
      <c r="F463" s="15" t="str">
        <f t="shared" si="28"/>
        <v/>
      </c>
      <c r="G463" s="14" t="str">
        <f>IFERROR(F463/'دیتا اولیه'!$AP$2*1000000,"")</f>
        <v/>
      </c>
      <c r="H463" s="15">
        <f>IFERROR(VLOOKUP($A463,'دیتا اولیه'!$A:$AM,16,FALSE)/10000000000,"")</f>
        <v>383.29219999999998</v>
      </c>
      <c r="I463" s="14">
        <f>IFERROR(H463/'دیتا اولیه'!$AQ$2*1000000,"")</f>
        <v>7411.1953285123163</v>
      </c>
      <c r="J463" s="15">
        <f t="shared" si="29"/>
        <v>115.45390726029927</v>
      </c>
      <c r="K463" s="14">
        <f>IFERROR(J463/'دیتا اولیه'!$AR$2*1000000,"")</f>
        <v>1933.9984799956326</v>
      </c>
      <c r="L463" s="14">
        <f>IFERROR(VLOOKUP($A463,'دیتا اولیه'!$A:$AM,15,FALSE)/10000000000,"")</f>
        <v>62.495199999999997</v>
      </c>
      <c r="M463" s="14">
        <f>IFERROR(L463/'دیتا اولیه'!$AS$2*1000000,"")</f>
        <v>924.47153148622056</v>
      </c>
      <c r="N463" s="51">
        <f>IFERROR(VLOOKUP($A463,'دیتا اولیه'!$A:$AM,36,FALSE),"")</f>
        <v>-0.4587</v>
      </c>
      <c r="O463" s="35">
        <f t="shared" si="30"/>
        <v>-0.52198952530288012</v>
      </c>
      <c r="P463" s="51" t="str">
        <f>IFERROR(VLOOKUP($A463,'دیتا اولیه'!$A:$AM,37,FALSE),"")</f>
        <v>-</v>
      </c>
      <c r="Q463" s="34" t="str">
        <f t="shared" si="31"/>
        <v/>
      </c>
      <c r="R463" s="54" t="str">
        <f>IFERROR(VLOOKUP($A463,'دیتا اولیه'!$A:$AM,31,FALSE),"")</f>
        <v>-</v>
      </c>
      <c r="S463" s="14">
        <f>IFERROR(VLOOKUP($A463,'دیتا اولیه'!$A:$AM,17,FALSE)/10000000000,"")</f>
        <v>178.3176</v>
      </c>
      <c r="T463" s="14">
        <f>IFERROR(S463/'دیتا اولیه'!$AR$2*1000000,"")</f>
        <v>2987.0445751042766</v>
      </c>
      <c r="U463" s="30">
        <f>IFERROR(VLOOKUP($A463,'دیتا اولیه'!$A:$AM,22,FALSE),"")</f>
        <v>0.79659999999999997</v>
      </c>
      <c r="V463" s="19" t="str">
        <f>IFERROR(VLOOKUP($A463,'دیتا اولیه'!$A:$AN,20,FALSE)/10000000000/L463,"")</f>
        <v/>
      </c>
      <c r="W463" s="14">
        <f>IFERROR(VLOOKUP($A463,'دیتا اولیه'!$A:$AN,40,FALSE),"")</f>
        <v>154.3989</v>
      </c>
      <c r="X463" s="18">
        <f>IFERROR(VLOOKUP($A463,'دیتا اولیه'!$A:$AN,23,FALSE),"")</f>
        <v>9.2017000000000007</v>
      </c>
      <c r="Y463" s="18">
        <f>IFERROR(VLOOKUP($A463,'دیتا اولیه'!$A:$AN,24,FALSE),"")</f>
        <v>9.9171999999999993</v>
      </c>
      <c r="Z463" s="18">
        <f>IFERROR(VLOOKUP($A463,'دیتا اولیه'!$A:$AN,25,FALSE),"")</f>
        <v>0.6492</v>
      </c>
      <c r="AA463" s="30">
        <f>IFERROR(VLOOKUP($A463,'دیتا اولیه'!$A:$AN,38,FALSE),"")</f>
        <v>0.1036</v>
      </c>
      <c r="AB463" s="18">
        <f>IFERROR(VLOOKUP($A463,'دیتا اولیه'!$A:$AN,39,FALSE),"")</f>
        <v>0.82950000000000002</v>
      </c>
      <c r="AC463" s="22"/>
    </row>
    <row r="464" spans="1:29" ht="20.5" thickBot="1" x14ac:dyDescent="0.4">
      <c r="A464" s="14" t="s">
        <v>206</v>
      </c>
      <c r="B464" s="13" t="str">
        <f>VLOOKUP($A464,'دیتا اولیه'!$A:$AM,2,FALSE)</f>
        <v>سرمایه‌گذاری‌ رنا(هلدینگ‌</v>
      </c>
      <c r="C464" s="13" t="str">
        <f>VLOOKUP($A464,'دیتا اولیه'!$A:$AM,3,FALSE)</f>
        <v>سرمایه گذاری</v>
      </c>
      <c r="D464" s="13">
        <f>VLOOKUP($A464,'دیتا اولیه'!$A:$AM,5,FALSE)/10000000000</f>
        <v>7775.6219279999996</v>
      </c>
      <c r="E464" s="15">
        <f>IFERROR(D464/'دیتا اولیه'!$AO$2*1000,"")</f>
        <v>92.787851169451073</v>
      </c>
      <c r="F464" s="15">
        <f t="shared" si="28"/>
        <v>82.978282329713721</v>
      </c>
      <c r="G464" s="14">
        <f>IFERROR(F464/'دیتا اولیه'!$AP$2*1000000,"")</f>
        <v>1638.591673177601</v>
      </c>
      <c r="H464" s="15">
        <f>IFERROR(VLOOKUP($A464,'دیتا اولیه'!$A:$AM,16,FALSE)/10000000000,"")</f>
        <v>338.774</v>
      </c>
      <c r="I464" s="14">
        <f>IFERROR(H464/'دیتا اولیه'!$AQ$2*1000000,"")</f>
        <v>6550.4079817471675</v>
      </c>
      <c r="J464" s="15">
        <f t="shared" si="29"/>
        <v>186.37915742793791</v>
      </c>
      <c r="K464" s="14">
        <f>IFERROR(J464/'دیتا اولیه'!$AR$2*1000000,"")</f>
        <v>3122.0858238762066</v>
      </c>
      <c r="L464" s="14">
        <f>IFERROR(VLOOKUP($A464,'دیتا اولیه'!$A:$AM,15,FALSE)/10000000000,"")</f>
        <v>33.622799999999998</v>
      </c>
      <c r="M464" s="14">
        <f>IFERROR(L464/'دیتا اولیه'!$AS$2*1000000,"")</f>
        <v>497.37134066064112</v>
      </c>
      <c r="N464" s="51">
        <f>IFERROR(VLOOKUP($A464,'دیتا اولیه'!$A:$AM,36,FALSE),"")</f>
        <v>-0.8196</v>
      </c>
      <c r="O464" s="35">
        <f t="shared" si="30"/>
        <v>-0.84069261105604942</v>
      </c>
      <c r="P464" s="51">
        <f>IFERROR(VLOOKUP($A464,'دیتا اولیه'!$A:$AM,37,FALSE),"")</f>
        <v>-0.5948</v>
      </c>
      <c r="Q464" s="34">
        <f t="shared" si="31"/>
        <v>-0.69646413514592975</v>
      </c>
      <c r="R464" s="54" t="str">
        <f>IFERROR(VLOOKUP($A464,'دیتا اولیه'!$A:$AM,31,FALSE),"")</f>
        <v>-</v>
      </c>
      <c r="S464" s="14">
        <f>IFERROR(VLOOKUP($A464,'دیتا اولیه'!$A:$AM,17,FALSE)/10000000000,"")</f>
        <v>1020.9485</v>
      </c>
      <c r="T464" s="14">
        <f>IFERROR(S464/'دیتا اولیه'!$AR$2*1000000,"")</f>
        <v>17102.174313617099</v>
      </c>
      <c r="U464" s="30">
        <f>IFERROR(VLOOKUP($A464,'دیتا اولیه'!$A:$AM,22,FALSE),"")</f>
        <v>0.1895</v>
      </c>
      <c r="V464" s="19" t="str">
        <f>IFERROR(VLOOKUP($A464,'دیتا اولیه'!$A:$AN,20,FALSE)/10000000000/L464,"")</f>
        <v/>
      </c>
      <c r="W464" s="14">
        <f>IFERROR(VLOOKUP($A464,'دیتا اولیه'!$A:$AN,40,FALSE),"")</f>
        <v>317.82330000000002</v>
      </c>
      <c r="X464" s="18">
        <f>IFERROR(VLOOKUP($A464,'دیتا اولیه'!$A:$AN,23,FALSE),"")</f>
        <v>21.953499999999998</v>
      </c>
      <c r="Y464" s="18">
        <f>IFERROR(VLOOKUP($A464,'دیتا اولیه'!$A:$AN,24,FALSE),"")</f>
        <v>26.733899999999998</v>
      </c>
      <c r="Z464" s="18">
        <f>IFERROR(VLOOKUP($A464,'دیتا اولیه'!$A:$AN,25,FALSE),"")</f>
        <v>0.6472</v>
      </c>
      <c r="AA464" s="30">
        <f>IFERROR(VLOOKUP($A464,'دیتا اولیه'!$A:$AN,38,FALSE),"")</f>
        <v>0.38640000000000002</v>
      </c>
      <c r="AB464" s="18">
        <f>IFERROR(VLOOKUP($A464,'دیتا اولیه'!$A:$AN,39,FALSE),"")</f>
        <v>1.5595000000000001</v>
      </c>
      <c r="AC464" s="22"/>
    </row>
    <row r="465" spans="1:29" ht="20.5" thickBot="1" x14ac:dyDescent="0.4">
      <c r="A465" s="14" t="s">
        <v>703</v>
      </c>
      <c r="B465" s="13" t="str">
        <f>VLOOKUP($A465,'دیتا اولیه'!$A:$AM,2,FALSE)</f>
        <v>احیاء صنایع خراسان</v>
      </c>
      <c r="C465" s="13" t="str">
        <f>VLOOKUP($A465,'دیتا اولیه'!$A:$AM,3,FALSE)</f>
        <v>سرمایه گذاری</v>
      </c>
      <c r="D465" s="13">
        <f>VLOOKUP($A465,'دیتا اولیه'!$A:$AM,5,FALSE)/10000000000</f>
        <v>984.19200000000001</v>
      </c>
      <c r="E465" s="15">
        <f>IFERROR(D465/'دیتا اولیه'!$AO$2*1000,"")</f>
        <v>11.744534606205249</v>
      </c>
      <c r="F465" s="15">
        <f t="shared" si="28"/>
        <v>48.775725593667488</v>
      </c>
      <c r="G465" s="14">
        <f>IFERROR(F465/'دیتا اولیه'!$AP$2*1000000,"")</f>
        <v>963.18573447210679</v>
      </c>
      <c r="H465" s="15">
        <f>IFERROR(VLOOKUP($A465,'دیتا اولیه'!$A:$AM,16,FALSE)/10000000000,"")</f>
        <v>43.385199999999998</v>
      </c>
      <c r="I465" s="14">
        <f>IFERROR(H465/'دیتا اولیه'!$AQ$2*1000000,"")</f>
        <v>838.88008043621164</v>
      </c>
      <c r="J465" s="15" t="str">
        <f t="shared" si="29"/>
        <v/>
      </c>
      <c r="K465" s="14" t="str">
        <f>IFERROR(J465/'دیتا اولیه'!$AR$2*1000000,"")</f>
        <v/>
      </c>
      <c r="L465" s="14">
        <f>IFERROR(VLOOKUP($A465,'دیتا اولیه'!$A:$AM,15,FALSE)/10000000000,"")</f>
        <v>-1.8486</v>
      </c>
      <c r="M465" s="14">
        <f>IFERROR(L465/'دیتا اولیه'!$AS$2*1000000,"")</f>
        <v>-27.345749323234863</v>
      </c>
      <c r="N465" s="51" t="str">
        <f>IFERROR(VLOOKUP($A465,'دیتا اولیه'!$A:$AM,36,FALSE),"")</f>
        <v>-</v>
      </c>
      <c r="O465" s="35" t="str">
        <f t="shared" si="30"/>
        <v/>
      </c>
      <c r="P465" s="51">
        <f>IFERROR(VLOOKUP($A465,'دیتا اولیه'!$A:$AM,37,FALSE),"")</f>
        <v>-1.0379</v>
      </c>
      <c r="Q465" s="34">
        <f t="shared" si="31"/>
        <v>-1.0283909409624119</v>
      </c>
      <c r="R465" s="54" t="str">
        <f>IFERROR(VLOOKUP($A465,'دیتا اولیه'!$A:$AM,31,FALSE),"")</f>
        <v>-</v>
      </c>
      <c r="S465" s="14">
        <f>IFERROR(VLOOKUP($A465,'دیتا اولیه'!$A:$AM,17,FALSE)/10000000000,"")</f>
        <v>81.868600000000001</v>
      </c>
      <c r="T465" s="14">
        <f>IFERROR(S465/'دیتا اولیه'!$AR$2*1000000,"")</f>
        <v>1371.4022480191634</v>
      </c>
      <c r="U465" s="30">
        <f>IFERROR(VLOOKUP($A465,'دیتا اولیه'!$A:$AM,22,FALSE),"")</f>
        <v>0.1003</v>
      </c>
      <c r="V465" s="19">
        <f>IFERROR(VLOOKUP($A465,'دیتا اولیه'!$A:$AN,20,FALSE)/10000000000/L465,"")</f>
        <v>-9.0663204587255214E-2</v>
      </c>
      <c r="W465" s="14">
        <f>IFERROR(VLOOKUP($A465,'دیتا اولیه'!$A:$AN,40,FALSE),"")</f>
        <v>5450.2511000000004</v>
      </c>
      <c r="X465" s="18">
        <f>IFERROR(VLOOKUP($A465,'دیتا اولیه'!$A:$AN,23,FALSE),"")</f>
        <v>293.82369999999997</v>
      </c>
      <c r="Y465" s="18" t="str">
        <f>IFERROR(VLOOKUP($A465,'دیتا اولیه'!$A:$AN,24,FALSE),"")</f>
        <v>-</v>
      </c>
      <c r="Z465" s="18">
        <f>IFERROR(VLOOKUP($A465,'دیتا اولیه'!$A:$AN,25,FALSE),"")</f>
        <v>7.4715999999999996</v>
      </c>
      <c r="AA465" s="30">
        <f>IFERROR(VLOOKUP($A465,'دیتا اولیه'!$A:$AN,38,FALSE),"")</f>
        <v>0.3392</v>
      </c>
      <c r="AB465" s="18">
        <f>IFERROR(VLOOKUP($A465,'دیتا اولیه'!$A:$AN,39,FALSE),"")</f>
        <v>0.85</v>
      </c>
      <c r="AC465" s="22"/>
    </row>
    <row r="466" spans="1:29" ht="20.5" thickBot="1" x14ac:dyDescent="0.4">
      <c r="A466" s="14" t="s">
        <v>1162</v>
      </c>
      <c r="B466" s="13" t="str">
        <f>VLOOKUP($A466,'دیتا اولیه'!$A:$AM,2,FALSE)</f>
        <v>گسترش سرمایه گذاری ایرانیان</v>
      </c>
      <c r="C466" s="13" t="str">
        <f>VLOOKUP($A466,'دیتا اولیه'!$A:$AM,3,FALSE)</f>
        <v>سرمایه گذاری</v>
      </c>
      <c r="D466" s="13">
        <f>VLOOKUP($A466,'دیتا اولیه'!$A:$AM,5,FALSE)/10000000000</f>
        <v>981.6</v>
      </c>
      <c r="E466" s="15">
        <f>IFERROR(D466/'دیتا اولیه'!$AO$2*1000,"")</f>
        <v>11.713603818615752</v>
      </c>
      <c r="F466" s="15">
        <f t="shared" si="28"/>
        <v>0.5618010771130626</v>
      </c>
      <c r="G466" s="14">
        <f>IFERROR(F466/'دیتا اولیه'!$AP$2*1000000,"")</f>
        <v>11.094018110447523</v>
      </c>
      <c r="H466" s="15">
        <f>IFERROR(VLOOKUP($A466,'دیتا اولیه'!$A:$AM,16,FALSE)/10000000000,"")</f>
        <v>18.783300000000001</v>
      </c>
      <c r="I466" s="14">
        <f>IFERROR(H466/'دیتا اولیه'!$AQ$2*1000000,"")</f>
        <v>363.18689817858387</v>
      </c>
      <c r="J466" s="15" t="str">
        <f t="shared" si="29"/>
        <v/>
      </c>
      <c r="K466" s="14" t="str">
        <f>IFERROR(J466/'دیتا اولیه'!$AR$2*1000000,"")</f>
        <v/>
      </c>
      <c r="L466" s="14">
        <f>IFERROR(VLOOKUP($A466,'دیتا اولیه'!$A:$AM,15,FALSE)/10000000000,"")</f>
        <v>-13.1021</v>
      </c>
      <c r="M466" s="14">
        <f>IFERROR(L466/'دیتا اولیه'!$AS$2*1000000,"")</f>
        <v>-193.81518024881288</v>
      </c>
      <c r="N466" s="51" t="str">
        <f>IFERROR(VLOOKUP($A466,'دیتا اولیه'!$A:$AM,36,FALSE),"")</f>
        <v>-</v>
      </c>
      <c r="O466" s="35" t="str">
        <f t="shared" si="30"/>
        <v/>
      </c>
      <c r="P466" s="51">
        <f>IFERROR(VLOOKUP($A466,'دیتا اولیه'!$A:$AM,37,FALSE),"")</f>
        <v>-24.3216</v>
      </c>
      <c r="Q466" s="34">
        <f t="shared" si="31"/>
        <v>-18.470241919498232</v>
      </c>
      <c r="R466" s="54" t="str">
        <f>IFERROR(VLOOKUP($A466,'دیتا اولیه'!$A:$AM,31,FALSE),"")</f>
        <v>-</v>
      </c>
      <c r="S466" s="14">
        <f>IFERROR(VLOOKUP($A466,'دیتا اولیه'!$A:$AM,17,FALSE)/10000000000,"")</f>
        <v>51.384599999999999</v>
      </c>
      <c r="T466" s="14">
        <f>IFERROR(S466/'دیتا اولیه'!$AR$2*1000000,"")</f>
        <v>860.75682195085176</v>
      </c>
      <c r="U466" s="30">
        <f>IFERROR(VLOOKUP($A466,'دیتا اولیه'!$A:$AM,22,FALSE),"")</f>
        <v>0.1065</v>
      </c>
      <c r="V466" s="19" t="str">
        <f>IFERROR(VLOOKUP($A466,'دیتا اولیه'!$A:$AN,20,FALSE)/10000000000/L466,"")</f>
        <v/>
      </c>
      <c r="W466" s="14">
        <f>IFERROR(VLOOKUP($A466,'دیتا اولیه'!$A:$AN,40,FALSE),"")</f>
        <v>288.6508</v>
      </c>
      <c r="X466" s="18" t="str">
        <f>IFERROR(VLOOKUP($A466,'دیتا اولیه'!$A:$AN,23,FALSE),"")</f>
        <v>-</v>
      </c>
      <c r="Y466" s="18" t="str">
        <f>IFERROR(VLOOKUP($A466,'دیتا اولیه'!$A:$AN,24,FALSE),"")</f>
        <v>-</v>
      </c>
      <c r="Z466" s="18">
        <f>IFERROR(VLOOKUP($A466,'دیتا اولیه'!$A:$AN,25,FALSE),"")</f>
        <v>16.539400000000001</v>
      </c>
      <c r="AA466" s="30">
        <f>IFERROR(VLOOKUP($A466,'دیتا اولیه'!$A:$AN,38,FALSE),"")</f>
        <v>0.61270000000000002</v>
      </c>
      <c r="AB466" s="18">
        <f>IFERROR(VLOOKUP($A466,'دیتا اولیه'!$A:$AN,39,FALSE),"")</f>
        <v>1.7297</v>
      </c>
      <c r="AC466" s="22"/>
    </row>
    <row r="467" spans="1:29" ht="20.5" thickBot="1" x14ac:dyDescent="0.4">
      <c r="A467" s="14" t="s">
        <v>1515</v>
      </c>
      <c r="B467" s="13" t="str">
        <f>VLOOKUP($A467,'دیتا اولیه'!$A:$AM,2,FALSE)</f>
        <v>صنعت و تجارت آداک</v>
      </c>
      <c r="C467" s="13" t="str">
        <f>VLOOKUP($A467,'دیتا اولیه'!$A:$AM,3,FALSE)</f>
        <v>سرمایه گذاری</v>
      </c>
      <c r="D467" s="13">
        <f>VLOOKUP($A467,'دیتا اولیه'!$A:$AM,5,FALSE)/10000000000</f>
        <v>979.53300000000002</v>
      </c>
      <c r="E467" s="15">
        <f>IFERROR(D467/'دیتا اولیه'!$AO$2*1000,"")</f>
        <v>11.688937947494033</v>
      </c>
      <c r="F467" s="15" t="str">
        <f t="shared" si="28"/>
        <v/>
      </c>
      <c r="G467" s="14" t="str">
        <f>IFERROR(F467/'دیتا اولیه'!$AP$2*1000000,"")</f>
        <v/>
      </c>
      <c r="H467" s="15">
        <f>IFERROR(VLOOKUP($A467,'دیتا اولیه'!$A:$AM,16,FALSE)/10000000000,"")</f>
        <v>43.136899999999997</v>
      </c>
      <c r="I467" s="14">
        <f>IFERROR(H467/'دیتا اولیه'!$AQ$2*1000000,"")</f>
        <v>834.07904404656017</v>
      </c>
      <c r="J467" s="15" t="str">
        <f t="shared" si="29"/>
        <v/>
      </c>
      <c r="K467" s="14" t="str">
        <f>IFERROR(J467/'دیتا اولیه'!$AR$2*1000000,"")</f>
        <v/>
      </c>
      <c r="L467" s="14">
        <f>IFERROR(VLOOKUP($A467,'دیتا اولیه'!$A:$AM,15,FALSE)/10000000000,"")</f>
        <v>-0.19270000000000001</v>
      </c>
      <c r="M467" s="14">
        <f>IFERROR(L467/'دیتا اولیه'!$AS$2*1000000,"")</f>
        <v>-2.8505495480836083</v>
      </c>
      <c r="N467" s="51" t="str">
        <f>IFERROR(VLOOKUP($A467,'دیتا اولیه'!$A:$AM,36,FALSE),"")</f>
        <v>-</v>
      </c>
      <c r="O467" s="35" t="str">
        <f t="shared" si="30"/>
        <v/>
      </c>
      <c r="P467" s="51" t="str">
        <f>IFERROR(VLOOKUP($A467,'دیتا اولیه'!$A:$AM,37,FALSE),"")</f>
        <v>-</v>
      </c>
      <c r="Q467" s="34" t="str">
        <f t="shared" si="31"/>
        <v/>
      </c>
      <c r="R467" s="54" t="str">
        <f>IFERROR(VLOOKUP($A467,'دیتا اولیه'!$A:$AM,31,FALSE),"")</f>
        <v>-</v>
      </c>
      <c r="S467" s="14">
        <f>IFERROR(VLOOKUP($A467,'دیتا اولیه'!$A:$AM,17,FALSE)/10000000000,"")</f>
        <v>461.68610000000001</v>
      </c>
      <c r="T467" s="14">
        <f>IFERROR(S467/'دیتا اولیه'!$AR$2*1000000,"")</f>
        <v>7733.8241452669317</v>
      </c>
      <c r="U467" s="30" t="str">
        <f>IFERROR(VLOOKUP($A467,'دیتا اولیه'!$A:$AM,22,FALSE),"")</f>
        <v>-</v>
      </c>
      <c r="V467" s="19">
        <f>IFERROR(VLOOKUP($A467,'دیتا اولیه'!$A:$AN,20,FALSE)/10000000000/L467,"")</f>
        <v>-4.1515308770108976E-3</v>
      </c>
      <c r="W467" s="14">
        <f>IFERROR(VLOOKUP($A467,'دیتا اولیه'!$A:$AN,40,FALSE),"")</f>
        <v>1638.3420000000001</v>
      </c>
      <c r="X467" s="18">
        <f>IFERROR(VLOOKUP($A467,'دیتا اولیه'!$A:$AN,23,FALSE),"")</f>
        <v>18.212800000000001</v>
      </c>
      <c r="Y467" s="18">
        <f>IFERROR(VLOOKUP($A467,'دیتا اولیه'!$A:$AN,24,FALSE),"")</f>
        <v>22.913499999999999</v>
      </c>
      <c r="Z467" s="18" t="str">
        <f>IFERROR(VLOOKUP($A467,'دیتا اولیه'!$A:$AN,25,FALSE),"")</f>
        <v>-</v>
      </c>
      <c r="AA467" s="30" t="str">
        <f>IFERROR(VLOOKUP($A467,'دیتا اولیه'!$A:$AN,38,FALSE),"")</f>
        <v>-</v>
      </c>
      <c r="AB467" s="18" t="str">
        <f>IFERROR(VLOOKUP($A467,'دیتا اولیه'!$A:$AN,39,FALSE),"")</f>
        <v>-</v>
      </c>
      <c r="AC467" s="22"/>
    </row>
    <row r="468" spans="1:29" ht="20.5" thickBot="1" x14ac:dyDescent="0.4">
      <c r="A468" s="14" t="s">
        <v>531</v>
      </c>
      <c r="B468" s="13" t="str">
        <f>VLOOKUP($A468,'دیتا اولیه'!$A:$AM,2,FALSE)</f>
        <v>گروه توسعه مالی مهرآیندگان</v>
      </c>
      <c r="C468" s="13" t="str">
        <f>VLOOKUP($A468,'دیتا اولیه'!$A:$AM,3,FALSE)</f>
        <v>سرمایه گذاری</v>
      </c>
      <c r="D468" s="13">
        <f>VLOOKUP($A468,'دیتا اولیه'!$A:$AM,5,FALSE)/10000000000</f>
        <v>25605</v>
      </c>
      <c r="E468" s="15">
        <f>IFERROR(D468/'دیتا اولیه'!$AO$2*1000,"")</f>
        <v>305.54892601431982</v>
      </c>
      <c r="F468" s="15">
        <f t="shared" si="28"/>
        <v>2819.68361581921</v>
      </c>
      <c r="G468" s="14">
        <f>IFERROR(F468/'دیتا اولیه'!$AP$2*1000000,"")</f>
        <v>55680.956078578398</v>
      </c>
      <c r="H468" s="15">
        <f>IFERROR(VLOOKUP($A468,'دیتا اولیه'!$A:$AM,16,FALSE)/10000000000,"")</f>
        <v>6758.9967999999999</v>
      </c>
      <c r="I468" s="14">
        <f>IFERROR(H468/'دیتا اولیه'!$AQ$2*1000000,"")</f>
        <v>130689.44661433157</v>
      </c>
      <c r="J468" s="15">
        <f t="shared" si="29"/>
        <v>1356.2065217391305</v>
      </c>
      <c r="K468" s="14">
        <f>IFERROR(J468/'دیتا اولیه'!$AR$2*1000000,"")</f>
        <v>22718.168781331231</v>
      </c>
      <c r="L468" s="14">
        <f>IFERROR(VLOOKUP($A468,'دیتا اولیه'!$A:$AM,15,FALSE)/10000000000,"")</f>
        <v>99.816800000000001</v>
      </c>
      <c r="M468" s="14">
        <f>IFERROR(L468/'دیتا اولیه'!$AS$2*1000000,"")</f>
        <v>1476.5580390822622</v>
      </c>
      <c r="N468" s="51">
        <f>IFERROR(VLOOKUP($A468,'دیتا اولیه'!$A:$AM,36,FALSE),"")</f>
        <v>-0.9264</v>
      </c>
      <c r="O468" s="35">
        <f t="shared" si="30"/>
        <v>-0.93500541116255675</v>
      </c>
      <c r="P468" s="51">
        <f>IFERROR(VLOOKUP($A468,'دیتا اولیه'!$A:$AM,37,FALSE),"")</f>
        <v>-0.96460000000000001</v>
      </c>
      <c r="Q468" s="34">
        <f t="shared" si="31"/>
        <v>-0.97348181239922482</v>
      </c>
      <c r="R468" s="54" t="str">
        <f>IFERROR(VLOOKUP($A468,'دیتا اولیه'!$A:$AM,31,FALSE),"")</f>
        <v>-</v>
      </c>
      <c r="S468" s="14">
        <f>IFERROR(VLOOKUP($A468,'دیتا اولیه'!$A:$AM,17,FALSE)/10000000000,"")</f>
        <v>8134.6034</v>
      </c>
      <c r="T468" s="14">
        <f>IFERROR(S468/'دیتا اولیه'!$AR$2*1000000,"")</f>
        <v>136264.86088078126</v>
      </c>
      <c r="U468" s="30">
        <f>IFERROR(VLOOKUP($A468,'دیتا اولیه'!$A:$AM,22,FALSE),"")</f>
        <v>0.4461</v>
      </c>
      <c r="V468" s="19">
        <f>IFERROR(VLOOKUP($A468,'دیتا اولیه'!$A:$AN,20,FALSE)/10000000000/L468,"")</f>
        <v>3.9045000440807556</v>
      </c>
      <c r="W468" s="14">
        <f>IFERROR(VLOOKUP($A468,'دیتا اولیه'!$A:$AN,40,FALSE),"")</f>
        <v>202.3501</v>
      </c>
      <c r="X468" s="18">
        <f>IFERROR(VLOOKUP($A468,'دیتا اولیه'!$A:$AN,23,FALSE),"")</f>
        <v>5.8586</v>
      </c>
      <c r="Y468" s="18">
        <f>IFERROR(VLOOKUP($A468,'دیتا اولیه'!$A:$AN,24,FALSE),"")</f>
        <v>9.1340000000000003</v>
      </c>
      <c r="Z468" s="18">
        <f>IFERROR(VLOOKUP($A468,'دیتا اولیه'!$A:$AN,25,FALSE),"")</f>
        <v>0.64419999999999999</v>
      </c>
      <c r="AA468" s="30">
        <f>IFERROR(VLOOKUP($A468,'دیتا اولیه'!$A:$AN,38,FALSE),"")</f>
        <v>3.9E-2</v>
      </c>
      <c r="AB468" s="18">
        <f>IFERROR(VLOOKUP($A468,'دیتا اولیه'!$A:$AN,39,FALSE),"")</f>
        <v>1.0811999999999999</v>
      </c>
      <c r="AC468" s="22"/>
    </row>
    <row r="469" spans="1:29" ht="20.5" thickBot="1" x14ac:dyDescent="0.4">
      <c r="A469" s="14" t="s">
        <v>707</v>
      </c>
      <c r="B469" s="13" t="str">
        <f>VLOOKUP($A469,'دیتا اولیه'!$A:$AM,2,FALSE)</f>
        <v>سرمایه‌گذاری‌توسعه‌آذربایجان‌</v>
      </c>
      <c r="C469" s="13" t="str">
        <f>VLOOKUP($A469,'دیتا اولیه'!$A:$AM,3,FALSE)</f>
        <v>سرمایه گذاری</v>
      </c>
      <c r="D469" s="13">
        <f>VLOOKUP($A469,'دیتا اولیه'!$A:$AM,5,FALSE)/10000000000</f>
        <v>964.27099999999996</v>
      </c>
      <c r="E469" s="15">
        <f>IFERROR(D469/'دیتا اولیه'!$AO$2*1000,"")</f>
        <v>11.506813842482099</v>
      </c>
      <c r="F469" s="15" t="str">
        <f t="shared" si="28"/>
        <v/>
      </c>
      <c r="G469" s="14" t="str">
        <f>IFERROR(F469/'دیتا اولیه'!$AP$2*1000000,"")</f>
        <v/>
      </c>
      <c r="H469" s="15">
        <f>IFERROR(VLOOKUP($A469,'دیتا اولیه'!$A:$AM,16,FALSE)/10000000000,"")</f>
        <v>-2.75E-2</v>
      </c>
      <c r="I469" s="14">
        <f>IFERROR(H469/'دیتا اولیه'!$AQ$2*1000000,"")</f>
        <v>-0.5317297652654781</v>
      </c>
      <c r="J469" s="15" t="str">
        <f t="shared" si="29"/>
        <v/>
      </c>
      <c r="K469" s="14" t="str">
        <f>IFERROR(J469/'دیتا اولیه'!$AR$2*1000000,"")</f>
        <v/>
      </c>
      <c r="L469" s="14">
        <f>IFERROR(VLOOKUP($A469,'دیتا اولیه'!$A:$AM,15,FALSE)/10000000000,"")</f>
        <v>-1.4138999999999999</v>
      </c>
      <c r="M469" s="14">
        <f>IFERROR(L469/'دیتا اولیه'!$AS$2*1000000,"")</f>
        <v>-20.91537107439239</v>
      </c>
      <c r="N469" s="51" t="str">
        <f>IFERROR(VLOOKUP($A469,'دیتا اولیه'!$A:$AM,36,FALSE),"")</f>
        <v>-</v>
      </c>
      <c r="O469" s="35" t="str">
        <f t="shared" si="30"/>
        <v/>
      </c>
      <c r="P469" s="51" t="str">
        <f>IFERROR(VLOOKUP($A469,'دیتا اولیه'!$A:$AM,37,FALSE),"")</f>
        <v>-</v>
      </c>
      <c r="Q469" s="34" t="str">
        <f t="shared" si="31"/>
        <v/>
      </c>
      <c r="R469" s="54" t="str">
        <f>IFERROR(VLOOKUP($A469,'دیتا اولیه'!$A:$AM,31,FALSE),"")</f>
        <v>-</v>
      </c>
      <c r="S469" s="14">
        <f>IFERROR(VLOOKUP($A469,'دیتا اولیه'!$A:$AM,17,FALSE)/10000000000,"")</f>
        <v>108.6947</v>
      </c>
      <c r="T469" s="14">
        <f>IFERROR(S469/'دیتا اولیه'!$AR$2*1000000,"")</f>
        <v>1820.7732381861733</v>
      </c>
      <c r="U469" s="30" t="str">
        <f>IFERROR(VLOOKUP($A469,'دیتا اولیه'!$A:$AM,22,FALSE),"")</f>
        <v>-</v>
      </c>
      <c r="V469" s="19" t="str">
        <f>IFERROR(VLOOKUP($A469,'دیتا اولیه'!$A:$AN,20,FALSE)/10000000000/L469,"")</f>
        <v/>
      </c>
      <c r="W469" s="14">
        <f>IFERROR(VLOOKUP($A469,'دیتا اولیه'!$A:$AN,40,FALSE),"")</f>
        <v>2252.0019000000002</v>
      </c>
      <c r="X469" s="18">
        <f>IFERROR(VLOOKUP($A469,'دیتا اولیه'!$A:$AN,23,FALSE),"")</f>
        <v>199.6379</v>
      </c>
      <c r="Y469" s="18" t="str">
        <f>IFERROR(VLOOKUP($A469,'دیتا اولیه'!$A:$AN,24,FALSE),"")</f>
        <v>-</v>
      </c>
      <c r="Z469" s="18">
        <f>IFERROR(VLOOKUP($A469,'دیتا اولیه'!$A:$AN,25,FALSE),"")</f>
        <v>3.1389999999999998</v>
      </c>
      <c r="AA469" s="30">
        <f>IFERROR(VLOOKUP($A469,'دیتا اولیه'!$A:$AN,38,FALSE),"")</f>
        <v>0.11269999999999999</v>
      </c>
      <c r="AB469" s="18">
        <f>IFERROR(VLOOKUP($A469,'دیتا اولیه'!$A:$AN,39,FALSE),"")</f>
        <v>1.2863</v>
      </c>
      <c r="AC469" s="22"/>
    </row>
    <row r="470" spans="1:29" ht="20.5" thickBot="1" x14ac:dyDescent="0.4">
      <c r="A470" s="14" t="s">
        <v>529</v>
      </c>
      <c r="B470" s="13" t="str">
        <f>VLOOKUP($A470,'دیتا اولیه'!$A:$AM,2,FALSE)</f>
        <v>سرمایه‌ گذاری‌ آتیه‌ دماوند</v>
      </c>
      <c r="C470" s="13" t="str">
        <f>VLOOKUP($A470,'دیتا اولیه'!$A:$AM,3,FALSE)</f>
        <v>سرمایه گذاری</v>
      </c>
      <c r="D470" s="13">
        <f>VLOOKUP($A470,'دیتا اولیه'!$A:$AM,5,FALSE)/10000000000</f>
        <v>7454.5</v>
      </c>
      <c r="E470" s="15">
        <f>IFERROR(D470/'دیتا اولیه'!$AO$2*1000,"")</f>
        <v>88.955847255369918</v>
      </c>
      <c r="F470" s="15">
        <f t="shared" si="28"/>
        <v>118.8234902678423</v>
      </c>
      <c r="G470" s="14">
        <f>IFERROR(F470/'دیتا اولیه'!$AP$2*1000000,"")</f>
        <v>2346.4354318294295</v>
      </c>
      <c r="H470" s="15">
        <f>IFERROR(VLOOKUP($A470,'دیتا اولیه'!$A:$AM,16,FALSE)/10000000000,"")</f>
        <v>1604.4906000000001</v>
      </c>
      <c r="I470" s="14">
        <f>IFERROR(H470/'دیتا اولیه'!$AQ$2*1000000,"")</f>
        <v>31023.833094860591</v>
      </c>
      <c r="J470" s="15">
        <f t="shared" si="29"/>
        <v>64.544370142779684</v>
      </c>
      <c r="K470" s="14">
        <f>IFERROR(J470/'دیتا اولیه'!$AR$2*1000000,"")</f>
        <v>1081.1995601584617</v>
      </c>
      <c r="L470" s="14">
        <f>IFERROR(VLOOKUP($A470,'دیتا اولیه'!$A:$AM,15,FALSE)/10000000000,"")</f>
        <v>71.424800000000005</v>
      </c>
      <c r="M470" s="14">
        <f>IFERROR(L470/'دیتا اولیه'!$AS$2*1000000,"")</f>
        <v>1056.5642520081065</v>
      </c>
      <c r="N470" s="51">
        <f>IFERROR(VLOOKUP($A470,'دیتا اولیه'!$A:$AM,36,FALSE),"")</f>
        <v>0.1066</v>
      </c>
      <c r="O470" s="35">
        <f t="shared" si="30"/>
        <v>-2.2785162941376669E-2</v>
      </c>
      <c r="P470" s="51">
        <f>IFERROR(VLOOKUP($A470,'دیتا اولیه'!$A:$AM,37,FALSE),"")</f>
        <v>-0.39889999999999998</v>
      </c>
      <c r="Q470" s="34">
        <f t="shared" si="31"/>
        <v>-0.54971518172808098</v>
      </c>
      <c r="R470" s="54" t="str">
        <f>IFERROR(VLOOKUP($A470,'دیتا اولیه'!$A:$AM,31,FALSE),"")</f>
        <v>-</v>
      </c>
      <c r="S470" s="14">
        <f>IFERROR(VLOOKUP($A470,'دیتا اولیه'!$A:$AM,17,FALSE)/10000000000,"")</f>
        <v>834.01769999999999</v>
      </c>
      <c r="T470" s="14">
        <f>IFERROR(S470/'دیتا اولیه'!$AR$2*1000000,"")</f>
        <v>13970.847781295543</v>
      </c>
      <c r="U470" s="30">
        <f>IFERROR(VLOOKUP($A470,'دیتا اولیه'!$A:$AM,22,FALSE),"")</f>
        <v>0.74170000000000003</v>
      </c>
      <c r="V470" s="19" t="str">
        <f>IFERROR(VLOOKUP($A470,'دیتا اولیه'!$A:$AN,20,FALSE)/10000000000/L470,"")</f>
        <v/>
      </c>
      <c r="W470" s="14">
        <f>IFERROR(VLOOKUP($A470,'دیتا اولیه'!$A:$AN,40,FALSE),"")</f>
        <v>245.8323</v>
      </c>
      <c r="X470" s="18">
        <f>IFERROR(VLOOKUP($A470,'دیتا اولیه'!$A:$AN,23,FALSE),"")</f>
        <v>4.0411999999999999</v>
      </c>
      <c r="Y470" s="18">
        <f>IFERROR(VLOOKUP($A470,'دیتا اولیه'!$A:$AN,24,FALSE),"")</f>
        <v>4.2196999999999996</v>
      </c>
      <c r="Z470" s="18">
        <f>IFERROR(VLOOKUP($A470,'دیتا اولیه'!$A:$AN,25,FALSE),"")</f>
        <v>0.6411</v>
      </c>
      <c r="AA470" s="30">
        <f>IFERROR(VLOOKUP($A470,'دیتا اولیه'!$A:$AN,38,FALSE),"")</f>
        <v>0.41599999999999998</v>
      </c>
      <c r="AB470" s="18">
        <f>IFERROR(VLOOKUP($A470,'دیتا اولیه'!$A:$AN,39,FALSE),"")</f>
        <v>1.4225000000000001</v>
      </c>
      <c r="AC470" s="22"/>
    </row>
    <row r="471" spans="1:29" ht="20.5" thickBot="1" x14ac:dyDescent="0.4">
      <c r="A471" s="14" t="s">
        <v>591</v>
      </c>
      <c r="B471" s="13" t="str">
        <f>VLOOKUP($A471,'دیتا اولیه'!$A:$AM,2,FALSE)</f>
        <v>گروه مالی صبا تامین</v>
      </c>
      <c r="C471" s="13" t="str">
        <f>VLOOKUP($A471,'دیتا اولیه'!$A:$AM,3,FALSE)</f>
        <v>سرمایه گذاری</v>
      </c>
      <c r="D471" s="13">
        <f>VLOOKUP($A471,'دیتا اولیه'!$A:$AM,5,FALSE)/10000000000</f>
        <v>44229</v>
      </c>
      <c r="E471" s="15">
        <f>IFERROR(D471/'دیتا اولیه'!$AO$2*1000,"")</f>
        <v>527.79236276849645</v>
      </c>
      <c r="F471" s="15">
        <f t="shared" si="28"/>
        <v>453.87076392877663</v>
      </c>
      <c r="G471" s="14">
        <f>IFERROR(F471/'دیتا اولیه'!$AP$2*1000000,"")</f>
        <v>8962.6928105998541</v>
      </c>
      <c r="H471" s="15">
        <f>IFERROR(VLOOKUP($A471,'دیتا اولیه'!$A:$AM,16,FALSE)/10000000000,"")</f>
        <v>7183.2974999999997</v>
      </c>
      <c r="I471" s="14">
        <f>IFERROR(H471/'دیتا اولیه'!$AQ$2*1000000,"")</f>
        <v>138893.56703662168</v>
      </c>
      <c r="J471" s="15">
        <f t="shared" si="29"/>
        <v>1087.6655196145907</v>
      </c>
      <c r="K471" s="14">
        <f>IFERROR(J471/'دیتا اولیه'!$AR$2*1000000,"")</f>
        <v>18219.768491123352</v>
      </c>
      <c r="L471" s="14">
        <f>IFERROR(VLOOKUP($A471,'دیتا اولیه'!$A:$AM,15,FALSE)/10000000000,"")</f>
        <v>158.0378</v>
      </c>
      <c r="M471" s="14">
        <f>IFERROR(L471/'دیتا اولیه'!$AS$2*1000000,"")</f>
        <v>2337.8026952264022</v>
      </c>
      <c r="N471" s="51">
        <f>IFERROR(VLOOKUP($A471,'دیتا اولیه'!$A:$AM,36,FALSE),"")</f>
        <v>-0.85470000000000002</v>
      </c>
      <c r="O471" s="35">
        <f t="shared" si="30"/>
        <v>-0.87168867176521059</v>
      </c>
      <c r="P471" s="51">
        <f>IFERROR(VLOOKUP($A471,'دیتا اولیه'!$A:$AM,37,FALSE),"")</f>
        <v>-0.65180000000000005</v>
      </c>
      <c r="Q471" s="34">
        <f t="shared" si="31"/>
        <v>-0.73916291179124571</v>
      </c>
      <c r="R471" s="54" t="str">
        <f>IFERROR(VLOOKUP($A471,'دیتا اولیه'!$A:$AM,31,FALSE),"")</f>
        <v>-</v>
      </c>
      <c r="S471" s="14">
        <f>IFERROR(VLOOKUP($A471,'دیتا اولیه'!$A:$AM,17,FALSE)/10000000000,"")</f>
        <v>678.69460000000004</v>
      </c>
      <c r="T471" s="14">
        <f>IFERROR(S471/'دیتا اولیه'!$AR$2*1000000,"")</f>
        <v>11368.990066502505</v>
      </c>
      <c r="U471" s="30">
        <f>IFERROR(VLOOKUP($A471,'دیتا اولیه'!$A:$AM,22,FALSE),"")</f>
        <v>0.66869999999999996</v>
      </c>
      <c r="V471" s="19">
        <f>IFERROR(VLOOKUP($A471,'دیتا اولیه'!$A:$AN,20,FALSE)/10000000000/L471,"")</f>
        <v>1.5946975976633437</v>
      </c>
      <c r="W471" s="14">
        <f>IFERROR(VLOOKUP($A471,'دیتا اولیه'!$A:$AN,40,FALSE),"")</f>
        <v>303.23970000000003</v>
      </c>
      <c r="X471" s="18">
        <f>IFERROR(VLOOKUP($A471,'دیتا اولیه'!$A:$AN,23,FALSE),"")</f>
        <v>5.4236000000000004</v>
      </c>
      <c r="Y471" s="18">
        <f>IFERROR(VLOOKUP($A471,'دیتا اولیه'!$A:$AN,24,FALSE),"")</f>
        <v>6.2808000000000002</v>
      </c>
      <c r="Z471" s="18">
        <f>IFERROR(VLOOKUP($A471,'دیتا اولیه'!$A:$AN,25,FALSE),"")</f>
        <v>0.57569999999999999</v>
      </c>
      <c r="AA471" s="30">
        <f>IFERROR(VLOOKUP($A471,'دیتا اولیه'!$A:$AN,38,FALSE),"")</f>
        <v>0.47249999999999998</v>
      </c>
      <c r="AB471" s="18">
        <f>IFERROR(VLOOKUP($A471,'دیتا اولیه'!$A:$AN,39,FALSE),"")</f>
        <v>1.1638999999999999</v>
      </c>
      <c r="AC471" s="22"/>
    </row>
    <row r="472" spans="1:29" ht="20.5" thickBot="1" x14ac:dyDescent="0.4">
      <c r="A472" s="14" t="s">
        <v>1043</v>
      </c>
      <c r="B472" s="13" t="str">
        <f>VLOOKUP($A472,'دیتا اولیه'!$A:$AM,2,FALSE)</f>
        <v>س. فنی و مهندسی مشانیر</v>
      </c>
      <c r="C472" s="13" t="str">
        <f>VLOOKUP($A472,'دیتا اولیه'!$A:$AM,3,FALSE)</f>
        <v>سرمایه گذاری</v>
      </c>
      <c r="D472" s="13">
        <f>VLOOKUP($A472,'دیتا اولیه'!$A:$AM,5,FALSE)/10000000000</f>
        <v>874.64</v>
      </c>
      <c r="E472" s="15">
        <f>IFERROR(D472/'دیتا اولیه'!$AO$2*1000,"")</f>
        <v>10.437231503579952</v>
      </c>
      <c r="F472" s="15" t="str">
        <f t="shared" si="28"/>
        <v/>
      </c>
      <c r="G472" s="14" t="str">
        <f>IFERROR(F472/'دیتا اولیه'!$AP$2*1000000,"")</f>
        <v/>
      </c>
      <c r="H472" s="15">
        <f>IFERROR(VLOOKUP($A472,'دیتا اولیه'!$A:$AM,16,FALSE)/10000000000,"")</f>
        <v>10.657</v>
      </c>
      <c r="I472" s="14">
        <f>IFERROR(H472/'دیتا اولیه'!$AQ$2*1000000,"")</f>
        <v>206.05978576124366</v>
      </c>
      <c r="J472" s="15">
        <f t="shared" si="29"/>
        <v>2.2997455470737926</v>
      </c>
      <c r="K472" s="14">
        <f>IFERROR(J472/'دیتا اولیه'!$AR$2*1000000,"")</f>
        <v>38.523636817156522</v>
      </c>
      <c r="L472" s="14">
        <f>IFERROR(VLOOKUP($A472,'دیتا اولیه'!$A:$AM,15,FALSE)/10000000000,"")</f>
        <v>-0.45190000000000002</v>
      </c>
      <c r="M472" s="14">
        <f>IFERROR(L472/'دیتا اولیه'!$AS$2*1000000,"")</f>
        <v>-6.6848123548468221</v>
      </c>
      <c r="N472" s="51">
        <f>IFERROR(VLOOKUP($A472,'دیتا اولیه'!$A:$AM,36,FALSE),"")</f>
        <v>-1.1964999999999999</v>
      </c>
      <c r="O472" s="35">
        <f t="shared" si="30"/>
        <v>-1.1735249552521412</v>
      </c>
      <c r="P472" s="51" t="str">
        <f>IFERROR(VLOOKUP($A472,'دیتا اولیه'!$A:$AM,37,FALSE),"")</f>
        <v>-</v>
      </c>
      <c r="Q472" s="34" t="str">
        <f t="shared" si="31"/>
        <v/>
      </c>
      <c r="R472" s="54" t="str">
        <f>IFERROR(VLOOKUP($A472,'دیتا اولیه'!$A:$AM,31,FALSE),"")</f>
        <v>-</v>
      </c>
      <c r="S472" s="14">
        <f>IFERROR(VLOOKUP($A472,'دیتا اولیه'!$A:$AM,17,FALSE)/10000000000,"")</f>
        <v>8.0617999999999999</v>
      </c>
      <c r="T472" s="14">
        <f>IFERROR(S472/'دیتا اولیه'!$AR$2*1000000,"")</f>
        <v>135.04531215974001</v>
      </c>
      <c r="U472" s="30">
        <f>IFERROR(VLOOKUP($A472,'دیتا اولیه'!$A:$AM,22,FALSE),"")</f>
        <v>0.4879</v>
      </c>
      <c r="V472" s="19" t="str">
        <f>IFERROR(VLOOKUP($A472,'دیتا اولیه'!$A:$AN,20,FALSE)/10000000000/L472,"")</f>
        <v/>
      </c>
      <c r="W472" s="14">
        <f>IFERROR(VLOOKUP($A472,'دیتا اولیه'!$A:$AN,40,FALSE),"")</f>
        <v>480.87689999999998</v>
      </c>
      <c r="X472" s="18">
        <f>IFERROR(VLOOKUP($A472,'دیتا اولیه'!$A:$AN,23,FALSE),"")</f>
        <v>53.072800000000001</v>
      </c>
      <c r="Y472" s="18">
        <f>IFERROR(VLOOKUP($A472,'دیتا اولیه'!$A:$AN,24,FALSE),"")</f>
        <v>73.739099999999993</v>
      </c>
      <c r="Z472" s="18">
        <f>IFERROR(VLOOKUP($A472,'دیتا اولیه'!$A:$AN,25,FALSE),"")</f>
        <v>7.8478000000000003</v>
      </c>
      <c r="AA472" s="30">
        <f>IFERROR(VLOOKUP($A472,'دیتا اولیه'!$A:$AN,38,FALSE),"")</f>
        <v>0.51970000000000005</v>
      </c>
      <c r="AB472" s="18">
        <f>IFERROR(VLOOKUP($A472,'دیتا اولیه'!$A:$AN,39,FALSE),"")</f>
        <v>0.9758</v>
      </c>
      <c r="AC472" s="22"/>
    </row>
    <row r="473" spans="1:29" ht="20.5" thickBot="1" x14ac:dyDescent="0.4">
      <c r="A473" s="14" t="s">
        <v>1493</v>
      </c>
      <c r="B473" s="13" t="str">
        <f>VLOOKUP($A473,'دیتا اولیه'!$A:$AM,2,FALSE)</f>
        <v>گروه فن آوا</v>
      </c>
      <c r="C473" s="13" t="str">
        <f>VLOOKUP($A473,'دیتا اولیه'!$A:$AM,3,FALSE)</f>
        <v>سرمایه گذاری</v>
      </c>
      <c r="D473" s="13">
        <f>VLOOKUP($A473,'دیتا اولیه'!$A:$AM,5,FALSE)/10000000000</f>
        <v>870.98</v>
      </c>
      <c r="E473" s="15">
        <f>IFERROR(D473/'دیتا اولیه'!$AO$2*1000,"")</f>
        <v>10.393556085918854</v>
      </c>
      <c r="F473" s="15" t="str">
        <f t="shared" si="28"/>
        <v/>
      </c>
      <c r="G473" s="14" t="str">
        <f>IFERROR(F473/'دیتا اولیه'!$AP$2*1000000,"")</f>
        <v/>
      </c>
      <c r="H473" s="15">
        <f>IFERROR(VLOOKUP($A473,'دیتا اولیه'!$A:$AM,16,FALSE)/10000000000,"")</f>
        <v>62.863599999999998</v>
      </c>
      <c r="I473" s="14">
        <f>IFERROR(H473/'دیتا اولیه'!$AQ$2*1000000,"")</f>
        <v>1215.507173517924</v>
      </c>
      <c r="J473" s="15">
        <f t="shared" si="29"/>
        <v>4.0029102305798068</v>
      </c>
      <c r="K473" s="14">
        <f>IFERROR(J473/'دیتا اولیه'!$AR$2*1000000,"")</f>
        <v>67.053792160071822</v>
      </c>
      <c r="L473" s="14">
        <f>IFERROR(VLOOKUP($A473,'دیتا اولیه'!$A:$AM,15,FALSE)/10000000000,"")</f>
        <v>-1.7881</v>
      </c>
      <c r="M473" s="14">
        <f>IFERROR(L473/'دیتا اولیه'!$AS$2*1000000,"")</f>
        <v>-26.450792148045146</v>
      </c>
      <c r="N473" s="51">
        <f>IFERROR(VLOOKUP($A473,'دیتا اولیه'!$A:$AM,36,FALSE),"")</f>
        <v>-1.4467000000000001</v>
      </c>
      <c r="O473" s="35">
        <f t="shared" si="30"/>
        <v>-1.394471234153341</v>
      </c>
      <c r="P473" s="51" t="str">
        <f>IFERROR(VLOOKUP($A473,'دیتا اولیه'!$A:$AM,37,FALSE),"")</f>
        <v>-</v>
      </c>
      <c r="Q473" s="34" t="str">
        <f t="shared" si="31"/>
        <v/>
      </c>
      <c r="R473" s="54" t="str">
        <f>IFERROR(VLOOKUP($A473,'دیتا اولیه'!$A:$AM,31,FALSE),"")</f>
        <v>-</v>
      </c>
      <c r="S473" s="14">
        <f>IFERROR(VLOOKUP($A473,'دیتا اولیه'!$A:$AM,17,FALSE)/10000000000,"")</f>
        <v>119.77460000000001</v>
      </c>
      <c r="T473" s="14">
        <f>IFERROR(S473/'دیتا اولیه'!$AR$2*1000000,"")</f>
        <v>2006.3755297586144</v>
      </c>
      <c r="U473" s="30">
        <f>IFERROR(VLOOKUP($A473,'دیتا اولیه'!$A:$AM,22,FALSE),"")</f>
        <v>0.24440000000000001</v>
      </c>
      <c r="V473" s="19">
        <f>IFERROR(VLOOKUP($A473,'دیتا اولیه'!$A:$AN,20,FALSE)/10000000000/L473,"")</f>
        <v>-0.192662602762709</v>
      </c>
      <c r="W473" s="14">
        <f>IFERROR(VLOOKUP($A473,'دیتا اولیه'!$A:$AN,40,FALSE),"")</f>
        <v>1472.2867000000001</v>
      </c>
      <c r="X473" s="18">
        <f>IFERROR(VLOOKUP($A473,'دیتا اولیه'!$A:$AN,23,FALSE),"")</f>
        <v>10.8454</v>
      </c>
      <c r="Y473" s="18">
        <f>IFERROR(VLOOKUP($A473,'دیتا اولیه'!$A:$AN,24,FALSE),"")</f>
        <v>35.613999999999997</v>
      </c>
      <c r="Z473" s="18">
        <f>IFERROR(VLOOKUP($A473,'دیتا اولیه'!$A:$AN,25,FALSE),"")</f>
        <v>2.5604</v>
      </c>
      <c r="AA473" s="30">
        <f>IFERROR(VLOOKUP($A473,'دیتا اولیه'!$A:$AN,38,FALSE),"")</f>
        <v>5.5399999999999998E-2</v>
      </c>
      <c r="AB473" s="18">
        <f>IFERROR(VLOOKUP($A473,'دیتا اولیه'!$A:$AN,39,FALSE),"")</f>
        <v>0.53369999999999995</v>
      </c>
      <c r="AC473" s="22"/>
    </row>
    <row r="474" spans="1:29" ht="20.5" thickBot="1" x14ac:dyDescent="0.4">
      <c r="A474" s="14" t="s">
        <v>1463</v>
      </c>
      <c r="B474" s="13" t="str">
        <f>VLOOKUP($A474,'دیتا اولیه'!$A:$AM,2,FALSE)</f>
        <v>س. و خدمات مدیریت صند. ب کشوری</v>
      </c>
      <c r="C474" s="13" t="str">
        <f>VLOOKUP($A474,'دیتا اولیه'!$A:$AM,3,FALSE)</f>
        <v>سرمایه گذاری</v>
      </c>
      <c r="D474" s="13">
        <f>VLOOKUP($A474,'دیتا اولیه'!$A:$AM,5,FALSE)/10000000000</f>
        <v>998.1</v>
      </c>
      <c r="E474" s="15">
        <f>IFERROR(D474/'دیتا اولیه'!$AO$2*1000,"")</f>
        <v>11.910501193317423</v>
      </c>
      <c r="F474" s="15">
        <f t="shared" si="28"/>
        <v>10.447753492802709</v>
      </c>
      <c r="G474" s="14">
        <f>IFERROR(F474/'دیتا اولیه'!$AP$2*1000000,"")</f>
        <v>206.31424748820518</v>
      </c>
      <c r="H474" s="15">
        <f>IFERROR(VLOOKUP($A474,'دیتا اولیه'!$A:$AM,16,FALSE)/10000000000,"")</f>
        <v>260.51100000000002</v>
      </c>
      <c r="I474" s="14">
        <f>IFERROR(H474/'دیتا اولیه'!$AQ$2*1000000,"")</f>
        <v>5037.1437410572726</v>
      </c>
      <c r="J474" s="15">
        <f t="shared" si="29"/>
        <v>106.34029086991652</v>
      </c>
      <c r="K474" s="14">
        <f>IFERROR(J474/'دیتا اولیه'!$AR$2*1000000,"")</f>
        <v>1781.3339174483897</v>
      </c>
      <c r="L474" s="14">
        <f>IFERROR(VLOOKUP($A474,'دیتا اولیه'!$A:$AM,15,FALSE)/10000000000,"")</f>
        <v>78.968299999999999</v>
      </c>
      <c r="M474" s="14">
        <f>IFERROR(L474/'دیتا اولیه'!$AS$2*1000000,"")</f>
        <v>1168.1528379757694</v>
      </c>
      <c r="N474" s="51">
        <f>IFERROR(VLOOKUP($A474,'دیتا اولیه'!$A:$AM,36,FALSE),"")</f>
        <v>-0.25740000000000002</v>
      </c>
      <c r="O474" s="35">
        <f t="shared" si="30"/>
        <v>-0.34422579251786234</v>
      </c>
      <c r="P474" s="51">
        <f>IFERROR(VLOOKUP($A474,'دیتا اولیه'!$A:$AM,37,FALSE),"")</f>
        <v>6.5583999999999998</v>
      </c>
      <c r="Q474" s="34">
        <f t="shared" si="31"/>
        <v>4.6620076034378179</v>
      </c>
      <c r="R474" s="54" t="str">
        <f>IFERROR(VLOOKUP($A474,'دیتا اولیه'!$A:$AM,31,FALSE),"")</f>
        <v>-</v>
      </c>
      <c r="S474" s="14">
        <f>IFERROR(VLOOKUP($A474,'دیتا اولیه'!$A:$AM,17,FALSE)/10000000000,"")</f>
        <v>446.83150000000001</v>
      </c>
      <c r="T474" s="14">
        <f>IFERROR(S474/'دیتا اولیه'!$AR$2*1000000,"")</f>
        <v>7484.9908705630105</v>
      </c>
      <c r="U474" s="30">
        <f>IFERROR(VLOOKUP($A474,'دیتا اولیه'!$A:$AM,22,FALSE),"")</f>
        <v>0.79410000000000003</v>
      </c>
      <c r="V474" s="19">
        <f>IFERROR(VLOOKUP($A474,'دیتا اولیه'!$A:$AN,20,FALSE)/10000000000/L474,"")</f>
        <v>3.9256258523990008E-5</v>
      </c>
      <c r="W474" s="14">
        <f>IFERROR(VLOOKUP($A474,'دیتا اولیه'!$A:$AN,40,FALSE),"")</f>
        <v>75.844800000000006</v>
      </c>
      <c r="X474" s="18">
        <f>IFERROR(VLOOKUP($A474,'دیتا اولیه'!$A:$AN,23,FALSE),"")</f>
        <v>3.6640000000000001</v>
      </c>
      <c r="Y474" s="18">
        <f>IFERROR(VLOOKUP($A474,'دیتا اولیه'!$A:$AN,24,FALSE),"")</f>
        <v>3.8468</v>
      </c>
      <c r="Z474" s="18">
        <f>IFERROR(VLOOKUP($A474,'دیتا اولیه'!$A:$AN,25,FALSE),"")</f>
        <v>0.57410000000000005</v>
      </c>
      <c r="AA474" s="30">
        <f>IFERROR(VLOOKUP($A474,'دیتا اولیه'!$A:$AN,38,FALSE),"")</f>
        <v>0.58740000000000003</v>
      </c>
      <c r="AB474" s="18">
        <f>IFERROR(VLOOKUP($A474,'دیتا اولیه'!$A:$AN,39,FALSE),"")</f>
        <v>1.2255</v>
      </c>
      <c r="AC474" s="22"/>
    </row>
    <row r="475" spans="1:29" ht="20.5" thickBot="1" x14ac:dyDescent="0.4">
      <c r="A475" s="14" t="s">
        <v>339</v>
      </c>
      <c r="B475" s="13" t="str">
        <f>VLOOKUP($A475,'دیتا اولیه'!$A:$AM,2,FALSE)</f>
        <v>سرمایه گذاری گروه توسعه ملی</v>
      </c>
      <c r="C475" s="13" t="str">
        <f>VLOOKUP($A475,'دیتا اولیه'!$A:$AM,3,FALSE)</f>
        <v>سرمایه گذاری</v>
      </c>
      <c r="D475" s="13">
        <f>VLOOKUP($A475,'دیتا اولیه'!$A:$AM,5,FALSE)/10000000000</f>
        <v>34170</v>
      </c>
      <c r="E475" s="15">
        <f>IFERROR(D475/'دیتا اولیه'!$AO$2*1000,"")</f>
        <v>407.75656324582337</v>
      </c>
      <c r="F475" s="15">
        <f t="shared" si="28"/>
        <v>476.03807687132792</v>
      </c>
      <c r="G475" s="14">
        <f>IFERROR(F475/'دیتا اولیه'!$AP$2*1000000,"")</f>
        <v>9400.4359571747227</v>
      </c>
      <c r="H475" s="15">
        <f>IFERROR(VLOOKUP($A475,'دیتا اولیه'!$A:$AM,16,FALSE)/10000000000,"")</f>
        <v>26620.7736</v>
      </c>
      <c r="I475" s="14">
        <f>IFERROR(H475/'دیتا اولیه'!$AQ$2*1000000,"")</f>
        <v>514729.37081867055</v>
      </c>
      <c r="J475" s="15">
        <f t="shared" si="29"/>
        <v>2396.5276586136829</v>
      </c>
      <c r="K475" s="14">
        <f>IFERROR(J475/'دیتا اولیه'!$AR$2*1000000,"")</f>
        <v>40144.859182432665</v>
      </c>
      <c r="L475" s="14">
        <f>IFERROR(VLOOKUP($A475,'دیتا اولیه'!$A:$AM,15,FALSE)/10000000000,"")</f>
        <v>1061.4221</v>
      </c>
      <c r="M475" s="14">
        <f>IFERROR(L475/'دیتا اولیه'!$AS$2*1000000,"")</f>
        <v>15701.278087602255</v>
      </c>
      <c r="N475" s="51">
        <f>IFERROR(VLOOKUP($A475,'دیتا اولیه'!$A:$AM,36,FALSE),"")</f>
        <v>-0.55710000000000004</v>
      </c>
      <c r="O475" s="35">
        <f t="shared" si="30"/>
        <v>-0.6088844647268532</v>
      </c>
      <c r="P475" s="51">
        <f>IFERROR(VLOOKUP($A475,'دیتا اولیه'!$A:$AM,37,FALSE),"")</f>
        <v>1.2297</v>
      </c>
      <c r="Q475" s="34">
        <f t="shared" si="31"/>
        <v>0.6702712681765064</v>
      </c>
      <c r="R475" s="54" t="str">
        <f>IFERROR(VLOOKUP($A475,'دیتا اولیه'!$A:$AM,31,FALSE),"")</f>
        <v>-</v>
      </c>
      <c r="S475" s="14">
        <f>IFERROR(VLOOKUP($A475,'دیتا اولیه'!$A:$AM,17,FALSE)/10000000000,"")</f>
        <v>5771.0294000000004</v>
      </c>
      <c r="T475" s="14">
        <f>IFERROR(S475/'دیتا اولیه'!$AR$2*1000000,"")</f>
        <v>96672.017019280698</v>
      </c>
      <c r="U475" s="30">
        <f>IFERROR(VLOOKUP($A475,'دیتا اولیه'!$A:$AM,22,FALSE),"")</f>
        <v>0.66539999999999999</v>
      </c>
      <c r="V475" s="19" t="str">
        <f>IFERROR(VLOOKUP($A475,'دیتا اولیه'!$A:$AN,20,FALSE)/10000000000/L475,"")</f>
        <v/>
      </c>
      <c r="W475" s="14">
        <f>IFERROR(VLOOKUP($A475,'دیتا اولیه'!$A:$AN,40,FALSE),"")</f>
        <v>265.30410000000001</v>
      </c>
      <c r="X475" s="18">
        <f>IFERROR(VLOOKUP($A475,'دیتا اولیه'!$A:$AN,23,FALSE),"")</f>
        <v>5.9680999999999997</v>
      </c>
      <c r="Y475" s="18">
        <f>IFERROR(VLOOKUP($A475,'دیتا اولیه'!$A:$AN,24,FALSE),"")</f>
        <v>1.1380999999999999</v>
      </c>
      <c r="Z475" s="18">
        <f>IFERROR(VLOOKUP($A475,'دیتا اولیه'!$A:$AN,25,FALSE),"")</f>
        <v>0.56569999999999998</v>
      </c>
      <c r="AA475" s="30">
        <f>IFERROR(VLOOKUP($A475,'دیتا اولیه'!$A:$AN,38,FALSE),"")</f>
        <v>0.33800000000000002</v>
      </c>
      <c r="AB475" s="18">
        <f>IFERROR(VLOOKUP($A475,'دیتا اولیه'!$A:$AN,39,FALSE),"")</f>
        <v>0.88460000000000005</v>
      </c>
      <c r="AC475" s="22"/>
    </row>
    <row r="476" spans="1:29" ht="20.5" thickBot="1" x14ac:dyDescent="0.4">
      <c r="A476" s="14" t="s">
        <v>132</v>
      </c>
      <c r="B476" s="13" t="str">
        <f>VLOOKUP($A476,'دیتا اولیه'!$A:$AM,2,FALSE)</f>
        <v>گ.مدیریت ارزش سرمایه ص ب کشوری</v>
      </c>
      <c r="C476" s="13" t="str">
        <f>VLOOKUP($A476,'دیتا اولیه'!$A:$AM,3,FALSE)</f>
        <v>سرمایه گذاری</v>
      </c>
      <c r="D476" s="13">
        <f>VLOOKUP($A476,'دیتا اولیه'!$A:$AM,5,FALSE)/10000000000</f>
        <v>5608.2</v>
      </c>
      <c r="E476" s="15">
        <f>IFERROR(D476/'دیتا اولیه'!$AO$2*1000,"")</f>
        <v>66.923627684964202</v>
      </c>
      <c r="F476" s="15">
        <f t="shared" si="28"/>
        <v>25.418730019432083</v>
      </c>
      <c r="G476" s="14">
        <f>IFERROR(F476/'دیتا اولیه'!$AP$2*1000000,"")</f>
        <v>501.94964493349289</v>
      </c>
      <c r="H476" s="15">
        <f>IFERROR(VLOOKUP($A476,'دیتا اولیه'!$A:$AM,16,FALSE)/10000000000,"")</f>
        <v>934.31700000000001</v>
      </c>
      <c r="I476" s="14">
        <f>IFERROR(H476/'دیتا اولیه'!$AQ$2*1000000,"")</f>
        <v>18065.605785219846</v>
      </c>
      <c r="J476" s="15">
        <f t="shared" si="29"/>
        <v>11.846364335725623</v>
      </c>
      <c r="K476" s="14">
        <f>IFERROR(J476/'دیتا اولیه'!$AR$2*1000000,"")</f>
        <v>198.4415353489392</v>
      </c>
      <c r="L476" s="14">
        <f>IFERROR(VLOOKUP($A476,'دیتا اولیه'!$A:$AM,15,FALSE)/10000000000,"")</f>
        <v>121.6515</v>
      </c>
      <c r="M476" s="14">
        <f>IFERROR(L476/'دیتا اولیه'!$AS$2*1000000,"")</f>
        <v>1799.5517817783762</v>
      </c>
      <c r="N476" s="51">
        <f>IFERROR(VLOOKUP($A476,'دیتا اولیه'!$A:$AM,36,FALSE),"")</f>
        <v>9.2690999999999999</v>
      </c>
      <c r="O476" s="35">
        <f t="shared" si="30"/>
        <v>8.0684229922634287</v>
      </c>
      <c r="P476" s="51">
        <f>IFERROR(VLOOKUP($A476,'دیتا اولیه'!$A:$AM,37,FALSE),"")</f>
        <v>3.7858999999999998</v>
      </c>
      <c r="Q476" s="34">
        <f t="shared" si="31"/>
        <v>2.585124125382761</v>
      </c>
      <c r="R476" s="54" t="str">
        <f>IFERROR(VLOOKUP($A476,'دیتا اولیه'!$A:$AM,31,FALSE),"")</f>
        <v>-</v>
      </c>
      <c r="S476" s="14">
        <f>IFERROR(VLOOKUP($A476,'دیتا اولیه'!$A:$AM,17,FALSE)/10000000000,"")</f>
        <v>395.9794</v>
      </c>
      <c r="T476" s="14">
        <f>IFERROR(S476/'دیتا اولیه'!$AR$2*1000000,"")</f>
        <v>6633.1540948456368</v>
      </c>
      <c r="U476" s="30">
        <f>IFERROR(VLOOKUP($A476,'دیتا اولیه'!$A:$AM,22,FALSE),"")</f>
        <v>0.62609999999999999</v>
      </c>
      <c r="V476" s="19">
        <f>IFERROR(VLOOKUP($A476,'دیتا اولیه'!$A:$AN,20,FALSE)/10000000000/L476,"")</f>
        <v>2.438276552282545E-2</v>
      </c>
      <c r="W476" s="14">
        <f>IFERROR(VLOOKUP($A476,'دیتا اولیه'!$A:$AN,40,FALSE),"")</f>
        <v>195.9622</v>
      </c>
      <c r="X476" s="18">
        <f>IFERROR(VLOOKUP($A476,'دیتا اولیه'!$A:$AN,23,FALSE),"")</f>
        <v>5.2366000000000001</v>
      </c>
      <c r="Y476" s="18">
        <f>IFERROR(VLOOKUP($A476,'دیتا اولیه'!$A:$AN,24,FALSE),"")</f>
        <v>5.4558999999999997</v>
      </c>
      <c r="Z476" s="18">
        <f>IFERROR(VLOOKUP($A476,'دیتا اولیه'!$A:$AN,25,FALSE),"")</f>
        <v>0.54920000000000002</v>
      </c>
      <c r="AA476" s="30">
        <f>IFERROR(VLOOKUP($A476,'دیتا اولیه'!$A:$AN,38,FALSE),"")</f>
        <v>0.43819999999999998</v>
      </c>
      <c r="AB476" s="18">
        <f>IFERROR(VLOOKUP($A476,'دیتا اولیه'!$A:$AN,39,FALSE),"")</f>
        <v>0.96250000000000002</v>
      </c>
      <c r="AC476" s="22"/>
    </row>
    <row r="477" spans="1:29" ht="20.5" thickBot="1" x14ac:dyDescent="0.4">
      <c r="A477" s="14" t="s">
        <v>110</v>
      </c>
      <c r="B477" s="13" t="str">
        <f>VLOOKUP($A477,'دیتا اولیه'!$A:$AM,2,FALSE)</f>
        <v>گ.س.وت.ص.پتروشیمی خلیج فارس</v>
      </c>
      <c r="C477" s="13" t="str">
        <f>VLOOKUP($A477,'دیتا اولیه'!$A:$AM,3,FALSE)</f>
        <v>سرمایه گذاری</v>
      </c>
      <c r="D477" s="13">
        <f>VLOOKUP($A477,'دیتا اولیه'!$A:$AM,5,FALSE)/10000000000</f>
        <v>19810</v>
      </c>
      <c r="E477" s="15">
        <f>IFERROR(D477/'دیتا اولیه'!$AO$2*1000,"")</f>
        <v>236.39618138424819</v>
      </c>
      <c r="F477" s="15" t="str">
        <f t="shared" si="28"/>
        <v/>
      </c>
      <c r="G477" s="14" t="str">
        <f>IFERROR(F477/'دیتا اولیه'!$AP$2*1000000,"")</f>
        <v/>
      </c>
      <c r="H477" s="15">
        <f>IFERROR(VLOOKUP($A477,'دیتا اولیه'!$A:$AM,16,FALSE)/10000000000,"")</f>
        <v>4876.7831999999999</v>
      </c>
      <c r="I477" s="14">
        <f>IFERROR(H477/'دیتا اولیه'!$AQ$2*1000000,"")</f>
        <v>94295.664952241001</v>
      </c>
      <c r="J477" s="15">
        <f t="shared" si="29"/>
        <v>447.00520654929096</v>
      </c>
      <c r="K477" s="14">
        <f>IFERROR(J477/'دیتا اولیه'!$AR$2*1000000,"")</f>
        <v>7487.9006742263591</v>
      </c>
      <c r="L477" s="14">
        <f>IFERROR(VLOOKUP($A477,'دیتا اولیه'!$A:$AM,15,FALSE)/10000000000,"")</f>
        <v>652.49350000000004</v>
      </c>
      <c r="M477" s="14">
        <f>IFERROR(L477/'دیتا اولیه'!$AS$2*1000000,"")</f>
        <v>9652.127927101672</v>
      </c>
      <c r="N477" s="51">
        <f>IFERROR(VLOOKUP($A477,'دیتا اولیه'!$A:$AM,36,FALSE),"")</f>
        <v>0.4597</v>
      </c>
      <c r="O477" s="35">
        <f t="shared" si="30"/>
        <v>0.28902990932086836</v>
      </c>
      <c r="P477" s="51" t="str">
        <f>IFERROR(VLOOKUP($A477,'دیتا اولیه'!$A:$AM,37,FALSE),"")</f>
        <v>-</v>
      </c>
      <c r="Q477" s="34" t="str">
        <f t="shared" si="31"/>
        <v/>
      </c>
      <c r="R477" s="54" t="str">
        <f>IFERROR(VLOOKUP($A477,'دیتا اولیه'!$A:$AM,31,FALSE),"")</f>
        <v>-</v>
      </c>
      <c r="S477" s="14">
        <f>IFERROR(VLOOKUP($A477,'دیتا اولیه'!$A:$AM,17,FALSE)/10000000000,"")</f>
        <v>1850.8303000000001</v>
      </c>
      <c r="T477" s="14">
        <f>IFERROR(S477/'دیتا اولیه'!$AR$2*1000000,"")</f>
        <v>31003.740556476878</v>
      </c>
      <c r="U477" s="30">
        <f>IFERROR(VLOOKUP($A477,'دیتا اولیه'!$A:$AM,22,FALSE),"")</f>
        <v>0.2051</v>
      </c>
      <c r="V477" s="19">
        <f>IFERROR(VLOOKUP($A477,'دیتا اولیه'!$A:$AN,20,FALSE)/10000000000/L477,"")</f>
        <v>7.1692514944593319E-2</v>
      </c>
      <c r="W477" s="14">
        <f>IFERROR(VLOOKUP($A477,'دیتا اولیه'!$A:$AN,40,FALSE),"")</f>
        <v>923.06910000000005</v>
      </c>
      <c r="X477" s="18">
        <f>IFERROR(VLOOKUP($A477,'دیتا اولیه'!$A:$AN,23,FALSE),"")</f>
        <v>3.3965999999999998</v>
      </c>
      <c r="Y477" s="18">
        <f>IFERROR(VLOOKUP($A477,'دیتا اولیه'!$A:$AN,24,FALSE),"")</f>
        <v>3.4045000000000001</v>
      </c>
      <c r="Z477" s="18">
        <f>IFERROR(VLOOKUP($A477,'دیتا اولیه'!$A:$AN,25,FALSE),"")</f>
        <v>0.54179999999999995</v>
      </c>
      <c r="AA477" s="30">
        <f>IFERROR(VLOOKUP($A477,'دیتا اولیه'!$A:$AN,38,FALSE),"")</f>
        <v>0.53490000000000004</v>
      </c>
      <c r="AB477" s="18">
        <f>IFERROR(VLOOKUP($A477,'دیتا اولیه'!$A:$AN,39,FALSE),"")</f>
        <v>1.5237000000000001</v>
      </c>
      <c r="AC477" s="22"/>
    </row>
    <row r="478" spans="1:29" ht="20.5" thickBot="1" x14ac:dyDescent="0.4">
      <c r="A478" s="55" t="s">
        <v>517</v>
      </c>
      <c r="B478" s="13" t="str">
        <f>VLOOKUP($A478,'دیتا اولیه'!$A:$AM,2,FALSE)</f>
        <v>سرمایه‌گذاری‌ ملی‌ایران‌</v>
      </c>
      <c r="C478" s="13" t="str">
        <f>VLOOKUP($A478,'دیتا اولیه'!$A:$AM,3,FALSE)</f>
        <v>سرمایه گذاری</v>
      </c>
      <c r="D478" s="13">
        <f>VLOOKUP($A478,'دیتا اولیه'!$A:$AM,5,FALSE)/10000000000</f>
        <v>36140</v>
      </c>
      <c r="E478" s="15">
        <f>IFERROR(D478/'دیتا اولیه'!$AO$2*1000,"")</f>
        <v>431.26491646778044</v>
      </c>
      <c r="F478" s="15">
        <f t="shared" si="28"/>
        <v>1066.908167252833</v>
      </c>
      <c r="G478" s="14">
        <f>IFERROR(F478/'دیتا اولیه'!$AP$2*1000000,"")</f>
        <v>21068.48671510334</v>
      </c>
      <c r="H478" s="15">
        <f>IFERROR(VLOOKUP($A478,'دیتا اولیه'!$A:$AM,16,FALSE)/10000000000,"")</f>
        <v>4025.4555999999998</v>
      </c>
      <c r="I478" s="14">
        <f>IFERROR(H478/'دیتا اولیه'!$AQ$2*1000000,"")</f>
        <v>77834.711319076523</v>
      </c>
      <c r="J478" s="15">
        <f t="shared" si="29"/>
        <v>2004.5653450807633</v>
      </c>
      <c r="K478" s="14">
        <f>IFERROR(J478/'دیتا اولیه'!$AR$2*1000000,"")</f>
        <v>33578.99634957809</v>
      </c>
      <c r="L478" s="14">
        <f>IFERROR(VLOOKUP($A478,'دیتا اولیه'!$A:$AM,15,FALSE)/10000000000,"")</f>
        <v>1365.1089999999999</v>
      </c>
      <c r="M478" s="14">
        <f>IFERROR(L478/'دیتا اولیه'!$AS$2*1000000,"")</f>
        <v>20193.621396133192</v>
      </c>
      <c r="N478" s="51">
        <f>IFERROR(VLOOKUP($A478,'دیتا اولیه'!$A:$AM,36,FALSE),"")</f>
        <v>-0.31900000000000001</v>
      </c>
      <c r="O478" s="35">
        <f t="shared" si="30"/>
        <v>-0.39862343752311347</v>
      </c>
      <c r="P478" s="51">
        <f>IFERROR(VLOOKUP($A478,'دیتا اولیه'!$A:$AM,37,FALSE),"")</f>
        <v>0.27950000000000003</v>
      </c>
      <c r="Q478" s="34">
        <f t="shared" si="31"/>
        <v>-4.1524829514356321E-2</v>
      </c>
      <c r="R478" s="54" t="str">
        <f>IFERROR(VLOOKUP($A478,'دیتا اولیه'!$A:$AM,31,FALSE),"")</f>
        <v>-</v>
      </c>
      <c r="S478" s="14">
        <f>IFERROR(VLOOKUP($A478,'دیتا اولیه'!$A:$AM,17,FALSE)/10000000000,"")</f>
        <v>4734.1548000000003</v>
      </c>
      <c r="T478" s="14">
        <f>IFERROR(S478/'دیتا اولیه'!$AR$2*1000000,"")</f>
        <v>79303.060455299259</v>
      </c>
      <c r="U478" s="30">
        <f>IFERROR(VLOOKUP($A478,'دیتا اولیه'!$A:$AM,22,FALSE),"")</f>
        <v>0.59560000000000002</v>
      </c>
      <c r="V478" s="19">
        <f>IFERROR(VLOOKUP($A478,'دیتا اولیه'!$A:$AN,20,FALSE)/10000000000/L478,"")</f>
        <v>7.8235510863967642E-2</v>
      </c>
      <c r="W478" s="14">
        <f>IFERROR(VLOOKUP($A478,'دیتا اولیه'!$A:$AN,40,FALSE),"")</f>
        <v>265.45519999999999</v>
      </c>
      <c r="X478" s="18">
        <f>IFERROR(VLOOKUP($A478,'دیتا اولیه'!$A:$AN,23,FALSE),"")</f>
        <v>7.8872999999999998</v>
      </c>
      <c r="Y478" s="18">
        <f>IFERROR(VLOOKUP($A478,'دیتا اولیه'!$A:$AN,24,FALSE),"")</f>
        <v>8.4687999999999999</v>
      </c>
      <c r="Z478" s="18">
        <f>IFERROR(VLOOKUP($A478,'دیتا اولیه'!$A:$AN,25,FALSE),"")</f>
        <v>0.52690000000000003</v>
      </c>
      <c r="AA478" s="30">
        <f>IFERROR(VLOOKUP($A478,'دیتا اولیه'!$A:$AN,38,FALSE),"")</f>
        <v>0.55900000000000005</v>
      </c>
      <c r="AB478" s="18">
        <f>IFERROR(VLOOKUP($A478,'دیتا اولیه'!$A:$AN,39,FALSE),"")</f>
        <v>1.3307</v>
      </c>
      <c r="AC478" s="22"/>
    </row>
    <row r="479" spans="1:29" ht="20.5" thickBot="1" x14ac:dyDescent="0.4">
      <c r="A479" s="14" t="s">
        <v>636</v>
      </c>
      <c r="B479" s="13" t="str">
        <f>VLOOKUP($A479,'دیتا اولیه'!$A:$AM,2,FALSE)</f>
        <v>مدیریت سرمایه گذاری کوثربهمن</v>
      </c>
      <c r="C479" s="13" t="str">
        <f>VLOOKUP($A479,'دیتا اولیه'!$A:$AM,3,FALSE)</f>
        <v>سرمایه گذاری</v>
      </c>
      <c r="D479" s="13">
        <f>VLOOKUP($A479,'دیتا اولیه'!$A:$AM,5,FALSE)/10000000000</f>
        <v>4208</v>
      </c>
      <c r="E479" s="15">
        <f>IFERROR(D479/'دیتا اولیه'!$AO$2*1000,"")</f>
        <v>50.214797136038186</v>
      </c>
      <c r="F479" s="15">
        <f t="shared" si="28"/>
        <v>47.520149170655685</v>
      </c>
      <c r="G479" s="14">
        <f>IFERROR(F479/'دیتا اولیه'!$AP$2*1000000,"")</f>
        <v>938.39157130046772</v>
      </c>
      <c r="H479" s="15">
        <f>IFERROR(VLOOKUP($A479,'دیتا اولیه'!$A:$AM,16,FALSE)/10000000000,"")</f>
        <v>635.79</v>
      </c>
      <c r="I479" s="14">
        <f>IFERROR(H479/'دیتا اولیه'!$AQ$2*1000000,"")</f>
        <v>12293.398816659575</v>
      </c>
      <c r="J479" s="15">
        <f t="shared" si="29"/>
        <v>279.73361730013107</v>
      </c>
      <c r="K479" s="14">
        <f>IFERROR(J479/'دیتا اولیه'!$AR$2*1000000,"")</f>
        <v>4685.8907030526007</v>
      </c>
      <c r="L479" s="14">
        <f>IFERROR(VLOOKUP($A479,'دیتا اولیه'!$A:$AM,15,FALSE)/10000000000,"")</f>
        <v>85.374700000000004</v>
      </c>
      <c r="M479" s="14">
        <f>IFERROR(L479/'دیتا اولیه'!$AS$2*1000000,"")</f>
        <v>1262.9206668540405</v>
      </c>
      <c r="N479" s="51">
        <f>IFERROR(VLOOKUP($A479,'دیتا اولیه'!$A:$AM,36,FALSE),"")</f>
        <v>-0.69479999999999997</v>
      </c>
      <c r="O479" s="35">
        <f t="shared" si="30"/>
        <v>-0.73048439520125452</v>
      </c>
      <c r="P479" s="51">
        <f>IFERROR(VLOOKUP($A479,'دیتا اولیه'!$A:$AM,37,FALSE),"")</f>
        <v>0.79659999999999997</v>
      </c>
      <c r="Q479" s="34">
        <f t="shared" si="31"/>
        <v>0.3458354758065707</v>
      </c>
      <c r="R479" s="54" t="str">
        <f>IFERROR(VLOOKUP($A479,'دیتا اولیه'!$A:$AM,31,FALSE),"")</f>
        <v>-</v>
      </c>
      <c r="S479" s="14">
        <f>IFERROR(VLOOKUP($A479,'دیتا اولیه'!$A:$AM,17,FALSE)/10000000000,"")</f>
        <v>981.67489999999998</v>
      </c>
      <c r="T479" s="14">
        <f>IFERROR(S479/'دیتا اولیه'!$AR$2*1000000,"")</f>
        <v>16444.2920079736</v>
      </c>
      <c r="U479" s="30">
        <f>IFERROR(VLOOKUP($A479,'دیتا اولیه'!$A:$AM,22,FALSE),"")</f>
        <v>0.1007</v>
      </c>
      <c r="V479" s="19" t="str">
        <f>IFERROR(VLOOKUP($A479,'دیتا اولیه'!$A:$AN,20,FALSE)/10000000000/L479,"")</f>
        <v/>
      </c>
      <c r="W479" s="14">
        <f>IFERROR(VLOOKUP($A479,'دیتا اولیه'!$A:$AN,40,FALSE),"")</f>
        <v>114.16240000000001</v>
      </c>
      <c r="X479" s="18">
        <f>IFERROR(VLOOKUP($A479,'دیتا اولیه'!$A:$AN,23,FALSE),"")</f>
        <v>4.6047000000000002</v>
      </c>
      <c r="Y479" s="18">
        <f>IFERROR(VLOOKUP($A479,'دیتا اولیه'!$A:$AN,24,FALSE),"")</f>
        <v>4.7595999999999998</v>
      </c>
      <c r="Z479" s="18">
        <f>IFERROR(VLOOKUP($A479,'دیتا اولیه'!$A:$AN,25,FALSE),"")</f>
        <v>0.50449999999999995</v>
      </c>
      <c r="AA479" s="30">
        <f>IFERROR(VLOOKUP($A479,'دیتا اولیه'!$A:$AN,38,FALSE),"")</f>
        <v>0.26129999999999998</v>
      </c>
      <c r="AB479" s="18">
        <f>IFERROR(VLOOKUP($A479,'دیتا اولیه'!$A:$AN,39,FALSE),"")</f>
        <v>1.1264000000000001</v>
      </c>
      <c r="AC479" s="22"/>
    </row>
    <row r="480" spans="1:29" ht="20.5" thickBot="1" x14ac:dyDescent="0.4">
      <c r="A480" s="14" t="s">
        <v>792</v>
      </c>
      <c r="B480" s="13" t="str">
        <f>VLOOKUP($A480,'دیتا اولیه'!$A:$AM,2,FALSE)</f>
        <v>سرمایه‌ گذاری‌ پارس‌ توشه‌</v>
      </c>
      <c r="C480" s="13" t="str">
        <f>VLOOKUP($A480,'دیتا اولیه'!$A:$AM,3,FALSE)</f>
        <v>سرمایه گذاری</v>
      </c>
      <c r="D480" s="13">
        <f>VLOOKUP($A480,'دیتا اولیه'!$A:$AM,5,FALSE)/10000000000</f>
        <v>4921.5</v>
      </c>
      <c r="E480" s="15">
        <f>IFERROR(D480/'دیتا اولیه'!$AO$2*1000,"")</f>
        <v>58.7291169451074</v>
      </c>
      <c r="F480" s="15">
        <f t="shared" si="28"/>
        <v>69.17113842864778</v>
      </c>
      <c r="G480" s="14">
        <f>IFERROR(F480/'دیتا اولیه'!$AP$2*1000000,"")</f>
        <v>1365.9387525404381</v>
      </c>
      <c r="H480" s="15">
        <f>IFERROR(VLOOKUP($A480,'دیتا اولیه'!$A:$AM,16,FALSE)/10000000000,"")</f>
        <v>849.70860000000005</v>
      </c>
      <c r="I480" s="14">
        <f>IFERROR(H480/'دیتا اولیه'!$AQ$2*1000000,"")</f>
        <v>16429.649251711206</v>
      </c>
      <c r="J480" s="15">
        <f t="shared" si="29"/>
        <v>467.72388868810992</v>
      </c>
      <c r="K480" s="14">
        <f>IFERROR(J480/'دیتا اولیه'!$AR$2*1000000,"")</f>
        <v>7834.9647166207678</v>
      </c>
      <c r="L480" s="14">
        <f>IFERROR(VLOOKUP($A480,'دیتا اولیه'!$A:$AM,15,FALSE)/10000000000,"")</f>
        <v>129.41919999999999</v>
      </c>
      <c r="M480" s="14">
        <f>IFERROR(L480/'دیتا اولیه'!$AS$2*1000000,"")</f>
        <v>1914.4568867324447</v>
      </c>
      <c r="N480" s="51">
        <f>IFERROR(VLOOKUP($A480,'دیتا اولیه'!$A:$AM,36,FALSE),"")</f>
        <v>-0.72330000000000005</v>
      </c>
      <c r="O480" s="35">
        <f t="shared" si="30"/>
        <v>-0.75565213680271004</v>
      </c>
      <c r="P480" s="51">
        <f>IFERROR(VLOOKUP($A480,'دیتا اولیه'!$A:$AM,37,FALSE),"")</f>
        <v>0.871</v>
      </c>
      <c r="Q480" s="34">
        <f t="shared" si="31"/>
        <v>0.40156861584887782</v>
      </c>
      <c r="R480" s="54" t="str">
        <f>IFERROR(VLOOKUP($A480,'دیتا اولیه'!$A:$AM,31,FALSE),"")</f>
        <v>-</v>
      </c>
      <c r="S480" s="14">
        <f>IFERROR(VLOOKUP($A480,'دیتا اولیه'!$A:$AM,17,FALSE)/10000000000,"")</f>
        <v>1866.3336999999999</v>
      </c>
      <c r="T480" s="14">
        <f>IFERROR(S480/'دیتا اولیه'!$AR$2*1000000,"")</f>
        <v>31263.442049014186</v>
      </c>
      <c r="U480" s="30">
        <f>IFERROR(VLOOKUP($A480,'دیتا اولیه'!$A:$AM,22,FALSE),"")</f>
        <v>0.2001</v>
      </c>
      <c r="V480" s="19">
        <f>IFERROR(VLOOKUP($A480,'دیتا اولیه'!$A:$AN,20,FALSE)/10000000000/L480,"")</f>
        <v>1.0353950573021624E-4</v>
      </c>
      <c r="W480" s="14">
        <f>IFERROR(VLOOKUP($A480,'دیتا اولیه'!$A:$AN,40,FALSE),"")</f>
        <v>127.93170000000001</v>
      </c>
      <c r="X480" s="18">
        <f>IFERROR(VLOOKUP($A480,'دیتا اولیه'!$A:$AN,23,FALSE),"")</f>
        <v>4.2797999999999998</v>
      </c>
      <c r="Y480" s="18">
        <f>IFERROR(VLOOKUP($A480,'دیتا اولیه'!$A:$AN,24,FALSE),"")</f>
        <v>4.4272</v>
      </c>
      <c r="Z480" s="18">
        <f>IFERROR(VLOOKUP($A480,'دیتا اولیه'!$A:$AN,25,FALSE),"")</f>
        <v>0.49740000000000001</v>
      </c>
      <c r="AA480" s="30">
        <f>IFERROR(VLOOKUP($A480,'دیتا اولیه'!$A:$AN,38,FALSE),"")</f>
        <v>0.36699999999999999</v>
      </c>
      <c r="AB480" s="18">
        <f>IFERROR(VLOOKUP($A480,'دیتا اولیه'!$A:$AN,39,FALSE),"")</f>
        <v>1.1013999999999999</v>
      </c>
      <c r="AC480" s="22"/>
    </row>
    <row r="481" spans="1:29" ht="20.5" thickBot="1" x14ac:dyDescent="0.4">
      <c r="A481" s="14" t="s">
        <v>1368</v>
      </c>
      <c r="B481" s="13" t="str">
        <f>VLOOKUP($A481,'دیتا اولیه'!$A:$AM,2,FALSE)</f>
        <v>گروه صنایع معادن فلات ایرانیان</v>
      </c>
      <c r="C481" s="13" t="str">
        <f>VLOOKUP($A481,'دیتا اولیه'!$A:$AM,3,FALSE)</f>
        <v>سرمایه گذاری</v>
      </c>
      <c r="D481" s="13">
        <f>VLOOKUP($A481,'دیتا اولیه'!$A:$AM,5,FALSE)/10000000000</f>
        <v>620.80721000000005</v>
      </c>
      <c r="E481" s="15">
        <f>IFERROR(D481/'دیتا اولیه'!$AO$2*1000,"")</f>
        <v>7.4082005966587126</v>
      </c>
      <c r="F481" s="15" t="str">
        <f t="shared" si="28"/>
        <v/>
      </c>
      <c r="G481" s="14" t="str">
        <f>IFERROR(F481/'دیتا اولیه'!$AP$2*1000000,"")</f>
        <v/>
      </c>
      <c r="H481" s="15">
        <f>IFERROR(VLOOKUP($A481,'دیتا اولیه'!$A:$AM,16,FALSE)/10000000000,"")</f>
        <v>-4.8303000000000003</v>
      </c>
      <c r="I481" s="14">
        <f>IFERROR(H481/'دیتا اولیه'!$AQ$2*1000000,"")</f>
        <v>-93.396883096794156</v>
      </c>
      <c r="J481" s="15" t="str">
        <f t="shared" si="29"/>
        <v/>
      </c>
      <c r="K481" s="14" t="str">
        <f>IFERROR(J481/'دیتا اولیه'!$AR$2*1000000,"")</f>
        <v/>
      </c>
      <c r="L481" s="14">
        <f>IFERROR(VLOOKUP($A481,'دیتا اولیه'!$A:$AM,15,FALSE)/10000000000,"")</f>
        <v>-4.3499999999999997E-2</v>
      </c>
      <c r="M481" s="14">
        <f>IFERROR(L481/'دیتا اولیه'!$AS$2*1000000,"")</f>
        <v>-0.64348160530169662</v>
      </c>
      <c r="N481" s="51" t="str">
        <f>IFERROR(VLOOKUP($A481,'دیتا اولیه'!$A:$AM,36,FALSE),"")</f>
        <v>-</v>
      </c>
      <c r="O481" s="35" t="str">
        <f t="shared" si="30"/>
        <v/>
      </c>
      <c r="P481" s="51" t="str">
        <f>IFERROR(VLOOKUP($A481,'دیتا اولیه'!$A:$AM,37,FALSE),"")</f>
        <v>-</v>
      </c>
      <c r="Q481" s="34" t="str">
        <f t="shared" si="31"/>
        <v/>
      </c>
      <c r="R481" s="54" t="str">
        <f>IFERROR(VLOOKUP($A481,'دیتا اولیه'!$A:$AM,31,FALSE),"")</f>
        <v>-</v>
      </c>
      <c r="S481" s="14">
        <f>IFERROR(VLOOKUP($A481,'دیتا اولیه'!$A:$AM,17,FALSE)/10000000000,"")</f>
        <v>54.195</v>
      </c>
      <c r="T481" s="14">
        <f>IFERROR(S481/'دیتا اولیه'!$AR$2*1000000,"")</f>
        <v>907.83456455098246</v>
      </c>
      <c r="U481" s="30" t="str">
        <f>IFERROR(VLOOKUP($A481,'دیتا اولیه'!$A:$AM,22,FALSE),"")</f>
        <v>-</v>
      </c>
      <c r="V481" s="19" t="str">
        <f>IFERROR(VLOOKUP($A481,'دیتا اولیه'!$A:$AN,20,FALSE)/10000000000/L481,"")</f>
        <v/>
      </c>
      <c r="W481" s="14">
        <f>IFERROR(VLOOKUP($A481,'دیتا اولیه'!$A:$AN,40,FALSE),"")</f>
        <v>363395.46029999998</v>
      </c>
      <c r="X481" s="18">
        <f>IFERROR(VLOOKUP($A481,'دیتا اولیه'!$A:$AN,23,FALSE),"")</f>
        <v>1267.2121</v>
      </c>
      <c r="Y481" s="18" t="str">
        <f>IFERROR(VLOOKUP($A481,'دیتا اولیه'!$A:$AN,24,FALSE),"")</f>
        <v>-</v>
      </c>
      <c r="Z481" s="18">
        <f>IFERROR(VLOOKUP($A481,'دیتا اولیه'!$A:$AN,25,FALSE),"")</f>
        <v>6.2602000000000002</v>
      </c>
      <c r="AA481" s="30">
        <f>IFERROR(VLOOKUP($A481,'دیتا اولیه'!$A:$AN,38,FALSE),"")</f>
        <v>0.36709999999999998</v>
      </c>
      <c r="AB481" s="18">
        <f>IFERROR(VLOOKUP($A481,'دیتا اولیه'!$A:$AN,39,FALSE),"")</f>
        <v>0.46410000000000001</v>
      </c>
      <c r="AC481" s="22"/>
    </row>
    <row r="482" spans="1:29" ht="20.5" thickBot="1" x14ac:dyDescent="0.4">
      <c r="A482" s="14" t="s">
        <v>1503</v>
      </c>
      <c r="B482" s="13" t="str">
        <f>VLOOKUP($A482,'دیتا اولیه'!$A:$AM,2,FALSE)</f>
        <v>سرمایه گذاری و توسعه خوزستان</v>
      </c>
      <c r="C482" s="13" t="str">
        <f>VLOOKUP($A482,'دیتا اولیه'!$A:$AM,3,FALSE)</f>
        <v>سرمایه گذاری</v>
      </c>
      <c r="D482" s="13">
        <f>VLOOKUP($A482,'دیتا اولیه'!$A:$AM,5,FALSE)/10000000000</f>
        <v>519.707358</v>
      </c>
      <c r="E482" s="15">
        <f>IFERROR(D482/'دیتا اولیه'!$AO$2*1000,"")</f>
        <v>6.2017584486873512</v>
      </c>
      <c r="F482" s="15" t="str">
        <f t="shared" si="28"/>
        <v/>
      </c>
      <c r="G482" s="14" t="str">
        <f>IFERROR(F482/'دیتا اولیه'!$AP$2*1000000,"")</f>
        <v/>
      </c>
      <c r="H482" s="15">
        <f>IFERROR(VLOOKUP($A482,'دیتا اولیه'!$A:$AM,16,FALSE)/10000000000,"")</f>
        <v>-9.9240999999999993</v>
      </c>
      <c r="I482" s="14">
        <f>IFERROR(H482/'دیتا اولیه'!$AQ$2*1000000,"")</f>
        <v>-191.88870412622296</v>
      </c>
      <c r="J482" s="15" t="str">
        <f t="shared" si="29"/>
        <v/>
      </c>
      <c r="K482" s="14" t="str">
        <f>IFERROR(J482/'دیتا اولیه'!$AR$2*1000000,"")</f>
        <v/>
      </c>
      <c r="L482" s="14">
        <f>IFERROR(VLOOKUP($A482,'دیتا اولیه'!$A:$AM,15,FALSE)/10000000000,"")</f>
        <v>-1.0428999999999999</v>
      </c>
      <c r="M482" s="14">
        <f>IFERROR(L482/'دیتا اولیه'!$AS$2*1000000,"")</f>
        <v>-15.427286578600906</v>
      </c>
      <c r="N482" s="51" t="str">
        <f>IFERROR(VLOOKUP($A482,'دیتا اولیه'!$A:$AM,36,FALSE),"")</f>
        <v>-</v>
      </c>
      <c r="O482" s="35" t="str">
        <f t="shared" si="30"/>
        <v/>
      </c>
      <c r="P482" s="51" t="str">
        <f>IFERROR(VLOOKUP($A482,'دیتا اولیه'!$A:$AM,37,FALSE),"")</f>
        <v>-</v>
      </c>
      <c r="Q482" s="34" t="str">
        <f t="shared" si="31"/>
        <v/>
      </c>
      <c r="R482" s="54" t="str">
        <f>IFERROR(VLOOKUP($A482,'دیتا اولیه'!$A:$AM,31,FALSE),"")</f>
        <v>-</v>
      </c>
      <c r="S482" s="14">
        <f>IFERROR(VLOOKUP($A482,'دیتا اولیه'!$A:$AM,17,FALSE)/10000000000,"")</f>
        <v>4.8840000000000003</v>
      </c>
      <c r="T482" s="14">
        <f>IFERROR(S482/'دیتا اولیه'!$AR$2*1000000,"")</f>
        <v>81.813156440022127</v>
      </c>
      <c r="U482" s="30" t="str">
        <f>IFERROR(VLOOKUP($A482,'دیتا اولیه'!$A:$AM,22,FALSE),"")</f>
        <v>-</v>
      </c>
      <c r="V482" s="19" t="str">
        <f>IFERROR(VLOOKUP($A482,'دیتا اولیه'!$A:$AN,20,FALSE)/10000000000/L482,"")</f>
        <v/>
      </c>
      <c r="W482" s="14">
        <f>IFERROR(VLOOKUP($A482,'دیتا اولیه'!$A:$AN,40,FALSE),"")</f>
        <v>190220.67689999999</v>
      </c>
      <c r="X482" s="18">
        <f>IFERROR(VLOOKUP($A482,'دیتا اولیه'!$A:$AN,23,FALSE),"")</f>
        <v>4327.2885999999999</v>
      </c>
      <c r="Y482" s="18" t="str">
        <f>IFERROR(VLOOKUP($A482,'دیتا اولیه'!$A:$AN,24,FALSE),"")</f>
        <v>-</v>
      </c>
      <c r="Z482" s="18">
        <f>IFERROR(VLOOKUP($A482,'دیتا اولیه'!$A:$AN,25,FALSE),"")</f>
        <v>9.4990000000000006</v>
      </c>
      <c r="AA482" s="30">
        <f>IFERROR(VLOOKUP($A482,'دیتا اولیه'!$A:$AN,38,FALSE),"")</f>
        <v>-0.1895</v>
      </c>
      <c r="AB482" s="18">
        <f>IFERROR(VLOOKUP($A482,'دیتا اولیه'!$A:$AN,39,FALSE),"")</f>
        <v>6.3E-3</v>
      </c>
      <c r="AC482" s="22"/>
    </row>
    <row r="483" spans="1:29" ht="20.5" thickBot="1" x14ac:dyDescent="0.4">
      <c r="A483" s="14" t="s">
        <v>1491</v>
      </c>
      <c r="B483" s="13" t="str">
        <f>VLOOKUP($A483,'دیتا اولیه'!$A:$AM,2,FALSE)</f>
        <v>سرمایه گذاری وثوق امین</v>
      </c>
      <c r="C483" s="13" t="str">
        <f>VLOOKUP($A483,'دیتا اولیه'!$A:$AM,3,FALSE)</f>
        <v>سرمایه گذاری</v>
      </c>
      <c r="D483" s="13">
        <f>VLOOKUP($A483,'دیتا اولیه'!$A:$AM,5,FALSE)/10000000000</f>
        <v>500.48</v>
      </c>
      <c r="E483" s="15">
        <f>IFERROR(D483/'دیتا اولیه'!$AO$2*1000,"")</f>
        <v>5.9723150357995225</v>
      </c>
      <c r="F483" s="15">
        <f t="shared" si="28"/>
        <v>0.71797631862217448</v>
      </c>
      <c r="G483" s="14">
        <f>IFERROR(F483/'دیتا اولیه'!$AP$2*1000000,"")</f>
        <v>14.178047366156683</v>
      </c>
      <c r="H483" s="15">
        <f>IFERROR(VLOOKUP($A483,'دیتا اولیه'!$A:$AM,16,FALSE)/10000000000,"")</f>
        <v>0.98250000000000004</v>
      </c>
      <c r="I483" s="14">
        <f>IFERROR(H483/'دیتا اولیه'!$AQ$2*1000000,"")</f>
        <v>18.99725434084845</v>
      </c>
      <c r="J483" s="15">
        <f t="shared" si="29"/>
        <v>0.71875</v>
      </c>
      <c r="K483" s="14">
        <f>IFERROR(J483/'دیتا اولیه'!$AR$2*1000000,"")</f>
        <v>12.039968507630199</v>
      </c>
      <c r="L483" s="14">
        <f>IFERROR(VLOOKUP($A483,'دیتا اولیه'!$A:$AM,15,FALSE)/10000000000,"")</f>
        <v>-6.6699999999999995E-2</v>
      </c>
      <c r="M483" s="14">
        <f>IFERROR(L483/'دیتا اولیه'!$AS$2*1000000,"")</f>
        <v>-0.98667179479593481</v>
      </c>
      <c r="N483" s="51">
        <f>IFERROR(VLOOKUP($A483,'دیتا اولیه'!$A:$AM,36,FALSE),"")</f>
        <v>-1.0928</v>
      </c>
      <c r="O483" s="35">
        <f t="shared" si="30"/>
        <v>-1.0819496989689501</v>
      </c>
      <c r="P483" s="51">
        <f>IFERROR(VLOOKUP($A483,'دیتا اولیه'!$A:$AM,37,FALSE),"")</f>
        <v>-1.0929</v>
      </c>
      <c r="Q483" s="34">
        <f t="shared" si="31"/>
        <v>-1.0695915149184183</v>
      </c>
      <c r="R483" s="54" t="str">
        <f>IFERROR(VLOOKUP($A483,'دیتا اولیه'!$A:$AM,31,FALSE),"")</f>
        <v>-</v>
      </c>
      <c r="S483" s="14">
        <f>IFERROR(VLOOKUP($A483,'دیتا اولیه'!$A:$AM,17,FALSE)/10000000000,"")</f>
        <v>13.2766</v>
      </c>
      <c r="T483" s="14">
        <f>IFERROR(S483/'دیتا اولیه'!$AR$2*1000000,"")</f>
        <v>222.39978558386517</v>
      </c>
      <c r="U483" s="30">
        <f>IFERROR(VLOOKUP($A483,'دیتا اولیه'!$A:$AM,22,FALSE),"")</f>
        <v>0.1303</v>
      </c>
      <c r="V483" s="19" t="str">
        <f>IFERROR(VLOOKUP($A483,'دیتا اولیه'!$A:$AN,20,FALSE)/10000000000/L483,"")</f>
        <v/>
      </c>
      <c r="W483" s="14">
        <f>IFERROR(VLOOKUP($A483,'دیتا اولیه'!$A:$AN,40,FALSE),"")</f>
        <v>1121.5853</v>
      </c>
      <c r="X483" s="18">
        <f>IFERROR(VLOOKUP($A483,'دیتا اولیه'!$A:$AN,23,FALSE),"")</f>
        <v>625.91300000000001</v>
      </c>
      <c r="Y483" s="18">
        <f>IFERROR(VLOOKUP($A483,'دیتا اولیه'!$A:$AN,24,FALSE),"")</f>
        <v>2608.3332999999998</v>
      </c>
      <c r="Z483" s="18" t="str">
        <f>IFERROR(VLOOKUP($A483,'دیتا اولیه'!$A:$AN,25,FALSE),"")</f>
        <v>-</v>
      </c>
      <c r="AA483" s="30">
        <f>IFERROR(VLOOKUP($A483,'دیتا اولیه'!$A:$AN,38,FALSE),"")</f>
        <v>0.33300000000000002</v>
      </c>
      <c r="AB483" s="18">
        <f>IFERROR(VLOOKUP($A483,'دیتا اولیه'!$A:$AN,39,FALSE),"")</f>
        <v>0.56720000000000004</v>
      </c>
      <c r="AC483" s="22"/>
    </row>
    <row r="484" spans="1:29" ht="20.5" thickBot="1" x14ac:dyDescent="0.4">
      <c r="A484" s="14" t="s">
        <v>1495</v>
      </c>
      <c r="B484" s="13" t="str">
        <f>VLOOKUP($A484,'دیتا اولیه'!$A:$AM,2,FALSE)</f>
        <v>سرمایه گذاری معیار صنعت پارس</v>
      </c>
      <c r="C484" s="13" t="str">
        <f>VLOOKUP($A484,'دیتا اولیه'!$A:$AM,3,FALSE)</f>
        <v>سرمایه گذاری</v>
      </c>
      <c r="D484" s="13">
        <f>VLOOKUP($A484,'دیتا اولیه'!$A:$AM,5,FALSE)/10000000000</f>
        <v>489.9</v>
      </c>
      <c r="E484" s="15">
        <f>IFERROR(D484/'دیتا اولیه'!$AO$2*1000,"")</f>
        <v>5.8460620525059666</v>
      </c>
      <c r="F484" s="15" t="str">
        <f t="shared" si="28"/>
        <v/>
      </c>
      <c r="G484" s="14" t="str">
        <f>IFERROR(F484/'دیتا اولیه'!$AP$2*1000000,"")</f>
        <v/>
      </c>
      <c r="H484" s="15">
        <f>IFERROR(VLOOKUP($A484,'دیتا اولیه'!$A:$AM,16,FALSE)/10000000000,"")</f>
        <v>4.2888000000000002</v>
      </c>
      <c r="I484" s="14">
        <f>IFERROR(H484/'دیتا اولیه'!$AQ$2*1000000,"")</f>
        <v>82.926640628021204</v>
      </c>
      <c r="J484" s="15">
        <f t="shared" si="29"/>
        <v>6.5614669421487601</v>
      </c>
      <c r="K484" s="14">
        <f>IFERROR(J484/'دیتا اولیه'!$AR$2*1000000,"")</f>
        <v>109.91284222236897</v>
      </c>
      <c r="L484" s="14">
        <f>IFERROR(VLOOKUP($A484,'دیتا اولیه'!$A:$AM,15,FALSE)/10000000000,"")</f>
        <v>-1.2703</v>
      </c>
      <c r="M484" s="14">
        <f>IFERROR(L484/'دیتا اولیه'!$AS$2*1000000,"")</f>
        <v>-18.791142142867706</v>
      </c>
      <c r="N484" s="51">
        <f>IFERROR(VLOOKUP($A484,'دیتا اولیه'!$A:$AM,36,FALSE),"")</f>
        <v>-1.1936</v>
      </c>
      <c r="O484" s="35">
        <f t="shared" si="30"/>
        <v>-1.1709640271593615</v>
      </c>
      <c r="P484" s="51" t="str">
        <f>IFERROR(VLOOKUP($A484,'دیتا اولیه'!$A:$AM,37,FALSE),"")</f>
        <v>-</v>
      </c>
      <c r="Q484" s="34" t="str">
        <f t="shared" si="31"/>
        <v/>
      </c>
      <c r="R484" s="54" t="str">
        <f>IFERROR(VLOOKUP($A484,'دیتا اولیه'!$A:$AM,31,FALSE),"")</f>
        <v>-</v>
      </c>
      <c r="S484" s="14">
        <f>IFERROR(VLOOKUP($A484,'دیتا اولیه'!$A:$AM,17,FALSE)/10000000000,"")</f>
        <v>31.256599999999999</v>
      </c>
      <c r="T484" s="14">
        <f>IFERROR(S484/'دیتا اولیه'!$AR$2*1000000,"")</f>
        <v>523.58744995560915</v>
      </c>
      <c r="U484" s="30">
        <f>IFERROR(VLOOKUP($A484,'دیتا اولیه'!$A:$AM,22,FALSE),"")</f>
        <v>0.10489999999999999</v>
      </c>
      <c r="V484" s="19" t="str">
        <f>IFERROR(VLOOKUP($A484,'دیتا اولیه'!$A:$AN,20,FALSE)/10000000000/L484,"")</f>
        <v/>
      </c>
      <c r="W484" s="14">
        <f>IFERROR(VLOOKUP($A484,'دیتا اولیه'!$A:$AN,40,FALSE),"")</f>
        <v>424.75400000000002</v>
      </c>
      <c r="X484" s="18">
        <f>IFERROR(VLOOKUP($A484,'دیتا اولیه'!$A:$AN,23,FALSE),"")</f>
        <v>24.9329</v>
      </c>
      <c r="Y484" s="18">
        <f>IFERROR(VLOOKUP($A484,'دیتا اولیه'!$A:$AN,24,FALSE),"")</f>
        <v>90.6</v>
      </c>
      <c r="Z484" s="18">
        <f>IFERROR(VLOOKUP($A484,'دیتا اولیه'!$A:$AN,25,FALSE),"")</f>
        <v>2.5665</v>
      </c>
      <c r="AA484" s="30">
        <f>IFERROR(VLOOKUP($A484,'دیتا اولیه'!$A:$AN,38,FALSE),"")</f>
        <v>-0.1208</v>
      </c>
      <c r="AB484" s="18">
        <f>IFERROR(VLOOKUP($A484,'دیتا اولیه'!$A:$AN,39,FALSE),"")</f>
        <v>0.45939999999999998</v>
      </c>
      <c r="AC484" s="22"/>
    </row>
    <row r="485" spans="1:29" ht="20.5" thickBot="1" x14ac:dyDescent="0.4">
      <c r="A485" s="14" t="s">
        <v>1253</v>
      </c>
      <c r="B485" s="13" t="str">
        <f>VLOOKUP($A485,'دیتا اولیه'!$A:$AM,2,FALSE)</f>
        <v>سرمایه گذاری ارزش آفرینان</v>
      </c>
      <c r="C485" s="13" t="str">
        <f>VLOOKUP($A485,'دیتا اولیه'!$A:$AM,3,FALSE)</f>
        <v>سرمایه گذاری</v>
      </c>
      <c r="D485" s="13">
        <f>VLOOKUP($A485,'دیتا اولیه'!$A:$AM,5,FALSE)/10000000000</f>
        <v>474.3</v>
      </c>
      <c r="E485" s="15">
        <f>IFERROR(D485/'دیتا اولیه'!$AO$2*1000,"")</f>
        <v>5.6599045346062047</v>
      </c>
      <c r="F485" s="15">
        <f t="shared" si="28"/>
        <v>112.33132655179571</v>
      </c>
      <c r="G485" s="14">
        <f>IFERROR(F485/'دیتا اولیه'!$AP$2*1000000,"")</f>
        <v>2218.233146757419</v>
      </c>
      <c r="H485" s="15">
        <f>IFERROR(VLOOKUP($A485,'دیتا اولیه'!$A:$AM,16,FALSE)/10000000000,"")</f>
        <v>344.52809999999999</v>
      </c>
      <c r="I485" s="14">
        <f>IFERROR(H485/'دیتا اولیه'!$AQ$2*1000000,"")</f>
        <v>6661.6671178313154</v>
      </c>
      <c r="J485" s="15">
        <f t="shared" si="29"/>
        <v>151.78120617110798</v>
      </c>
      <c r="K485" s="14">
        <f>IFERROR(J485/'دیتا اولیه'!$AR$2*1000000,"")</f>
        <v>2542.5265284873276</v>
      </c>
      <c r="L485" s="14">
        <f>IFERROR(VLOOKUP($A485,'دیتا اولیه'!$A:$AM,15,FALSE)/10000000000,"")</f>
        <v>-54.11</v>
      </c>
      <c r="M485" s="14">
        <f>IFERROR(L485/'دیتا اولیه'!$AS$2*1000000,"")</f>
        <v>-800.43194627298408</v>
      </c>
      <c r="N485" s="51">
        <f>IFERROR(VLOOKUP($A485,'دیتا اولیه'!$A:$AM,36,FALSE),"")</f>
        <v>-1.3565</v>
      </c>
      <c r="O485" s="35">
        <f t="shared" si="30"/>
        <v>-1.3148175396813657</v>
      </c>
      <c r="P485" s="51">
        <f>IFERROR(VLOOKUP($A485,'دیتا اولیه'!$A:$AM,37,FALSE),"")</f>
        <v>-1.4817</v>
      </c>
      <c r="Q485" s="34">
        <f t="shared" si="31"/>
        <v>-1.3608421177201522</v>
      </c>
      <c r="R485" s="54" t="str">
        <f>IFERROR(VLOOKUP($A485,'دیتا اولیه'!$A:$AM,31,FALSE),"")</f>
        <v>-</v>
      </c>
      <c r="S485" s="14">
        <f>IFERROR(VLOOKUP($A485,'دیتا اولیه'!$A:$AM,17,FALSE)/10000000000,"")</f>
        <v>421.32619999999997</v>
      </c>
      <c r="T485" s="14">
        <f>IFERROR(S485/'دیتا اولیه'!$AR$2*1000000,"")</f>
        <v>7057.744945307134</v>
      </c>
      <c r="U485" s="30">
        <f>IFERROR(VLOOKUP($A485,'دیتا اولیه'!$A:$AM,22,FALSE),"")</f>
        <v>0.1045</v>
      </c>
      <c r="V485" s="19" t="str">
        <f>IFERROR(VLOOKUP($A485,'دیتا اولیه'!$A:$AN,20,FALSE)/10000000000/L485,"")</f>
        <v/>
      </c>
      <c r="W485" s="14">
        <f>IFERROR(VLOOKUP($A485,'دیتا اولیه'!$A:$AN,40,FALSE),"")</f>
        <v>45.479199999999999</v>
      </c>
      <c r="X485" s="18">
        <f>IFERROR(VLOOKUP($A485,'دیتا اولیه'!$A:$AN,23,FALSE),"")</f>
        <v>2.7909999999999999</v>
      </c>
      <c r="Y485" s="18">
        <f>IFERROR(VLOOKUP($A485,'دیتا اولیه'!$A:$AN,24,FALSE),"")</f>
        <v>3.3618999999999999</v>
      </c>
      <c r="Z485" s="18">
        <f>IFERROR(VLOOKUP($A485,'دیتا اولیه'!$A:$AN,25,FALSE),"")</f>
        <v>1.3956999999999999</v>
      </c>
      <c r="AA485" s="30">
        <f>IFERROR(VLOOKUP($A485,'دیتا اولیه'!$A:$AN,38,FALSE),"")</f>
        <v>-6.1699999999999998E-2</v>
      </c>
      <c r="AB485" s="18" t="str">
        <f>IFERROR(VLOOKUP($A485,'دیتا اولیه'!$A:$AN,39,FALSE),"")</f>
        <v>-</v>
      </c>
      <c r="AC485" s="22"/>
    </row>
    <row r="486" spans="1:29" ht="20.5" thickBot="1" x14ac:dyDescent="0.4">
      <c r="A486" s="14" t="s">
        <v>1051</v>
      </c>
      <c r="B486" s="13" t="str">
        <f>VLOOKUP($A486,'دیتا اولیه'!$A:$AM,2,FALSE)</f>
        <v>تکادو</v>
      </c>
      <c r="C486" s="13" t="str">
        <f>VLOOKUP($A486,'دیتا اولیه'!$A:$AM,3,FALSE)</f>
        <v>سرمایه گذاری</v>
      </c>
      <c r="D486" s="13">
        <f>VLOOKUP($A486,'دیتا اولیه'!$A:$AM,5,FALSE)/10000000000</f>
        <v>1749.2323200000001</v>
      </c>
      <c r="E486" s="15">
        <f>IFERROR(D486/'دیتا اولیه'!$AO$2*1000,"")</f>
        <v>20.873894033412888</v>
      </c>
      <c r="F486" s="15" t="str">
        <f t="shared" si="28"/>
        <v/>
      </c>
      <c r="G486" s="14" t="str">
        <f>IFERROR(F486/'دیتا اولیه'!$AP$2*1000000,"")</f>
        <v/>
      </c>
      <c r="H486" s="15">
        <f>IFERROR(VLOOKUP($A486,'دیتا اولیه'!$A:$AM,16,FALSE)/10000000000,"")</f>
        <v>259.4907</v>
      </c>
      <c r="I486" s="14">
        <f>IFERROR(H486/'دیتا اولیه'!$AQ$2*1000000,"")</f>
        <v>5017.4155999845316</v>
      </c>
      <c r="J486" s="15" t="str">
        <f t="shared" si="29"/>
        <v/>
      </c>
      <c r="K486" s="14" t="str">
        <f>IFERROR(J486/'دیتا اولیه'!$AR$2*1000000,"")</f>
        <v/>
      </c>
      <c r="L486" s="14">
        <f>IFERROR(VLOOKUP($A486,'دیتا اولیه'!$A:$AM,15,FALSE)/10000000000,"")</f>
        <v>17.299299999999999</v>
      </c>
      <c r="M486" s="14">
        <f>IFERROR(L486/'دیتا اولیه'!$AS$2*1000000,"")</f>
        <v>255.90301918610669</v>
      </c>
      <c r="N486" s="51" t="str">
        <f>IFERROR(VLOOKUP($A486,'دیتا اولیه'!$A:$AM,36,FALSE),"")</f>
        <v>-</v>
      </c>
      <c r="O486" s="35" t="str">
        <f t="shared" si="30"/>
        <v/>
      </c>
      <c r="P486" s="51" t="str">
        <f>IFERROR(VLOOKUP($A486,'دیتا اولیه'!$A:$AM,37,FALSE),"")</f>
        <v>-</v>
      </c>
      <c r="Q486" s="34" t="str">
        <f t="shared" si="31"/>
        <v/>
      </c>
      <c r="R486" s="54" t="str">
        <f>IFERROR(VLOOKUP($A486,'دیتا اولیه'!$A:$AM,31,FALSE),"")</f>
        <v>-</v>
      </c>
      <c r="S486" s="14">
        <f>IFERROR(VLOOKUP($A486,'دیتا اولیه'!$A:$AM,17,FALSE)/10000000000,"")</f>
        <v>327.9529</v>
      </c>
      <c r="T486" s="14">
        <f>IFERROR(S486/'دیتا اولیه'!$AR$2*1000000,"")</f>
        <v>5493.624470241386</v>
      </c>
      <c r="U486" s="30">
        <f>IFERROR(VLOOKUP($A486,'دیتا اولیه'!$A:$AM,22,FALSE),"")</f>
        <v>0.39939999999999998</v>
      </c>
      <c r="V486" s="19">
        <f>IFERROR(VLOOKUP($A486,'دیتا اولیه'!$A:$AN,20,FALSE)/10000000000/L486,"")</f>
        <v>2.7284340984895343E-3</v>
      </c>
      <c r="W486" s="14">
        <f>IFERROR(VLOOKUP($A486,'دیتا اولیه'!$A:$AN,40,FALSE),"")</f>
        <v>427.24930000000001</v>
      </c>
      <c r="X486" s="18">
        <f>IFERROR(VLOOKUP($A486,'دیتا اولیه'!$A:$AN,23,FALSE),"")</f>
        <v>5.9283999999999999</v>
      </c>
      <c r="Y486" s="18">
        <f>IFERROR(VLOOKUP($A486,'دیتا اولیه'!$A:$AN,24,FALSE),"")</f>
        <v>6.1222000000000003</v>
      </c>
      <c r="Z486" s="18">
        <f>IFERROR(VLOOKUP($A486,'دیتا اولیه'!$A:$AN,25,FALSE),"")</f>
        <v>0.49659999999999999</v>
      </c>
      <c r="AA486" s="30">
        <f>IFERROR(VLOOKUP($A486,'دیتا اولیه'!$A:$AN,38,FALSE),"")</f>
        <v>0.13780000000000001</v>
      </c>
      <c r="AB486" s="18">
        <f>IFERROR(VLOOKUP($A486,'دیتا اولیه'!$A:$AN,39,FALSE),"")</f>
        <v>0.79649999999999999</v>
      </c>
      <c r="AC486" s="22"/>
    </row>
    <row r="487" spans="1:29" ht="20.5" thickBot="1" x14ac:dyDescent="0.4">
      <c r="A487" s="14" t="s">
        <v>354</v>
      </c>
      <c r="B487" s="13" t="str">
        <f>VLOOKUP($A487,'دیتا اولیه'!$A:$AM,2,FALSE)</f>
        <v>توسعه س. کشاورزی آرین توسکا</v>
      </c>
      <c r="C487" s="13" t="str">
        <f>VLOOKUP($A487,'دیتا اولیه'!$A:$AM,3,FALSE)</f>
        <v>سرمایه گذاری</v>
      </c>
      <c r="D487" s="13">
        <f>VLOOKUP($A487,'دیتا اولیه'!$A:$AM,5,FALSE)/10000000000</f>
        <v>433.44</v>
      </c>
      <c r="E487" s="15">
        <f>IFERROR(D487/'دیتا اولیه'!$AO$2*1000,"")</f>
        <v>5.1723150357995227</v>
      </c>
      <c r="F487" s="15">
        <f t="shared" si="28"/>
        <v>0.60734209105632531</v>
      </c>
      <c r="G487" s="14">
        <f>IFERROR(F487/'دیتا اولیه'!$AP$2*1000000,"")</f>
        <v>11.993327232549868</v>
      </c>
      <c r="H487" s="15">
        <f>IFERROR(VLOOKUP($A487,'دیتا اولیه'!$A:$AM,16,FALSE)/10000000000,"")</f>
        <v>3.3801999999999999</v>
      </c>
      <c r="I487" s="14">
        <f>IFERROR(H487/'دیتا اولیه'!$AQ$2*1000000,"")</f>
        <v>65.358289183649788</v>
      </c>
      <c r="J487" s="15" t="str">
        <f t="shared" si="29"/>
        <v/>
      </c>
      <c r="K487" s="14" t="str">
        <f>IFERROR(J487/'دیتا اولیه'!$AR$2*1000000,"")</f>
        <v/>
      </c>
      <c r="L487" s="14">
        <f>IFERROR(VLOOKUP($A487,'دیتا اولیه'!$A:$AM,15,FALSE)/10000000000,"")</f>
        <v>-0.33750000000000002</v>
      </c>
      <c r="M487" s="14">
        <f>IFERROR(L487/'دیتا اولیه'!$AS$2*1000000,"")</f>
        <v>-4.992529696306268</v>
      </c>
      <c r="N487" s="51" t="str">
        <f>IFERROR(VLOOKUP($A487,'دیتا اولیه'!$A:$AM,36,FALSE),"")</f>
        <v>-</v>
      </c>
      <c r="O487" s="35" t="str">
        <f t="shared" si="30"/>
        <v/>
      </c>
      <c r="P487" s="51">
        <f>IFERROR(VLOOKUP($A487,'دیتا اولیه'!$A:$AM,37,FALSE),"")</f>
        <v>-1.5557000000000001</v>
      </c>
      <c r="Q487" s="34">
        <f t="shared" si="31"/>
        <v>-1.4162756172245974</v>
      </c>
      <c r="R487" s="54" t="str">
        <f>IFERROR(VLOOKUP($A487,'دیتا اولیه'!$A:$AM,31,FALSE),"")</f>
        <v>-</v>
      </c>
      <c r="S487" s="14">
        <f>IFERROR(VLOOKUP($A487,'دیتا اولیه'!$A:$AM,17,FALSE)/10000000000,"")</f>
        <v>-9.1981000000000002</v>
      </c>
      <c r="T487" s="14">
        <f>IFERROR(S487/'دیتا اولیه'!$AR$2*1000000,"")</f>
        <v>-154.0797695026551</v>
      </c>
      <c r="U487" s="30">
        <f>IFERROR(VLOOKUP($A487,'دیتا اولیه'!$A:$AM,22,FALSE),"")</f>
        <v>0.1065</v>
      </c>
      <c r="V487" s="19">
        <f>IFERROR(VLOOKUP($A487,'دیتا اولیه'!$A:$AN,20,FALSE)/10000000000/L487,"")</f>
        <v>-12.146666666666667</v>
      </c>
      <c r="W487" s="14">
        <f>IFERROR(VLOOKUP($A487,'دیتا اولیه'!$A:$AN,40,FALSE),"")</f>
        <v>770.79570000000001</v>
      </c>
      <c r="X487" s="18">
        <f>IFERROR(VLOOKUP($A487,'دیتا اولیه'!$A:$AN,23,FALSE),"")</f>
        <v>51.994300000000003</v>
      </c>
      <c r="Y487" s="18" t="str">
        <f>IFERROR(VLOOKUP($A487,'دیتا اولیه'!$A:$AN,24,FALSE),"")</f>
        <v>-</v>
      </c>
      <c r="Z487" s="18">
        <f>IFERROR(VLOOKUP($A487,'دیتا اولیه'!$A:$AN,25,FALSE),"")</f>
        <v>1.978</v>
      </c>
      <c r="AA487" s="30">
        <f>IFERROR(VLOOKUP($A487,'دیتا اولیه'!$A:$AN,38,FALSE),"")</f>
        <v>0.218</v>
      </c>
      <c r="AB487" s="18">
        <f>IFERROR(VLOOKUP($A487,'دیتا اولیه'!$A:$AN,39,FALSE),"")</f>
        <v>0.48570000000000002</v>
      </c>
      <c r="AC487" s="22"/>
    </row>
    <row r="488" spans="1:29" ht="20.5" thickBot="1" x14ac:dyDescent="0.4">
      <c r="A488" s="14" t="s">
        <v>1519</v>
      </c>
      <c r="B488" s="13" t="str">
        <f>VLOOKUP($A488,'دیتا اولیه'!$A:$AM,2,FALSE)</f>
        <v>سرمایه گذاری ملت</v>
      </c>
      <c r="C488" s="13" t="str">
        <f>VLOOKUP($A488,'دیتا اولیه'!$A:$AM,3,FALSE)</f>
        <v>سرمایه گذاری</v>
      </c>
      <c r="D488" s="13">
        <f>VLOOKUP($A488,'دیتا اولیه'!$A:$AM,5,FALSE)/10000000000</f>
        <v>425.2</v>
      </c>
      <c r="E488" s="15">
        <f>IFERROR(D488/'دیتا اولیه'!$AO$2*1000,"")</f>
        <v>5.0739856801909307</v>
      </c>
      <c r="F488" s="15" t="str">
        <f t="shared" si="28"/>
        <v/>
      </c>
      <c r="G488" s="14" t="str">
        <f>IFERROR(F488/'دیتا اولیه'!$AP$2*1000000,"")</f>
        <v/>
      </c>
      <c r="H488" s="15">
        <f>IFERROR(VLOOKUP($A488,'دیتا اولیه'!$A:$AM,16,FALSE)/10000000000,"")</f>
        <v>27.354199999999999</v>
      </c>
      <c r="I488" s="14">
        <f>IFERROR(H488/'دیتا اولیه'!$AQ$2*1000000,"")</f>
        <v>528.91063072817974</v>
      </c>
      <c r="J488" s="15">
        <f t="shared" si="29"/>
        <v>56.875273522975839</v>
      </c>
      <c r="K488" s="14">
        <f>IFERROR(J488/'دیتا اولیه'!$AR$2*1000000,"")</f>
        <v>952.73252463232393</v>
      </c>
      <c r="L488" s="14">
        <f>IFERROR(VLOOKUP($A488,'دیتا اولیه'!$A:$AM,15,FALSE)/10000000000,"")</f>
        <v>-2.5992000000000002</v>
      </c>
      <c r="M488" s="14">
        <f>IFERROR(L488/'دیتا اولیه'!$AS$2*1000000,"")</f>
        <v>-38.449135367820006</v>
      </c>
      <c r="N488" s="51">
        <f>IFERROR(VLOOKUP($A488,'دیتا اولیه'!$A:$AM,36,FALSE),"")</f>
        <v>-1.0457000000000001</v>
      </c>
      <c r="O488" s="35">
        <f t="shared" si="30"/>
        <v>-1.0403566944275973</v>
      </c>
      <c r="P488" s="51" t="str">
        <f>IFERROR(VLOOKUP($A488,'دیتا اولیه'!$A:$AM,37,FALSE),"")</f>
        <v>-</v>
      </c>
      <c r="Q488" s="34" t="str">
        <f t="shared" si="31"/>
        <v/>
      </c>
      <c r="R488" s="54" t="str">
        <f>IFERROR(VLOOKUP($A488,'دیتا اولیه'!$A:$AM,31,FALSE),"")</f>
        <v>-</v>
      </c>
      <c r="S488" s="14">
        <f>IFERROR(VLOOKUP($A488,'دیتا اولیه'!$A:$AM,17,FALSE)/10000000000,"")</f>
        <v>69.708600000000004</v>
      </c>
      <c r="T488" s="14">
        <f>IFERROR(S488/'دیتا اولیه'!$AR$2*1000000,"")</f>
        <v>1167.706919945726</v>
      </c>
      <c r="U488" s="30">
        <f>IFERROR(VLOOKUP($A488,'دیتا اولیه'!$A:$AM,22,FALSE),"")</f>
        <v>4.02E-2</v>
      </c>
      <c r="V488" s="19" t="str">
        <f>IFERROR(VLOOKUP($A488,'دیتا اولیه'!$A:$AN,20,FALSE)/10000000000/L488,"")</f>
        <v/>
      </c>
      <c r="W488" s="14">
        <f>IFERROR(VLOOKUP($A488,'دیتا اولیه'!$A:$AN,40,FALSE),"")</f>
        <v>476.41759999999999</v>
      </c>
      <c r="X488" s="18">
        <f>IFERROR(VLOOKUP($A488,'دیتا اولیه'!$A:$AN,23,FALSE),"")</f>
        <v>7.0377000000000001</v>
      </c>
      <c r="Y488" s="18">
        <f>IFERROR(VLOOKUP($A488,'دیتا اولیه'!$A:$AN,24,FALSE),"")</f>
        <v>8.4769000000000005</v>
      </c>
      <c r="Z488" s="18" t="str">
        <f>IFERROR(VLOOKUP($A488,'دیتا اولیه'!$A:$AN,25,FALSE),"")</f>
        <v>-</v>
      </c>
      <c r="AA488" s="30">
        <f>IFERROR(VLOOKUP($A488,'دیتا اولیه'!$A:$AN,38,FALSE),"")</f>
        <v>0.19520000000000001</v>
      </c>
      <c r="AB488" s="18">
        <f>IFERROR(VLOOKUP($A488,'دیتا اولیه'!$A:$AN,39,FALSE),"")</f>
        <v>0.36349999999999999</v>
      </c>
      <c r="AC488" s="22"/>
    </row>
    <row r="489" spans="1:29" ht="20.5" thickBot="1" x14ac:dyDescent="0.4">
      <c r="A489" s="14" t="s">
        <v>995</v>
      </c>
      <c r="B489" s="13" t="str">
        <f>VLOOKUP($A489,'دیتا اولیه'!$A:$AM,2,FALSE)</f>
        <v>س. پتروشیمی ساختمان  خلیج فارس</v>
      </c>
      <c r="C489" s="13" t="str">
        <f>VLOOKUP($A489,'دیتا اولیه'!$A:$AM,3,FALSE)</f>
        <v>سرمایه گذاری</v>
      </c>
      <c r="D489" s="13">
        <f>VLOOKUP($A489,'دیتا اولیه'!$A:$AM,5,FALSE)/10000000000</f>
        <v>386.75</v>
      </c>
      <c r="E489" s="15">
        <f>IFERROR(D489/'دیتا اولیه'!$AO$2*1000,"")</f>
        <v>4.6151551312649168</v>
      </c>
      <c r="F489" s="15" t="str">
        <f t="shared" si="28"/>
        <v/>
      </c>
      <c r="G489" s="14" t="str">
        <f>IFERROR(F489/'دیتا اولیه'!$AP$2*1000000,"")</f>
        <v/>
      </c>
      <c r="H489" s="15">
        <f>IFERROR(VLOOKUP($A489,'دیتا اولیه'!$A:$AM,16,FALSE)/10000000000,"")</f>
        <v>9.25</v>
      </c>
      <c r="I489" s="14">
        <f>IFERROR(H489/'دیتا اولیه'!$AQ$2*1000000,"")</f>
        <v>178.85455740747904</v>
      </c>
      <c r="J489" s="15">
        <f t="shared" si="29"/>
        <v>25.498559077809833</v>
      </c>
      <c r="K489" s="14">
        <f>IFERROR(J489/'دیتا اولیه'!$AR$2*1000000,"")</f>
        <v>427.1330063120397</v>
      </c>
      <c r="L489" s="14">
        <f>IFERROR(VLOOKUP($A489,'دیتا اولیه'!$A:$AM,15,FALSE)/10000000000,"")</f>
        <v>-0.88480000000000003</v>
      </c>
      <c r="M489" s="14">
        <f>IFERROR(L489/'دیتا اولیه'!$AS$2*1000000,"")</f>
        <v>-13.088563778642328</v>
      </c>
      <c r="N489" s="51">
        <f>IFERROR(VLOOKUP($A489,'دیتا اولیه'!$A:$AM,36,FALSE),"")</f>
        <v>-1.0347</v>
      </c>
      <c r="O489" s="35">
        <f t="shared" si="30"/>
        <v>-1.030642829248088</v>
      </c>
      <c r="P489" s="51" t="str">
        <f>IFERROR(VLOOKUP($A489,'دیتا اولیه'!$A:$AM,37,FALSE),"")</f>
        <v>-</v>
      </c>
      <c r="Q489" s="34" t="str">
        <f t="shared" si="31"/>
        <v/>
      </c>
      <c r="R489" s="54" t="str">
        <f>IFERROR(VLOOKUP($A489,'دیتا اولیه'!$A:$AM,31,FALSE),"")</f>
        <v>-</v>
      </c>
      <c r="S489" s="14">
        <f>IFERROR(VLOOKUP($A489,'دیتا اولیه'!$A:$AM,17,FALSE)/10000000000,"")</f>
        <v>43.790300000000002</v>
      </c>
      <c r="T489" s="14">
        <f>IFERROR(S489/'دیتا اولیه'!$AR$2*1000000,"")</f>
        <v>733.54272408998781</v>
      </c>
      <c r="U489" s="30">
        <f>IFERROR(VLOOKUP($A489,'دیتا اولیه'!$A:$AM,22,FALSE),"")</f>
        <v>0.1081</v>
      </c>
      <c r="V489" s="19" t="str">
        <f>IFERROR(VLOOKUP($A489,'دیتا اولیه'!$A:$AN,20,FALSE)/10000000000/L489,"")</f>
        <v/>
      </c>
      <c r="W489" s="14">
        <f>IFERROR(VLOOKUP($A489,'دیتا اولیه'!$A:$AN,40,FALSE),"")</f>
        <v>83.621099999999998</v>
      </c>
      <c r="X489" s="18">
        <f>IFERROR(VLOOKUP($A489,'دیتا اولیه'!$A:$AN,23,FALSE),"")</f>
        <v>8.8383000000000003</v>
      </c>
      <c r="Y489" s="18">
        <f>IFERROR(VLOOKUP($A489,'دیتا اولیه'!$A:$AN,24,FALSE),"")</f>
        <v>10.346399999999999</v>
      </c>
      <c r="Z489" s="18">
        <f>IFERROR(VLOOKUP($A489,'دیتا اولیه'!$A:$AN,25,FALSE),"")</f>
        <v>1.3371999999999999</v>
      </c>
      <c r="AA489" s="30">
        <f>IFERROR(VLOOKUP($A489,'دیتا اولیه'!$A:$AN,38,FALSE),"")</f>
        <v>0.26840000000000003</v>
      </c>
      <c r="AB489" s="18">
        <f>IFERROR(VLOOKUP($A489,'دیتا اولیه'!$A:$AN,39,FALSE),"")</f>
        <v>1.0848</v>
      </c>
      <c r="AC489" s="22"/>
    </row>
    <row r="490" spans="1:29" ht="20.5" thickBot="1" x14ac:dyDescent="0.4">
      <c r="A490" s="14" t="s">
        <v>1390</v>
      </c>
      <c r="B490" s="13" t="str">
        <f>VLOOKUP($A490,'دیتا اولیه'!$A:$AM,2,FALSE)</f>
        <v>س. چشم انداز توسعه شمال</v>
      </c>
      <c r="C490" s="13" t="str">
        <f>VLOOKUP($A490,'دیتا اولیه'!$A:$AM,3,FALSE)</f>
        <v>سرمایه گذاری</v>
      </c>
      <c r="D490" s="13">
        <f>VLOOKUP($A490,'دیتا اولیه'!$A:$AM,5,FALSE)/10000000000</f>
        <v>356.5575</v>
      </c>
      <c r="E490" s="15">
        <f>IFERROR(D490/'دیتا اولیه'!$AO$2*1000,"")</f>
        <v>4.2548627684964204</v>
      </c>
      <c r="F490" s="15">
        <f t="shared" si="28"/>
        <v>61.856321839080167</v>
      </c>
      <c r="G490" s="14">
        <f>IFERROR(F490/'دیتا اولیه'!$AP$2*1000000,"")</f>
        <v>1221.4913475331787</v>
      </c>
      <c r="H490" s="15">
        <f>IFERROR(VLOOKUP($A490,'دیتا اولیه'!$A:$AM,16,FALSE)/10000000000,"")</f>
        <v>71.5244</v>
      </c>
      <c r="I490" s="14">
        <f>IFERROR(H490/'دیتا اولیه'!$AQ$2*1000000,"")</f>
        <v>1382.9691790092425</v>
      </c>
      <c r="J490" s="15" t="str">
        <f t="shared" si="29"/>
        <v/>
      </c>
      <c r="K490" s="14" t="str">
        <f>IFERROR(J490/'دیتا اولیه'!$AR$2*1000000,"")</f>
        <v/>
      </c>
      <c r="L490" s="14">
        <f>IFERROR(VLOOKUP($A490,'دیتا اولیه'!$A:$AM,15,FALSE)/10000000000,"")</f>
        <v>-1.0763</v>
      </c>
      <c r="M490" s="14">
        <f>IFERROR(L490/'دیتا اولیه'!$AS$2*1000000,"")</f>
        <v>-15.921362110027959</v>
      </c>
      <c r="N490" s="51" t="str">
        <f>IFERROR(VLOOKUP($A490,'دیتا اولیه'!$A:$AM,36,FALSE),"")</f>
        <v>-</v>
      </c>
      <c r="O490" s="35" t="str">
        <f t="shared" si="30"/>
        <v/>
      </c>
      <c r="P490" s="51">
        <f>IFERROR(VLOOKUP($A490,'دیتا اولیه'!$A:$AM,37,FALSE),"")</f>
        <v>-1.0174000000000001</v>
      </c>
      <c r="Q490" s="34">
        <f t="shared" si="31"/>
        <v>-1.0130343633969912</v>
      </c>
      <c r="R490" s="54" t="str">
        <f>IFERROR(VLOOKUP($A490,'دیتا اولیه'!$A:$AM,31,FALSE),"")</f>
        <v>-</v>
      </c>
      <c r="S490" s="14">
        <f>IFERROR(VLOOKUP($A490,'دیتا اولیه'!$A:$AM,17,FALSE)/10000000000,"")</f>
        <v>47.6875</v>
      </c>
      <c r="T490" s="14">
        <f>IFERROR(S490/'دیتا اولیه'!$AR$2*1000000,"")</f>
        <v>798.825736636682</v>
      </c>
      <c r="U490" s="30">
        <f>IFERROR(VLOOKUP($A490,'دیتا اولیه'!$A:$AM,22,FALSE),"")</f>
        <v>0.1</v>
      </c>
      <c r="V490" s="19">
        <f>IFERROR(VLOOKUP($A490,'دیتا اولیه'!$A:$AN,20,FALSE)/10000000000/L490,"")</f>
        <v>-2.9266933011242217E-2</v>
      </c>
      <c r="W490" s="14">
        <f>IFERROR(VLOOKUP($A490,'دیتا اولیه'!$A:$AN,40,FALSE),"")</f>
        <v>11357.431200000001</v>
      </c>
      <c r="X490" s="18">
        <f>IFERROR(VLOOKUP($A490,'دیتا اولیه'!$A:$AN,23,FALSE),"")</f>
        <v>11142.421899999999</v>
      </c>
      <c r="Y490" s="18" t="str">
        <f>IFERROR(VLOOKUP($A490,'دیتا اولیه'!$A:$AN,24,FALSE),"")</f>
        <v>-</v>
      </c>
      <c r="Z490" s="18">
        <f>IFERROR(VLOOKUP($A490,'دیتا اولیه'!$A:$AN,25,FALSE),"")</f>
        <v>7.9941000000000004</v>
      </c>
      <c r="AA490" s="30">
        <f>IFERROR(VLOOKUP($A490,'دیتا اولیه'!$A:$AN,38,FALSE),"")</f>
        <v>0.15840000000000001</v>
      </c>
      <c r="AB490" s="18">
        <f>IFERROR(VLOOKUP($A490,'دیتا اولیه'!$A:$AN,39,FALSE),"")</f>
        <v>0.3931</v>
      </c>
      <c r="AC490" s="22"/>
    </row>
    <row r="491" spans="1:29" ht="20.5" thickBot="1" x14ac:dyDescent="0.4">
      <c r="A491" s="14" t="s">
        <v>745</v>
      </c>
      <c r="B491" s="13" t="str">
        <f>VLOOKUP($A491,'دیتا اولیه'!$A:$AM,2,FALSE)</f>
        <v>گروه صنعتی و معدنی امیر</v>
      </c>
      <c r="C491" s="13" t="str">
        <f>VLOOKUP($A491,'دیتا اولیه'!$A:$AM,3,FALSE)</f>
        <v>سرمایه گذاری</v>
      </c>
      <c r="D491" s="13">
        <f>VLOOKUP($A491,'دیتا اولیه'!$A:$AM,5,FALSE)/10000000000</f>
        <v>2373.84</v>
      </c>
      <c r="E491" s="15">
        <f>IFERROR(D491/'دیتا اولیه'!$AO$2*1000,"")</f>
        <v>28.327446300715994</v>
      </c>
      <c r="F491" s="15">
        <f t="shared" si="28"/>
        <v>2.4304988324380425</v>
      </c>
      <c r="G491" s="14">
        <f>IFERROR(F491/'دیتا اولیه'!$AP$2*1000000,"")</f>
        <v>47.995632552094051</v>
      </c>
      <c r="H491" s="15">
        <f>IFERROR(VLOOKUP($A491,'دیتا اولیه'!$A:$AM,16,FALSE)/10000000000,"")</f>
        <v>253.04470000000001</v>
      </c>
      <c r="I491" s="14">
        <f>IFERROR(H491/'دیتا اولیه'!$AQ$2*1000000,"")</f>
        <v>4892.7781430063033</v>
      </c>
      <c r="J491" s="15" t="str">
        <f t="shared" si="29"/>
        <v/>
      </c>
      <c r="K491" s="14" t="str">
        <f>IFERROR(J491/'دیتا اولیه'!$AR$2*1000000,"")</f>
        <v/>
      </c>
      <c r="L491" s="14">
        <f>IFERROR(VLOOKUP($A491,'دیتا اولیه'!$A:$AM,15,FALSE)/10000000000,"")</f>
        <v>50.585000000000001</v>
      </c>
      <c r="M491" s="14">
        <f>IFERROR(L491/'دیتا اولیه'!$AS$2*1000000,"")</f>
        <v>748.28774722267417</v>
      </c>
      <c r="N491" s="51" t="str">
        <f>IFERROR(VLOOKUP($A491,'دیتا اولیه'!$A:$AM,36,FALSE),"")</f>
        <v>-</v>
      </c>
      <c r="O491" s="35" t="str">
        <f t="shared" si="30"/>
        <v/>
      </c>
      <c r="P491" s="51">
        <f>IFERROR(VLOOKUP($A491,'دیتا اولیه'!$A:$AM,37,FALSE),"")</f>
        <v>19.8126</v>
      </c>
      <c r="Q491" s="34">
        <f t="shared" si="31"/>
        <v>14.590746645759674</v>
      </c>
      <c r="R491" s="54" t="str">
        <f>IFERROR(VLOOKUP($A491,'دیتا اولیه'!$A:$AM,31,FALSE),"")</f>
        <v>-</v>
      </c>
      <c r="S491" s="14">
        <f>IFERROR(VLOOKUP($A491,'دیتا اولیه'!$A:$AM,17,FALSE)/10000000000,"")</f>
        <v>266.27409999999998</v>
      </c>
      <c r="T491" s="14">
        <f>IFERROR(S491/'دیتا اولیه'!$AR$2*1000000,"")</f>
        <v>4460.4268221183638</v>
      </c>
      <c r="U491" s="30">
        <f>IFERROR(VLOOKUP($A491,'دیتا اولیه'!$A:$AM,22,FALSE),"")</f>
        <v>0.1</v>
      </c>
      <c r="V491" s="19">
        <f>IFERROR(VLOOKUP($A491,'دیتا اولیه'!$A:$AN,20,FALSE)/10000000000/L491,"")</f>
        <v>8.6250864880893542E-3</v>
      </c>
      <c r="W491" s="14">
        <f>IFERROR(VLOOKUP($A491,'دیتا اولیه'!$A:$AN,40,FALSE),"")</f>
        <v>413.89150000000001</v>
      </c>
      <c r="X491" s="18">
        <f>IFERROR(VLOOKUP($A491,'دیتا اولیه'!$A:$AN,23,FALSE),"")</f>
        <v>14.4909</v>
      </c>
      <c r="Y491" s="18">
        <f>IFERROR(VLOOKUP($A491,'دیتا اولیه'!$A:$AN,24,FALSE),"")</f>
        <v>15.188499999999999</v>
      </c>
      <c r="Z491" s="18">
        <f>IFERROR(VLOOKUP($A491,'دیتا اولیه'!$A:$AN,25,FALSE),"")</f>
        <v>0.43969999999999998</v>
      </c>
      <c r="AA491" s="30">
        <f>IFERROR(VLOOKUP($A491,'دیتا اولیه'!$A:$AN,38,FALSE),"")</f>
        <v>9.1600000000000001E-2</v>
      </c>
      <c r="AB491" s="18" t="str">
        <f>IFERROR(VLOOKUP($A491,'دیتا اولیه'!$A:$AN,39,FALSE),"")</f>
        <v>-</v>
      </c>
      <c r="AC491" s="22"/>
    </row>
    <row r="492" spans="1:29" ht="20.5" thickBot="1" x14ac:dyDescent="0.4">
      <c r="A492" s="14" t="s">
        <v>1221</v>
      </c>
      <c r="B492" s="13" t="str">
        <f>VLOOKUP($A492,'دیتا اولیه'!$A:$AM,2,FALSE)</f>
        <v>نیرو سرمایه</v>
      </c>
      <c r="C492" s="13" t="str">
        <f>VLOOKUP($A492,'دیتا اولیه'!$A:$AM,3,FALSE)</f>
        <v>سرمایه گذاری</v>
      </c>
      <c r="D492" s="13">
        <f>VLOOKUP($A492,'دیتا اولیه'!$A:$AM,5,FALSE)/10000000000</f>
        <v>310.5</v>
      </c>
      <c r="E492" s="15">
        <f>IFERROR(D492/'دیتا اولیه'!$AO$2*1000,"")</f>
        <v>3.7052505966587113</v>
      </c>
      <c r="F492" s="15" t="str">
        <f t="shared" si="28"/>
        <v/>
      </c>
      <c r="G492" s="14" t="str">
        <f>IFERROR(F492/'دیتا اولیه'!$AP$2*1000000,"")</f>
        <v/>
      </c>
      <c r="H492" s="15">
        <f>IFERROR(VLOOKUP($A492,'دیتا اولیه'!$A:$AM,16,FALSE)/10000000000,"")</f>
        <v>1.8651</v>
      </c>
      <c r="I492" s="14">
        <f>IFERROR(H492/'دیتا اولیه'!$AQ$2*1000000,"")</f>
        <v>36.062879461696127</v>
      </c>
      <c r="J492" s="15" t="str">
        <f t="shared" si="29"/>
        <v/>
      </c>
      <c r="K492" s="14" t="str">
        <f>IFERROR(J492/'دیتا اولیه'!$AR$2*1000000,"")</f>
        <v/>
      </c>
      <c r="L492" s="14">
        <f>IFERROR(VLOOKUP($A492,'دیتا اولیه'!$A:$AM,15,FALSE)/10000000000,"")</f>
        <v>-1.8338000000000001</v>
      </c>
      <c r="M492" s="14">
        <f>IFERROR(L492/'دیتا اولیه'!$AS$2*1000000,"")</f>
        <v>-27.126817650626471</v>
      </c>
      <c r="N492" s="51" t="str">
        <f>IFERROR(VLOOKUP($A492,'دیتا اولیه'!$A:$AM,36,FALSE),"")</f>
        <v>-</v>
      </c>
      <c r="O492" s="35" t="str">
        <f t="shared" si="30"/>
        <v/>
      </c>
      <c r="P492" s="51" t="str">
        <f>IFERROR(VLOOKUP($A492,'دیتا اولیه'!$A:$AM,37,FALSE),"")</f>
        <v>-</v>
      </c>
      <c r="Q492" s="34" t="str">
        <f t="shared" si="31"/>
        <v/>
      </c>
      <c r="R492" s="54" t="str">
        <f>IFERROR(VLOOKUP($A492,'دیتا اولیه'!$A:$AM,31,FALSE),"")</f>
        <v>-</v>
      </c>
      <c r="S492" s="14">
        <f>IFERROR(VLOOKUP($A492,'دیتا اولیه'!$A:$AM,17,FALSE)/10000000000,"")</f>
        <v>15.423999999999999</v>
      </c>
      <c r="T492" s="14">
        <f>IFERROR(S492/'دیتا اولیه'!$AR$2*1000000,"")</f>
        <v>258.3714424510444</v>
      </c>
      <c r="U492" s="30">
        <f>IFERROR(VLOOKUP($A492,'دیتا اولیه'!$A:$AM,22,FALSE),"")</f>
        <v>0.11260000000000001</v>
      </c>
      <c r="V492" s="19">
        <f>IFERROR(VLOOKUP($A492,'دیتا اولیه'!$A:$AN,20,FALSE)/10000000000/L492,"")</f>
        <v>-0.49623732140909588</v>
      </c>
      <c r="W492" s="14">
        <f>IFERROR(VLOOKUP($A492,'دیتا اولیه'!$A:$AN,40,FALSE),"")</f>
        <v>306.36410000000001</v>
      </c>
      <c r="X492" s="18">
        <f>IFERROR(VLOOKUP($A492,'دیتا اولیه'!$A:$AN,23,FALSE),"")</f>
        <v>23.813700000000001</v>
      </c>
      <c r="Y492" s="18" t="str">
        <f>IFERROR(VLOOKUP($A492,'دیتا اولیه'!$A:$AN,24,FALSE),"")</f>
        <v>-</v>
      </c>
      <c r="Z492" s="18">
        <f>IFERROR(VLOOKUP($A492,'دیتا اولیه'!$A:$AN,25,FALSE),"")</f>
        <v>7.5754999999999999</v>
      </c>
      <c r="AA492" s="30">
        <f>IFERROR(VLOOKUP($A492,'دیتا اولیه'!$A:$AN,38,FALSE),"")</f>
        <v>-0.1106</v>
      </c>
      <c r="AB492" s="18">
        <f>IFERROR(VLOOKUP($A492,'دیتا اولیه'!$A:$AN,39,FALSE),"")</f>
        <v>0.86729999999999996</v>
      </c>
      <c r="AC492" s="22"/>
    </row>
    <row r="493" spans="1:29" ht="20.5" thickBot="1" x14ac:dyDescent="0.4">
      <c r="A493" s="14" t="s">
        <v>1604</v>
      </c>
      <c r="B493" s="13" t="str">
        <f>VLOOKUP($A493,'دیتا اولیه'!$A:$AM,2,FALSE)</f>
        <v>س. توسعه تجارت هیرمند</v>
      </c>
      <c r="C493" s="13" t="str">
        <f>VLOOKUP($A493,'دیتا اولیه'!$A:$AM,3,FALSE)</f>
        <v>سرمایه گذاری</v>
      </c>
      <c r="D493" s="13">
        <f>VLOOKUP($A493,'دیتا اولیه'!$A:$AM,5,FALSE)/10000000000</f>
        <v>267.83999999999997</v>
      </c>
      <c r="E493" s="15">
        <f>IFERROR(D493/'دیتا اولیه'!$AO$2*1000,"")</f>
        <v>3.1961813842482099</v>
      </c>
      <c r="F493" s="15" t="str">
        <f t="shared" si="28"/>
        <v/>
      </c>
      <c r="G493" s="14" t="str">
        <f>IFERROR(F493/'دیتا اولیه'!$AP$2*1000000,"")</f>
        <v/>
      </c>
      <c r="H493" s="15">
        <f>IFERROR(VLOOKUP($A493,'دیتا اولیه'!$A:$AM,16,FALSE)/10000000000,"")</f>
        <v>15.469799999999999</v>
      </c>
      <c r="I493" s="14">
        <f>IFERROR(H493/'دیتا اولیه'!$AQ$2*1000000,"")</f>
        <v>299.11829537105064</v>
      </c>
      <c r="J493" s="15" t="str">
        <f t="shared" si="29"/>
        <v/>
      </c>
      <c r="K493" s="14" t="str">
        <f>IFERROR(J493/'دیتا اولیه'!$AR$2*1000000,"")</f>
        <v/>
      </c>
      <c r="L493" s="14">
        <f>IFERROR(VLOOKUP($A493,'دیتا اولیه'!$A:$AM,15,FALSE)/10000000000,"")</f>
        <v>-0.81789999999999996</v>
      </c>
      <c r="M493" s="14">
        <f>IFERROR(L493/'دیتا اولیه'!$AS$2*1000000,"")</f>
        <v>-12.098933447730063</v>
      </c>
      <c r="N493" s="51" t="str">
        <f>IFERROR(VLOOKUP($A493,'دیتا اولیه'!$A:$AM,36,FALSE),"")</f>
        <v>-</v>
      </c>
      <c r="O493" s="35" t="str">
        <f t="shared" si="30"/>
        <v/>
      </c>
      <c r="P493" s="51" t="str">
        <f>IFERROR(VLOOKUP($A493,'دیتا اولیه'!$A:$AM,37,FALSE),"")</f>
        <v>-</v>
      </c>
      <c r="Q493" s="34" t="str">
        <f t="shared" si="31"/>
        <v/>
      </c>
      <c r="R493" s="54" t="str">
        <f>IFERROR(VLOOKUP($A493,'دیتا اولیه'!$A:$AM,31,FALSE),"")</f>
        <v>-</v>
      </c>
      <c r="S493" s="14">
        <f>IFERROR(VLOOKUP($A493,'دیتا اولیه'!$A:$AM,17,FALSE)/10000000000,"")</f>
        <v>46.327599999999997</v>
      </c>
      <c r="T493" s="14">
        <f>IFERROR(S493/'دیتا اولیه'!$AR$2*1000000,"")</f>
        <v>776.0456974387323</v>
      </c>
      <c r="U493" s="30">
        <f>IFERROR(VLOOKUP($A493,'دیتا اولیه'!$A:$AM,22,FALSE),"")</f>
        <v>0.1008</v>
      </c>
      <c r="V493" s="19">
        <f>IFERROR(VLOOKUP($A493,'دیتا اولیه'!$A:$AN,20,FALSE)/10000000000/L493,"")</f>
        <v>-0.1382809634429637</v>
      </c>
      <c r="W493" s="14">
        <f>IFERROR(VLOOKUP($A493,'دیتا اولیه'!$A:$AN,40,FALSE),"")</f>
        <v>502.64640000000003</v>
      </c>
      <c r="X493" s="18">
        <f>IFERROR(VLOOKUP($A493,'دیتا اولیه'!$A:$AN,23,FALSE),"")</f>
        <v>10.5115</v>
      </c>
      <c r="Y493" s="18">
        <f>IFERROR(VLOOKUP($A493,'دیتا اولیه'!$A:$AN,24,FALSE),"")</f>
        <v>15.638299999999999</v>
      </c>
      <c r="Z493" s="18">
        <f>IFERROR(VLOOKUP($A493,'دیتا اولیه'!$A:$AN,25,FALSE),"")</f>
        <v>2.4466999999999999</v>
      </c>
      <c r="AA493" s="30">
        <f>IFERROR(VLOOKUP($A493,'دیتا اولیه'!$A:$AN,38,FALSE),"")</f>
        <v>0.1381</v>
      </c>
      <c r="AB493" s="18" t="str">
        <f>IFERROR(VLOOKUP($A493,'دیتا اولیه'!$A:$AN,39,FALSE),"")</f>
        <v>-</v>
      </c>
      <c r="AC493" s="22"/>
    </row>
    <row r="494" spans="1:29" ht="20.5" thickBot="1" x14ac:dyDescent="0.4">
      <c r="A494" s="14" t="s">
        <v>1683</v>
      </c>
      <c r="B494" s="13" t="str">
        <f>VLOOKUP($A494,'دیتا اولیه'!$A:$AM,2,FALSE)</f>
        <v>گروه توسعه هنر ایران-پذیره</v>
      </c>
      <c r="C494" s="13" t="str">
        <f>VLOOKUP($A494,'دیتا اولیه'!$A:$AM,3,FALSE)</f>
        <v>سرمایه گذاری</v>
      </c>
      <c r="D494" s="13">
        <f>VLOOKUP($A494,'دیتا اولیه'!$A:$AM,5,FALSE)/10000000000</f>
        <v>85</v>
      </c>
      <c r="E494" s="15">
        <f>IFERROR(D494/'دیتا اولیه'!$AO$2*1000,"")</f>
        <v>1.0143198090692123</v>
      </c>
      <c r="F494" s="15" t="str">
        <f t="shared" si="28"/>
        <v/>
      </c>
      <c r="G494" s="14" t="str">
        <f>IFERROR(F494/'دیتا اولیه'!$AP$2*1000000,"")</f>
        <v/>
      </c>
      <c r="H494" s="15">
        <f>IFERROR(VLOOKUP($A494,'دیتا اولیه'!$A:$AM,16,FALSE)/10000000000,"")</f>
        <v>1.4205000000000001</v>
      </c>
      <c r="I494" s="14">
        <f>IFERROR(H494/'دیتا اولیه'!$AQ$2*1000000,"")</f>
        <v>27.46625932944043</v>
      </c>
      <c r="J494" s="15" t="str">
        <f t="shared" si="29"/>
        <v/>
      </c>
      <c r="K494" s="14" t="str">
        <f>IFERROR(J494/'دیتا اولیه'!$AR$2*1000000,"")</f>
        <v/>
      </c>
      <c r="L494" s="14">
        <f>IFERROR(VLOOKUP($A494,'دیتا اولیه'!$A:$AM,15,FALSE)/10000000000,"")</f>
        <v>8.0035000000000007</v>
      </c>
      <c r="M494" s="14">
        <f>IFERROR(L494/'دیتا اولیه'!$AS$2*1000000,"")</f>
        <v>118.39321903522139</v>
      </c>
      <c r="N494" s="51" t="str">
        <f>IFERROR(VLOOKUP($A494,'دیتا اولیه'!$A:$AM,36,FALSE),"")</f>
        <v>-</v>
      </c>
      <c r="O494" s="35" t="str">
        <f t="shared" si="30"/>
        <v/>
      </c>
      <c r="P494" s="51" t="str">
        <f>IFERROR(VLOOKUP($A494,'دیتا اولیه'!$A:$AM,37,FALSE),"")</f>
        <v>-</v>
      </c>
      <c r="Q494" s="34" t="str">
        <f t="shared" si="31"/>
        <v/>
      </c>
      <c r="R494" s="54" t="str">
        <f>IFERROR(VLOOKUP($A494,'دیتا اولیه'!$A:$AM,31,FALSE),"")</f>
        <v>-</v>
      </c>
      <c r="S494" s="14">
        <f>IFERROR(VLOOKUP($A494,'دیتا اولیه'!$A:$AM,17,FALSE)/10000000000,"")</f>
        <v>30.125900000000001</v>
      </c>
      <c r="T494" s="14">
        <f>IFERROR(S494/'دیتا اولیه'!$AR$2*1000000,"")</f>
        <v>504.6467996716753</v>
      </c>
      <c r="U494" s="30" t="str">
        <f>IFERROR(VLOOKUP($A494,'دیتا اولیه'!$A:$AM,22,FALSE),"")</f>
        <v>-</v>
      </c>
      <c r="V494" s="19" t="str">
        <f>IFERROR(VLOOKUP($A494,'دیتا اولیه'!$A:$AN,20,FALSE)/10000000000/L494,"")</f>
        <v/>
      </c>
      <c r="W494" s="14">
        <f>IFERROR(VLOOKUP($A494,'دیتا اولیه'!$A:$AN,40,FALSE),"")</f>
        <v>6023.6229000000003</v>
      </c>
      <c r="X494" s="18">
        <f>IFERROR(VLOOKUP($A494,'دیتا اولیه'!$A:$AN,23,FALSE),"")</f>
        <v>26.548400000000001</v>
      </c>
      <c r="Y494" s="18" t="str">
        <f>IFERROR(VLOOKUP($A494,'دیتا اولیه'!$A:$AN,24,FALSE),"")</f>
        <v>-</v>
      </c>
      <c r="Z494" s="18" t="str">
        <f>IFERROR(VLOOKUP($A494,'دیتا اولیه'!$A:$AN,25,FALSE),"")</f>
        <v>-</v>
      </c>
      <c r="AA494" s="30" t="str">
        <f>IFERROR(VLOOKUP($A494,'دیتا اولیه'!$A:$AN,38,FALSE),"")</f>
        <v>-</v>
      </c>
      <c r="AB494" s="18" t="str">
        <f>IFERROR(VLOOKUP($A494,'دیتا اولیه'!$A:$AN,39,FALSE),"")</f>
        <v>-</v>
      </c>
      <c r="AC494" s="22"/>
    </row>
    <row r="495" spans="1:29" ht="20.5" thickBot="1" x14ac:dyDescent="0.4">
      <c r="A495" s="14" t="s">
        <v>129</v>
      </c>
      <c r="B495" s="13" t="str">
        <f>VLOOKUP($A495,'دیتا اولیه'!$A:$AM,2,FALSE)</f>
        <v>صنایع مادیران</v>
      </c>
      <c r="C495" s="13" t="str">
        <f>VLOOKUP($A495,'دیتا اولیه'!$A:$AM,3,FALSE)</f>
        <v>سخت افزار و تجهیزات</v>
      </c>
      <c r="D495" s="13">
        <f>VLOOKUP($A495,'دیتا اولیه'!$A:$AM,5,FALSE)/10000000000</f>
        <v>11311.56</v>
      </c>
      <c r="E495" s="15">
        <f>IFERROR(D495/'دیتا اولیه'!$AO$2*1000,"")</f>
        <v>134.98281622911693</v>
      </c>
      <c r="F495" s="15" t="str">
        <f t="shared" si="28"/>
        <v/>
      </c>
      <c r="G495" s="14" t="str">
        <f>IFERROR(F495/'دیتا اولیه'!$AP$2*1000000,"")</f>
        <v/>
      </c>
      <c r="H495" s="15">
        <f>IFERROR(VLOOKUP($A495,'دیتا اولیه'!$A:$AM,16,FALSE)/10000000000,"")</f>
        <v>456.85309999999998</v>
      </c>
      <c r="I495" s="14">
        <f>IFERROR(H495/'دیتا اولیه'!$AQ$2*1000000,"")</f>
        <v>8833.541513592947</v>
      </c>
      <c r="J495" s="15">
        <f t="shared" si="29"/>
        <v>12.770900888199634</v>
      </c>
      <c r="K495" s="14">
        <f>IFERROR(J495/'دیتا اولیه'!$AR$2*1000000,"")</f>
        <v>213.92868801111669</v>
      </c>
      <c r="L495" s="14">
        <f>IFERROR(VLOOKUP($A495,'دیتا اولیه'!$A:$AM,15,FALSE)/10000000000,"")</f>
        <v>27.1752</v>
      </c>
      <c r="M495" s="14">
        <f>IFERROR(L495/'دیتا اولیه'!$AS$2*1000000,"")</f>
        <v>401.99405334240618</v>
      </c>
      <c r="N495" s="51">
        <f>IFERROR(VLOOKUP($A495,'دیتا اولیه'!$A:$AM,36,FALSE),"")</f>
        <v>1.1278999999999999</v>
      </c>
      <c r="O495" s="35">
        <f t="shared" si="30"/>
        <v>0.87910306504341662</v>
      </c>
      <c r="P495" s="51" t="str">
        <f>IFERROR(VLOOKUP($A495,'دیتا اولیه'!$A:$AM,37,FALSE),"")</f>
        <v>-</v>
      </c>
      <c r="Q495" s="34" t="str">
        <f t="shared" si="31"/>
        <v/>
      </c>
      <c r="R495" s="54">
        <f>IFERROR(VLOOKUP($A495,'دیتا اولیه'!$A:$AM,31,FALSE),"")</f>
        <v>-0.96360000000000001</v>
      </c>
      <c r="S495" s="14">
        <f>IFERROR(VLOOKUP($A495,'دیتا اولیه'!$A:$AM,17,FALSE)/10000000000,"")</f>
        <v>631.02210000000002</v>
      </c>
      <c r="T495" s="14">
        <f>IFERROR(S495/'دیتا اولیه'!$AR$2*1000000,"")</f>
        <v>10570.415598773809</v>
      </c>
      <c r="U495" s="30" t="str">
        <f>IFERROR(VLOOKUP($A495,'دیتا اولیه'!$A:$AM,22,FALSE),"")</f>
        <v>-</v>
      </c>
      <c r="V495" s="19" t="str">
        <f>IFERROR(VLOOKUP($A495,'دیتا اولیه'!$A:$AN,20,FALSE)/10000000000/L495,"")</f>
        <v/>
      </c>
      <c r="W495" s="14">
        <f>IFERROR(VLOOKUP($A495,'دیتا اولیه'!$A:$AN,40,FALSE),"")</f>
        <v>33035845.072900001</v>
      </c>
      <c r="X495" s="18" t="str">
        <f>IFERROR(VLOOKUP($A495,'دیتا اولیه'!$A:$AN,23,FALSE),"")</f>
        <v>-</v>
      </c>
      <c r="Y495" s="18" t="str">
        <f>IFERROR(VLOOKUP($A495,'دیتا اولیه'!$A:$AN,24,FALSE),"")</f>
        <v>-</v>
      </c>
      <c r="Z495" s="18" t="str">
        <f>IFERROR(VLOOKUP($A495,'دیتا اولیه'!$A:$AN,25,FALSE),"")</f>
        <v>-</v>
      </c>
      <c r="AA495" s="30">
        <f>IFERROR(VLOOKUP($A495,'دیتا اولیه'!$A:$AN,38,FALSE),"")</f>
        <v>0.70379999999999998</v>
      </c>
      <c r="AB495" s="18">
        <f>IFERROR(VLOOKUP($A495,'دیتا اولیه'!$A:$AN,39,FALSE),"")</f>
        <v>1.4287000000000001</v>
      </c>
      <c r="AC495" s="22"/>
    </row>
    <row r="496" spans="1:29" ht="20.5" thickBot="1" x14ac:dyDescent="0.4">
      <c r="A496" s="55" t="s">
        <v>1091</v>
      </c>
      <c r="B496" s="13" t="str">
        <f>VLOOKUP($A496,'دیتا اولیه'!$A:$AM,2,FALSE)</f>
        <v>نیان الکترونیک</v>
      </c>
      <c r="C496" s="13" t="str">
        <f>VLOOKUP($A496,'دیتا اولیه'!$A:$AM,3,FALSE)</f>
        <v>سخت افزار و تجهیزات</v>
      </c>
      <c r="D496" s="13">
        <f>VLOOKUP($A496,'دیتا اولیه'!$A:$AM,5,FALSE)/10000000000</f>
        <v>9098.4987600000004</v>
      </c>
      <c r="E496" s="15">
        <f>IFERROR(D496/'دیتا اولیه'!$AO$2*1000,"")</f>
        <v>108.5739708830549</v>
      </c>
      <c r="F496" s="15">
        <f t="shared" si="28"/>
        <v>102.41124459394521</v>
      </c>
      <c r="G496" s="14">
        <f>IFERROR(F496/'دیتا اولیه'!$AP$2*1000000,"")</f>
        <v>2022.3389532769593</v>
      </c>
      <c r="H496" s="15">
        <f>IFERROR(VLOOKUP($A496,'دیتا اولیه'!$A:$AM,16,FALSE)/10000000000,"")</f>
        <v>594.66840000000002</v>
      </c>
      <c r="I496" s="14">
        <f>IFERROR(H496/'دیتا اولیه'!$AQ$2*1000000,"")</f>
        <v>11498.286863374453</v>
      </c>
      <c r="J496" s="15">
        <f t="shared" si="29"/>
        <v>89.062560073550912</v>
      </c>
      <c r="K496" s="14">
        <f>IFERROR(J496/'دیتا اولیه'!$AR$2*1000000,"")</f>
        <v>1491.9101474705749</v>
      </c>
      <c r="L496" s="14">
        <f>IFERROR(VLOOKUP($A496,'دیتا اولیه'!$A:$AM,15,FALSE)/10000000000,"")</f>
        <v>213.11779999999999</v>
      </c>
      <c r="M496" s="14">
        <f>IFERROR(L496/'دیتا اولیه'!$AS$2*1000000,"")</f>
        <v>3152.5835416635846</v>
      </c>
      <c r="N496" s="51">
        <f>IFERROR(VLOOKUP($A496,'دیتا اولیه'!$A:$AM,36,FALSE),"")</f>
        <v>1.3929</v>
      </c>
      <c r="O496" s="35">
        <f t="shared" si="30"/>
        <v>1.1131189080043198</v>
      </c>
      <c r="P496" s="51">
        <f>IFERROR(VLOOKUP($A496,'دیتا اولیه'!$A:$AM,37,FALSE),"")</f>
        <v>1.081</v>
      </c>
      <c r="Q496" s="34">
        <f t="shared" si="31"/>
        <v>0.55887989822635742</v>
      </c>
      <c r="R496" s="54">
        <f>IFERROR(VLOOKUP($A496,'دیتا اولیه'!$A:$AM,31,FALSE),"")</f>
        <v>0.22650000000000001</v>
      </c>
      <c r="S496" s="14">
        <f>IFERROR(VLOOKUP($A496,'دیتا اولیه'!$A:$AM,17,FALSE)/10000000000,"")</f>
        <v>457.80399999999997</v>
      </c>
      <c r="T496" s="14">
        <f>IFERROR(S496/'دیتا اولیه'!$AR$2*1000000,"")</f>
        <v>7668.794076754275</v>
      </c>
      <c r="U496" s="30">
        <f>IFERROR(VLOOKUP($A496,'دیتا اولیه'!$A:$AM,22,FALSE),"")</f>
        <v>0.90010000000000001</v>
      </c>
      <c r="V496" s="19">
        <f>IFERROR(VLOOKUP($A496,'دیتا اولیه'!$A:$AN,20,FALSE)/10000000000/L496,"")</f>
        <v>0.1015658945428303</v>
      </c>
      <c r="W496" s="14">
        <f>IFERROR(VLOOKUP($A496,'دیتا اولیه'!$A:$AN,40,FALSE),"")</f>
        <v>212.36189999999999</v>
      </c>
      <c r="X496" s="18">
        <f>IFERROR(VLOOKUP($A496,'دیتا اولیه'!$A:$AN,23,FALSE),"")</f>
        <v>5.4447999999999999</v>
      </c>
      <c r="Y496" s="18">
        <f>IFERROR(VLOOKUP($A496,'دیتا اولیه'!$A:$AN,24,FALSE),"")</f>
        <v>13.930300000000001</v>
      </c>
      <c r="Z496" s="18" t="str">
        <f>IFERROR(VLOOKUP($A496,'دیتا اولیه'!$A:$AN,25,FALSE),"")</f>
        <v>-</v>
      </c>
      <c r="AA496" s="30">
        <f>IFERROR(VLOOKUP($A496,'دیتا اولیه'!$A:$AN,38,FALSE),"")</f>
        <v>0.3891</v>
      </c>
      <c r="AB496" s="18" t="str">
        <f>IFERROR(VLOOKUP($A496,'دیتا اولیه'!$A:$AN,39,FALSE),"")</f>
        <v>-</v>
      </c>
      <c r="AC496" s="22"/>
    </row>
    <row r="497" spans="1:29" ht="20.5" thickBot="1" x14ac:dyDescent="0.4">
      <c r="A497" s="14" t="s">
        <v>1197</v>
      </c>
      <c r="B497" s="13" t="str">
        <f>VLOOKUP($A497,'دیتا اولیه'!$A:$AM,2,FALSE)</f>
        <v>داده‌پردازی‌ایران‌</v>
      </c>
      <c r="C497" s="13" t="str">
        <f>VLOOKUP($A497,'دیتا اولیه'!$A:$AM,3,FALSE)</f>
        <v>سخت افزار و تجهیزات</v>
      </c>
      <c r="D497" s="13">
        <f>VLOOKUP($A497,'دیتا اولیه'!$A:$AM,5,FALSE)/10000000000</f>
        <v>1335.74</v>
      </c>
      <c r="E497" s="15">
        <f>IFERROR(D497/'دیتا اولیه'!$AO$2*1000,"")</f>
        <v>15.939618138424823</v>
      </c>
      <c r="F497" s="15">
        <f t="shared" si="28"/>
        <v>32.964285714285722</v>
      </c>
      <c r="G497" s="14">
        <f>IFERROR(F497/'دیتا اولیه'!$AP$2*1000000,"")</f>
        <v>650.95350936583179</v>
      </c>
      <c r="H497" s="15">
        <f>IFERROR(VLOOKUP($A497,'دیتا اولیه'!$A:$AM,16,FALSE)/10000000000,"")</f>
        <v>157.1309</v>
      </c>
      <c r="I497" s="14">
        <f>IFERROR(H497/'دیتا اولیه'!$AQ$2*1000000,"")</f>
        <v>3038.2246026528483</v>
      </c>
      <c r="J497" s="15">
        <f t="shared" si="29"/>
        <v>49.532151300236407</v>
      </c>
      <c r="K497" s="14">
        <f>IFERROR(J497/'دیتا اولیه'!$AR$2*1000000,"")</f>
        <v>829.72597115828944</v>
      </c>
      <c r="L497" s="14">
        <f>IFERROR(VLOOKUP($A497,'دیتا اولیه'!$A:$AM,15,FALSE)/10000000000,"")</f>
        <v>20.952100000000002</v>
      </c>
      <c r="M497" s="14">
        <f>IFERROR(L497/'دیتا اولیه'!$AS$2*1000000,"")</f>
        <v>309.93772281475128</v>
      </c>
      <c r="N497" s="51">
        <f>IFERROR(VLOOKUP($A497,'دیتا اولیه'!$A:$AM,36,FALSE),"")</f>
        <v>-0.57699999999999996</v>
      </c>
      <c r="O497" s="35">
        <f t="shared" si="30"/>
        <v>-0.62645772991523785</v>
      </c>
      <c r="P497" s="51">
        <f>IFERROR(VLOOKUP($A497,'دیتا اولیه'!$A:$AM,37,FALSE),"")</f>
        <v>-0.3644</v>
      </c>
      <c r="Q497" s="34">
        <f t="shared" si="31"/>
        <v>-0.5238711853374951</v>
      </c>
      <c r="R497" s="54">
        <f>IFERROR(VLOOKUP($A497,'دیتا اولیه'!$A:$AM,31,FALSE),"")</f>
        <v>-0.60219999999999996</v>
      </c>
      <c r="S497" s="14">
        <f>IFERROR(VLOOKUP($A497,'دیتا اولیه'!$A:$AM,17,FALSE)/10000000000,"")</f>
        <v>143.244</v>
      </c>
      <c r="T497" s="14">
        <f>IFERROR(S497/'دیتا اولیه'!$AR$2*1000000,"")</f>
        <v>2399.5175636966683</v>
      </c>
      <c r="U497" s="30">
        <f>IFERROR(VLOOKUP($A497,'دیتا اولیه'!$A:$AM,22,FALSE),"")</f>
        <v>0.79359999999999997</v>
      </c>
      <c r="V497" s="19">
        <f>IFERROR(VLOOKUP($A497,'دیتا اولیه'!$A:$AN,20,FALSE)/10000000000/L497,"")</f>
        <v>7.1997556330868975E-2</v>
      </c>
      <c r="W497" s="14">
        <f>IFERROR(VLOOKUP($A497,'دیتا اولیه'!$A:$AN,40,FALSE),"")</f>
        <v>280.60140000000001</v>
      </c>
      <c r="X497" s="18">
        <f>IFERROR(VLOOKUP($A497,'دیتا اولیه'!$A:$AN,23,FALSE),"")</f>
        <v>2.4643000000000002</v>
      </c>
      <c r="Y497" s="18">
        <f>IFERROR(VLOOKUP($A497,'دیتا اولیه'!$A:$AN,24,FALSE),"")</f>
        <v>8.2693999999999992</v>
      </c>
      <c r="Z497" s="18" t="str">
        <f>IFERROR(VLOOKUP($A497,'دیتا اولیه'!$A:$AN,25,FALSE),"")</f>
        <v>-</v>
      </c>
      <c r="AA497" s="30">
        <f>IFERROR(VLOOKUP($A497,'دیتا اولیه'!$A:$AN,38,FALSE),"")</f>
        <v>0.1358</v>
      </c>
      <c r="AB497" s="18">
        <f>IFERROR(VLOOKUP($A497,'دیتا اولیه'!$A:$AN,39,FALSE),"")</f>
        <v>0.86250000000000004</v>
      </c>
      <c r="AC497" s="22"/>
    </row>
    <row r="498" spans="1:29" ht="20.5" thickBot="1" x14ac:dyDescent="0.4">
      <c r="A498" s="14" t="s">
        <v>866</v>
      </c>
      <c r="B498" s="13" t="str">
        <f>VLOOKUP($A498,'دیتا اولیه'!$A:$AM,2,FALSE)</f>
        <v>توسعه فناوری اطلاعات خوارزمی</v>
      </c>
      <c r="C498" s="13" t="str">
        <f>VLOOKUP($A498,'دیتا اولیه'!$A:$AM,3,FALSE)</f>
        <v>سخت افزار و تجهیزات</v>
      </c>
      <c r="D498" s="13">
        <f>VLOOKUP($A498,'دیتا اولیه'!$A:$AM,5,FALSE)/10000000000</f>
        <v>635.88662220599997</v>
      </c>
      <c r="E498" s="15">
        <f>IFERROR(D498/'دیتا اولیه'!$AO$2*1000,"")</f>
        <v>7.5881458497136034</v>
      </c>
      <c r="F498" s="15">
        <f t="shared" si="28"/>
        <v>1.2581786030061894</v>
      </c>
      <c r="G498" s="14">
        <f>IFERROR(F498/'دیتا اولیه'!$AP$2*1000000,"")</f>
        <v>24.845549032507691</v>
      </c>
      <c r="H498" s="15">
        <f>IFERROR(VLOOKUP($A498,'دیتا اولیه'!$A:$AM,16,FALSE)/10000000000,"")</f>
        <v>12.4451</v>
      </c>
      <c r="I498" s="14">
        <f>IFERROR(H498/'دیتا اولیه'!$AQ$2*1000000,"")</f>
        <v>240.63382188019645</v>
      </c>
      <c r="J498" s="15" t="str">
        <f t="shared" si="29"/>
        <v/>
      </c>
      <c r="K498" s="14" t="str">
        <f>IFERROR(J498/'دیتا اولیه'!$AR$2*1000000,"")</f>
        <v/>
      </c>
      <c r="L498" s="14">
        <f>IFERROR(VLOOKUP($A498,'دیتا اولیه'!$A:$AM,15,FALSE)/10000000000,"")</f>
        <v>0.14230000000000001</v>
      </c>
      <c r="M498" s="14">
        <f>IFERROR(L498/'دیتا اولیه'!$AS$2*1000000,"")</f>
        <v>2.1049984467685392</v>
      </c>
      <c r="N498" s="51" t="str">
        <f>IFERROR(VLOOKUP($A498,'دیتا اولیه'!$A:$AM,36,FALSE),"")</f>
        <v>-</v>
      </c>
      <c r="O498" s="35" t="str">
        <f t="shared" si="30"/>
        <v/>
      </c>
      <c r="P498" s="51">
        <f>IFERROR(VLOOKUP($A498,'دیتا اولیه'!$A:$AM,37,FALSE),"")</f>
        <v>-0.88690000000000002</v>
      </c>
      <c r="Q498" s="34">
        <f t="shared" si="31"/>
        <v>-0.91527663791955738</v>
      </c>
      <c r="R498" s="54">
        <f>IFERROR(VLOOKUP($A498,'دیتا اولیه'!$A:$AM,31,FALSE),"")</f>
        <v>0.3322</v>
      </c>
      <c r="S498" s="14">
        <f>IFERROR(VLOOKUP($A498,'دیتا اولیه'!$A:$AM,17,FALSE)/10000000000,"")</f>
        <v>11.1225</v>
      </c>
      <c r="T498" s="14">
        <f>IFERROR(S498/'دیتا اولیه'!$AR$2*1000000,"")</f>
        <v>186.31589527111916</v>
      </c>
      <c r="U498" s="30">
        <f>IFERROR(VLOOKUP($A498,'دیتا اولیه'!$A:$AM,22,FALSE),"")</f>
        <v>0.33700000000000002</v>
      </c>
      <c r="V498" s="19">
        <f>IFERROR(VLOOKUP($A498,'دیتا اولیه'!$A:$AN,20,FALSE)/10000000000/L498,"")</f>
        <v>14.581869290231905</v>
      </c>
      <c r="W498" s="14">
        <f>IFERROR(VLOOKUP($A498,'دیتا اولیه'!$A:$AN,40,FALSE),"")</f>
        <v>225.68960000000001</v>
      </c>
      <c r="X498" s="18">
        <f>IFERROR(VLOOKUP($A498,'دیتا اولیه'!$A:$AN,23,FALSE),"")</f>
        <v>1.9881</v>
      </c>
      <c r="Y498" s="18">
        <f>IFERROR(VLOOKUP($A498,'دیتا اولیه'!$A:$AN,24,FALSE),"")</f>
        <v>58.189</v>
      </c>
      <c r="Z498" s="18" t="str">
        <f>IFERROR(VLOOKUP($A498,'دیتا اولیه'!$A:$AN,25,FALSE),"")</f>
        <v>-</v>
      </c>
      <c r="AA498" s="30">
        <f>IFERROR(VLOOKUP($A498,'دیتا اولیه'!$A:$AN,38,FALSE),"")</f>
        <v>1.37E-2</v>
      </c>
      <c r="AB498" s="18">
        <f>IFERROR(VLOOKUP($A498,'دیتا اولیه'!$A:$AN,39,FALSE),"")</f>
        <v>1.1919</v>
      </c>
      <c r="AC498" s="22"/>
    </row>
    <row r="499" spans="1:29" ht="20.5" thickBot="1" x14ac:dyDescent="0.4">
      <c r="A499" s="14" t="s">
        <v>763</v>
      </c>
      <c r="B499" s="13" t="str">
        <f>VLOOKUP($A499,'دیتا اولیه'!$A:$AM,2,FALSE)</f>
        <v>تولید خاک نسوزاستقلال آباده</v>
      </c>
      <c r="C499" s="13" t="str">
        <f>VLOOKUP($A499,'دیتا اولیه'!$A:$AM,3,FALSE)</f>
        <v>سایر محصولات کانی غیرفلزی</v>
      </c>
      <c r="D499" s="13">
        <f>VLOOKUP($A499,'دیتا اولیه'!$A:$AM,5,FALSE)/10000000000</f>
        <v>2252.5543950000001</v>
      </c>
      <c r="E499" s="15">
        <f>IFERROR(D499/'دیتا اولیه'!$AO$2*1000,"")</f>
        <v>26.880124045346061</v>
      </c>
      <c r="F499" s="15">
        <f t="shared" si="28"/>
        <v>64.551298052920615</v>
      </c>
      <c r="G499" s="14">
        <f>IFERROR(F499/'دیتا اولیه'!$AP$2*1000000,"")</f>
        <v>1274.7096771903755</v>
      </c>
      <c r="H499" s="15">
        <f>IFERROR(VLOOKUP($A499,'دیتا اولیه'!$A:$AM,16,FALSE)/10000000000,"")</f>
        <v>219.66669999999999</v>
      </c>
      <c r="I499" s="14">
        <f>IFERROR(H499/'دیتا اولیه'!$AQ$2*1000000,"")</f>
        <v>4247.3935573688077</v>
      </c>
      <c r="J499" s="15">
        <f t="shared" si="29"/>
        <v>70.489982281586478</v>
      </c>
      <c r="K499" s="14">
        <f>IFERROR(J499/'دیتا اولیه'!$AR$2*1000000,"")</f>
        <v>1180.796058119947</v>
      </c>
      <c r="L499" s="14">
        <f>IFERROR(VLOOKUP($A499,'دیتا اولیه'!$A:$AM,15,FALSE)/10000000000,"")</f>
        <v>51.718499999999999</v>
      </c>
      <c r="M499" s="14">
        <f>IFERROR(L499/'دیتا اولیه'!$AS$2*1000000,"")</f>
        <v>765.05525066197242</v>
      </c>
      <c r="N499" s="51">
        <f>IFERROR(VLOOKUP($A499,'دیتا اولیه'!$A:$AM,36,FALSE),"")</f>
        <v>-0.26629999999999998</v>
      </c>
      <c r="O499" s="35">
        <f t="shared" si="30"/>
        <v>-0.35208519252673776</v>
      </c>
      <c r="P499" s="51">
        <f>IFERROR(VLOOKUP($A499,'دیتا اولیه'!$A:$AM,37,FALSE),"")</f>
        <v>-0.1988</v>
      </c>
      <c r="Q499" s="34">
        <f t="shared" si="31"/>
        <v>-0.39982000266268247</v>
      </c>
      <c r="R499" s="54" t="str">
        <f>IFERROR(VLOOKUP($A499,'دیتا اولیه'!$A:$AM,31,FALSE),"")</f>
        <v>-</v>
      </c>
      <c r="S499" s="14">
        <f>IFERROR(VLOOKUP($A499,'دیتا اولیه'!$A:$AM,17,FALSE)/10000000000,"")</f>
        <v>183.30529999999999</v>
      </c>
      <c r="T499" s="14">
        <f>IFERROR(S499/'دیتا اولیه'!$AR$2*1000000,"")</f>
        <v>3070.5948372615039</v>
      </c>
      <c r="U499" s="30">
        <f>IFERROR(VLOOKUP($A499,'دیتا اولیه'!$A:$AM,22,FALSE),"")</f>
        <v>0.76339999999999997</v>
      </c>
      <c r="V499" s="19">
        <f>IFERROR(VLOOKUP($A499,'دیتا اولیه'!$A:$AN,20,FALSE)/10000000000/L499,"")</f>
        <v>3.2806442568906677E-2</v>
      </c>
      <c r="W499" s="14">
        <f>IFERROR(VLOOKUP($A499,'دیتا اولیه'!$A:$AN,40,FALSE),"")</f>
        <v>75.2136</v>
      </c>
      <c r="X499" s="18">
        <f>IFERROR(VLOOKUP($A499,'دیتا اولیه'!$A:$AN,23,FALSE),"")</f>
        <v>4.5857000000000001</v>
      </c>
      <c r="Y499" s="18">
        <f>IFERROR(VLOOKUP($A499,'دیتا اولیه'!$A:$AN,24,FALSE),"")</f>
        <v>8.8364999999999991</v>
      </c>
      <c r="Z499" s="18" t="str">
        <f>IFERROR(VLOOKUP($A499,'دیتا اولیه'!$A:$AN,25,FALSE),"")</f>
        <v>-</v>
      </c>
      <c r="AA499" s="30">
        <f>IFERROR(VLOOKUP($A499,'دیتا اولیه'!$A:$AN,38,FALSE),"")</f>
        <v>0.35039999999999999</v>
      </c>
      <c r="AB499" s="18">
        <f>IFERROR(VLOOKUP($A499,'دیتا اولیه'!$A:$AN,39,FALSE),"")</f>
        <v>0.1062</v>
      </c>
      <c r="AC499" s="22"/>
    </row>
    <row r="500" spans="1:29" ht="20.5" thickBot="1" x14ac:dyDescent="0.4">
      <c r="A500" s="14" t="s">
        <v>1551</v>
      </c>
      <c r="B500" s="13" t="str">
        <f>VLOOKUP($A500,'دیتا اولیه'!$A:$AM,2,FALSE)</f>
        <v>ایتالران‌</v>
      </c>
      <c r="C500" s="13" t="str">
        <f>VLOOKUP($A500,'دیتا اولیه'!$A:$AM,3,FALSE)</f>
        <v>سایر محصولات کانی غیرفلزی</v>
      </c>
      <c r="D500" s="13">
        <f>VLOOKUP($A500,'دیتا اولیه'!$A:$AM,5,FALSE)/10000000000</f>
        <v>1806</v>
      </c>
      <c r="E500" s="15">
        <f>IFERROR(D500/'دیتا اولیه'!$AO$2*1000,"")</f>
        <v>21.551312649164675</v>
      </c>
      <c r="F500" s="15" t="str">
        <f t="shared" si="28"/>
        <v/>
      </c>
      <c r="G500" s="14" t="str">
        <f>IFERROR(F500/'دیتا اولیه'!$AP$2*1000000,"")</f>
        <v/>
      </c>
      <c r="H500" s="15">
        <f>IFERROR(VLOOKUP($A500,'دیتا اولیه'!$A:$AM,16,FALSE)/10000000000,"")</f>
        <v>39.930399999999999</v>
      </c>
      <c r="I500" s="14">
        <f>IFERROR(H500/'دیتا اولیه'!$AQ$2*1000000,"")</f>
        <v>772.07935341660539</v>
      </c>
      <c r="J500" s="15">
        <f t="shared" si="29"/>
        <v>1.4377308707124012</v>
      </c>
      <c r="K500" s="14">
        <f>IFERROR(J500/'دیتا اولیه'!$AR$2*1000000,"")</f>
        <v>24.083804390713123</v>
      </c>
      <c r="L500" s="14">
        <f>IFERROR(VLOOKUP($A500,'دیتا اولیه'!$A:$AM,15,FALSE)/10000000000,"")</f>
        <v>0.54490000000000005</v>
      </c>
      <c r="M500" s="14">
        <f>IFERROR(L500/'دیتا اولیه'!$AS$2*1000000,"")</f>
        <v>8.0605316489401044</v>
      </c>
      <c r="N500" s="51">
        <f>IFERROR(VLOOKUP($A500,'دیتا اولیه'!$A:$AM,36,FALSE),"")</f>
        <v>-0.621</v>
      </c>
      <c r="O500" s="35">
        <f t="shared" si="30"/>
        <v>-0.66531319063327476</v>
      </c>
      <c r="P500" s="51" t="str">
        <f>IFERROR(VLOOKUP($A500,'دیتا اولیه'!$A:$AM,37,FALSE),"")</f>
        <v>-</v>
      </c>
      <c r="Q500" s="34" t="str">
        <f t="shared" si="31"/>
        <v/>
      </c>
      <c r="R500" s="54" t="str">
        <f>IFERROR(VLOOKUP($A500,'دیتا اولیه'!$A:$AM,31,FALSE),"")</f>
        <v>-</v>
      </c>
      <c r="S500" s="14">
        <f>IFERROR(VLOOKUP($A500,'دیتا اولیه'!$A:$AM,17,FALSE)/10000000000,"")</f>
        <v>33.844799999999999</v>
      </c>
      <c r="T500" s="14">
        <f>IFERROR(S500/'دیتا اولیه'!$AR$2*1000000,"")</f>
        <v>566.94306246545057</v>
      </c>
      <c r="U500" s="30" t="str">
        <f>IFERROR(VLOOKUP($A500,'دیتا اولیه'!$A:$AM,22,FALSE),"")</f>
        <v>-</v>
      </c>
      <c r="V500" s="19" t="str">
        <f>IFERROR(VLOOKUP($A500,'دیتا اولیه'!$A:$AN,20,FALSE)/10000000000/L500,"")</f>
        <v/>
      </c>
      <c r="W500" s="14" t="str">
        <f>IFERROR(VLOOKUP($A500,'دیتا اولیه'!$A:$AN,40,FALSE),"")</f>
        <v>-</v>
      </c>
      <c r="X500" s="18" t="str">
        <f>IFERROR(VLOOKUP($A500,'دیتا اولیه'!$A:$AN,23,FALSE),"")</f>
        <v>-</v>
      </c>
      <c r="Y500" s="18">
        <f>IFERROR(VLOOKUP($A500,'دیتا اولیه'!$A:$AN,24,FALSE),"")</f>
        <v>42.962200000000003</v>
      </c>
      <c r="Z500" s="18" t="str">
        <f>IFERROR(VLOOKUP($A500,'دیتا اولیه'!$A:$AN,25,FALSE),"")</f>
        <v>-</v>
      </c>
      <c r="AA500" s="30">
        <f>IFERROR(VLOOKUP($A500,'دیتا اولیه'!$A:$AN,38,FALSE),"")</f>
        <v>-3.6299999999999999E-2</v>
      </c>
      <c r="AB500" s="18">
        <f>IFERROR(VLOOKUP($A500,'دیتا اولیه'!$A:$AN,39,FALSE),"")</f>
        <v>-0.5585</v>
      </c>
      <c r="AC500" s="22"/>
    </row>
    <row r="501" spans="1:29" ht="20.5" thickBot="1" x14ac:dyDescent="0.4">
      <c r="A501" s="14" t="s">
        <v>1237</v>
      </c>
      <c r="B501" s="13" t="str">
        <f>VLOOKUP($A501,'دیتا اولیه'!$A:$AM,2,FALSE)</f>
        <v>ورزیران‌</v>
      </c>
      <c r="C501" s="13" t="str">
        <f>VLOOKUP($A501,'دیتا اولیه'!$A:$AM,3,FALSE)</f>
        <v>سایر محصولات کانی غیرفلزی</v>
      </c>
      <c r="D501" s="13">
        <f>VLOOKUP($A501,'دیتا اولیه'!$A:$AM,5,FALSE)/10000000000</f>
        <v>1119</v>
      </c>
      <c r="E501" s="15">
        <f>IFERROR(D501/'دیتا اولیه'!$AO$2*1000,"")</f>
        <v>13.353221957040573</v>
      </c>
      <c r="F501" s="15">
        <f t="shared" si="28"/>
        <v>35.298335299515003</v>
      </c>
      <c r="G501" s="14">
        <f>IFERROR(F501/'دیتا اولیه'!$AP$2*1000000,"")</f>
        <v>697.04453593039102</v>
      </c>
      <c r="H501" s="15">
        <f>IFERROR(VLOOKUP($A501,'دیتا اولیه'!$A:$AM,16,FALSE)/10000000000,"")</f>
        <v>79.930899999999994</v>
      </c>
      <c r="I501" s="14">
        <f>IFERROR(H501/'دیتا اولیه'!$AQ$2*1000000,"")</f>
        <v>1545.514134343942</v>
      </c>
      <c r="J501" s="15">
        <f t="shared" si="29"/>
        <v>14.936546674801708</v>
      </c>
      <c r="K501" s="14">
        <f>IFERROR(J501/'دیتا اولیه'!$AR$2*1000000,"")</f>
        <v>250.20598480328508</v>
      </c>
      <c r="L501" s="14">
        <f>IFERROR(VLOOKUP($A501,'دیتا اولیه'!$A:$AM,15,FALSE)/10000000000,"")</f>
        <v>26.929099999999998</v>
      </c>
      <c r="M501" s="14">
        <f>IFERROR(L501/'دیتا اولیه'!$AS$2*1000000,"")</f>
        <v>398.35357465126253</v>
      </c>
      <c r="N501" s="51">
        <f>IFERROR(VLOOKUP($A501,'دیتا اولیه'!$A:$AM,36,FALSE),"")</f>
        <v>0.80289999999999995</v>
      </c>
      <c r="O501" s="35">
        <f t="shared" si="30"/>
        <v>0.59210250292155431</v>
      </c>
      <c r="P501" s="51">
        <f>IFERROR(VLOOKUP($A501,'دیتا اولیه'!$A:$AM,37,FALSE),"")</f>
        <v>-0.23710000000000001</v>
      </c>
      <c r="Q501" s="34">
        <f t="shared" si="31"/>
        <v>-0.42851058416295607</v>
      </c>
      <c r="R501" s="54" t="str">
        <f>IFERROR(VLOOKUP($A501,'دیتا اولیه'!$A:$AM,31,FALSE),"")</f>
        <v>-</v>
      </c>
      <c r="S501" s="14">
        <f>IFERROR(VLOOKUP($A501,'دیتا اولیه'!$A:$AM,17,FALSE)/10000000000,"")</f>
        <v>130.74</v>
      </c>
      <c r="T501" s="14">
        <f>IFERROR(S501/'دیتا اولیه'!$AR$2*1000000,"")</f>
        <v>2190.0598020001007</v>
      </c>
      <c r="U501" s="30">
        <f>IFERROR(VLOOKUP($A501,'دیتا اولیه'!$A:$AM,22,FALSE),"")</f>
        <v>0.98480000000000001</v>
      </c>
      <c r="V501" s="19">
        <f>IFERROR(VLOOKUP($A501,'دیتا اولیه'!$A:$AN,20,FALSE)/10000000000/L501,"")</f>
        <v>0.55774979483161347</v>
      </c>
      <c r="W501" s="14">
        <f>IFERROR(VLOOKUP($A501,'دیتا اولیه'!$A:$AN,40,FALSE),"")</f>
        <v>110.0735</v>
      </c>
      <c r="X501" s="18">
        <f>IFERROR(VLOOKUP($A501,'دیتا اولیه'!$A:$AN,23,FALSE),"")</f>
        <v>1.7553000000000001</v>
      </c>
      <c r="Y501" s="18">
        <f>IFERROR(VLOOKUP($A501,'دیتا اولیه'!$A:$AN,24,FALSE),"")</f>
        <v>14.6084</v>
      </c>
      <c r="Z501" s="18" t="str">
        <f>IFERROR(VLOOKUP($A501,'دیتا اولیه'!$A:$AN,25,FALSE),"")</f>
        <v>-</v>
      </c>
      <c r="AA501" s="30">
        <f>IFERROR(VLOOKUP($A501,'دیتا اولیه'!$A:$AN,38,FALSE),"")</f>
        <v>0.43169999999999997</v>
      </c>
      <c r="AB501" s="18">
        <f>IFERROR(VLOOKUP($A501,'دیتا اولیه'!$A:$AN,39,FALSE),"")</f>
        <v>-0.81599999999999995</v>
      </c>
      <c r="AC501" s="22"/>
    </row>
    <row r="502" spans="1:29" ht="20.5" thickBot="1" x14ac:dyDescent="0.4">
      <c r="A502" s="14" t="s">
        <v>1191</v>
      </c>
      <c r="B502" s="13" t="str">
        <f>VLOOKUP($A502,'دیتا اولیه'!$A:$AM,2,FALSE)</f>
        <v>آذریت‌</v>
      </c>
      <c r="C502" s="13" t="str">
        <f>VLOOKUP($A502,'دیتا اولیه'!$A:$AM,3,FALSE)</f>
        <v>سایر محصولات کانی غیرفلزی</v>
      </c>
      <c r="D502" s="13">
        <f>VLOOKUP($A502,'دیتا اولیه'!$A:$AM,5,FALSE)/10000000000</f>
        <v>493.62</v>
      </c>
      <c r="E502" s="15">
        <f>IFERROR(D502/'دیتا اولیه'!$AO$2*1000,"")</f>
        <v>5.8904534606205248</v>
      </c>
      <c r="F502" s="15" t="str">
        <f t="shared" si="28"/>
        <v/>
      </c>
      <c r="G502" s="14" t="str">
        <f>IFERROR(F502/'دیتا اولیه'!$AP$2*1000000,"")</f>
        <v/>
      </c>
      <c r="H502" s="15">
        <f>IFERROR(VLOOKUP($A502,'دیتا اولیه'!$A:$AM,16,FALSE)/10000000000,"")</f>
        <v>-2.0625</v>
      </c>
      <c r="I502" s="14">
        <f>IFERROR(H502/'دیتا اولیه'!$AQ$2*1000000,"")</f>
        <v>-39.87973239491086</v>
      </c>
      <c r="J502" s="15" t="str">
        <f t="shared" si="29"/>
        <v/>
      </c>
      <c r="K502" s="14" t="str">
        <f>IFERROR(J502/'دیتا اولیه'!$AR$2*1000000,"")</f>
        <v/>
      </c>
      <c r="L502" s="14">
        <f>IFERROR(VLOOKUP($A502,'دیتا اولیه'!$A:$AM,15,FALSE)/10000000000,"")</f>
        <v>0.32929999999999998</v>
      </c>
      <c r="M502" s="14">
        <f>IFERROR(L502/'دیتا اولیه'!$AS$2*1000000,"")</f>
        <v>4.8712297155367521</v>
      </c>
      <c r="N502" s="51" t="str">
        <f>IFERROR(VLOOKUP($A502,'دیتا اولیه'!$A:$AM,36,FALSE),"")</f>
        <v>-</v>
      </c>
      <c r="O502" s="35" t="str">
        <f t="shared" si="30"/>
        <v/>
      </c>
      <c r="P502" s="51" t="str">
        <f>IFERROR(VLOOKUP($A502,'دیتا اولیه'!$A:$AM,37,FALSE),"")</f>
        <v>-</v>
      </c>
      <c r="Q502" s="34" t="str">
        <f t="shared" si="31"/>
        <v/>
      </c>
      <c r="R502" s="54" t="str">
        <f>IFERROR(VLOOKUP($A502,'دیتا اولیه'!$A:$AM,31,FALSE),"")</f>
        <v>-</v>
      </c>
      <c r="S502" s="14">
        <f>IFERROR(VLOOKUP($A502,'دیتا اولیه'!$A:$AM,17,FALSE)/10000000000,"")</f>
        <v>-40.173099999999998</v>
      </c>
      <c r="T502" s="14">
        <f>IFERROR(S502/'دیتا اولیه'!$AR$2*1000000,"")</f>
        <v>-672.95006449235302</v>
      </c>
      <c r="U502" s="30" t="str">
        <f>IFERROR(VLOOKUP($A502,'دیتا اولیه'!$A:$AM,22,FALSE),"")</f>
        <v>-</v>
      </c>
      <c r="V502" s="19" t="str">
        <f>IFERROR(VLOOKUP($A502,'دیتا اولیه'!$A:$AN,20,FALSE)/10000000000/L502,"")</f>
        <v/>
      </c>
      <c r="W502" s="14">
        <f>IFERROR(VLOOKUP($A502,'دیتا اولیه'!$A:$AN,40,FALSE),"")</f>
        <v>200.54320000000001</v>
      </c>
      <c r="X502" s="18">
        <f>IFERROR(VLOOKUP($A502,'دیتا اولیه'!$A:$AN,23,FALSE),"")</f>
        <v>454.65600000000001</v>
      </c>
      <c r="Y502" s="18" t="str">
        <f>IFERROR(VLOOKUP($A502,'دیتا اولیه'!$A:$AN,24,FALSE),"")</f>
        <v>-</v>
      </c>
      <c r="Z502" s="18" t="str">
        <f>IFERROR(VLOOKUP($A502,'دیتا اولیه'!$A:$AN,25,FALSE),"")</f>
        <v>-</v>
      </c>
      <c r="AA502" s="30">
        <f>IFERROR(VLOOKUP($A502,'دیتا اولیه'!$A:$AN,38,FALSE),"")</f>
        <v>0.70830000000000004</v>
      </c>
      <c r="AB502" s="18">
        <f>IFERROR(VLOOKUP($A502,'دیتا اولیه'!$A:$AN,39,FALSE),"")</f>
        <v>0.23430000000000001</v>
      </c>
      <c r="AC502" s="22"/>
    </row>
    <row r="503" spans="1:29" ht="20.5" thickBot="1" x14ac:dyDescent="0.4">
      <c r="A503" s="14" t="s">
        <v>1223</v>
      </c>
      <c r="B503" s="13" t="str">
        <f>VLOOKUP($A503,'دیتا اولیه'!$A:$AM,2,FALSE)</f>
        <v>فرآورده های سیمان شرق</v>
      </c>
      <c r="C503" s="13" t="str">
        <f>VLOOKUP($A503,'دیتا اولیه'!$A:$AM,3,FALSE)</f>
        <v>سایر محصولات کانی غیرفلزی</v>
      </c>
      <c r="D503" s="13">
        <f>VLOOKUP($A503,'دیتا اولیه'!$A:$AM,5,FALSE)/10000000000</f>
        <v>354.6</v>
      </c>
      <c r="E503" s="15">
        <f>IFERROR(D503/'دیتا اولیه'!$AO$2*1000,"")</f>
        <v>4.2315035799522676</v>
      </c>
      <c r="F503" s="15">
        <f t="shared" si="28"/>
        <v>10.726330581415773</v>
      </c>
      <c r="G503" s="14">
        <f>IFERROR(F503/'دیتا اولیه'!$AP$2*1000000,"")</f>
        <v>211.81537483048524</v>
      </c>
      <c r="H503" s="15">
        <f>IFERROR(VLOOKUP($A503,'دیتا اولیه'!$A:$AM,16,FALSE)/10000000000,"")</f>
        <v>31.026499999999999</v>
      </c>
      <c r="I503" s="14">
        <f>IFERROR(H503/'دیتا اولیه'!$AQ$2*1000000,"")</f>
        <v>599.91685680034027</v>
      </c>
      <c r="J503" s="15">
        <f t="shared" si="29"/>
        <v>9.5758193507919085</v>
      </c>
      <c r="K503" s="14">
        <f>IFERROR(J503/'دیتا اولیه'!$AR$2*1000000,"")</f>
        <v>160.40704475588234</v>
      </c>
      <c r="L503" s="14">
        <f>IFERROR(VLOOKUP($A503,'دیتا اولیه'!$A:$AM,15,FALSE)/10000000000,"")</f>
        <v>12.212999999999999</v>
      </c>
      <c r="M503" s="14">
        <f>IFERROR(L503/'دیتا اولیه'!$AS$2*1000000,"")</f>
        <v>180.66300794366947</v>
      </c>
      <c r="N503" s="51">
        <f>IFERROR(VLOOKUP($A503,'دیتا اولیه'!$A:$AM,36,FALSE),"")</f>
        <v>0.27539999999999998</v>
      </c>
      <c r="O503" s="35">
        <f t="shared" si="30"/>
        <v>0.12627851363145526</v>
      </c>
      <c r="P503" s="51">
        <f>IFERROR(VLOOKUP($A503,'دیتا اولیه'!$A:$AM,37,FALSE),"")</f>
        <v>0.1386</v>
      </c>
      <c r="Q503" s="34">
        <f t="shared" si="31"/>
        <v>-0.14707320897619847</v>
      </c>
      <c r="R503" s="54" t="str">
        <f>IFERROR(VLOOKUP($A503,'دیتا اولیه'!$A:$AM,31,FALSE),"")</f>
        <v>-</v>
      </c>
      <c r="S503" s="14">
        <f>IFERROR(VLOOKUP($A503,'دیتا اولیه'!$A:$AM,17,FALSE)/10000000000,"")</f>
        <v>22.663499999999999</v>
      </c>
      <c r="T503" s="14">
        <f>IFERROR(S503/'دیتا اولیه'!$AR$2*1000000,"")</f>
        <v>379.64219307502884</v>
      </c>
      <c r="U503" s="30">
        <f>IFERROR(VLOOKUP($A503,'دیتا اولیه'!$A:$AM,22,FALSE),"")</f>
        <v>0.8992</v>
      </c>
      <c r="V503" s="19" t="str">
        <f>IFERROR(VLOOKUP($A503,'دیتا اولیه'!$A:$AN,20,FALSE)/10000000000/L503,"")</f>
        <v/>
      </c>
      <c r="W503" s="14">
        <f>IFERROR(VLOOKUP($A503,'دیتا اولیه'!$A:$AN,40,FALSE),"")</f>
        <v>68.959500000000006</v>
      </c>
      <c r="X503" s="18">
        <f>IFERROR(VLOOKUP($A503,'دیتا اولیه'!$A:$AN,23,FALSE),"")</f>
        <v>1.3230999999999999</v>
      </c>
      <c r="Y503" s="18">
        <f>IFERROR(VLOOKUP($A503,'دیتا اولیه'!$A:$AN,24,FALSE),"")</f>
        <v>11.2126</v>
      </c>
      <c r="Z503" s="18" t="str">
        <f>IFERROR(VLOOKUP($A503,'دیتا اولیه'!$A:$AN,25,FALSE),"")</f>
        <v>-</v>
      </c>
      <c r="AA503" s="30">
        <f>IFERROR(VLOOKUP($A503,'دیتا اولیه'!$A:$AN,38,FALSE),"")</f>
        <v>0.55769999999999997</v>
      </c>
      <c r="AB503" s="18">
        <f>IFERROR(VLOOKUP($A503,'دیتا اولیه'!$A:$AN,39,FALSE),"")</f>
        <v>0.76790000000000003</v>
      </c>
      <c r="AC503" s="22"/>
    </row>
    <row r="504" spans="1:29" ht="20.5" thickBot="1" x14ac:dyDescent="0.4">
      <c r="A504" s="14" t="s">
        <v>557</v>
      </c>
      <c r="B504" s="13" t="str">
        <f>VLOOKUP($A504,'دیتا اولیه'!$A:$AM,2,FALSE)</f>
        <v>سایپاشیشه‌</v>
      </c>
      <c r="C504" s="13" t="str">
        <f>VLOOKUP($A504,'دیتا اولیه'!$A:$AM,3,FALSE)</f>
        <v>سایر محصولات کانی غیرفلزی</v>
      </c>
      <c r="D504" s="13">
        <f>VLOOKUP($A504,'دیتا اولیه'!$A:$AM,5,FALSE)/10000000000</f>
        <v>1579.4906242</v>
      </c>
      <c r="E504" s="15">
        <f>IFERROR(D504/'دیتا اولیه'!$AO$2*1000,"")</f>
        <v>18.848336804295943</v>
      </c>
      <c r="F504" s="15" t="str">
        <f t="shared" si="28"/>
        <v/>
      </c>
      <c r="G504" s="14" t="str">
        <f>IFERROR(F504/'دیتا اولیه'!$AP$2*1000000,"")</f>
        <v/>
      </c>
      <c r="H504" s="15">
        <f>IFERROR(VLOOKUP($A504,'دیتا اولیه'!$A:$AM,16,FALSE)/10000000000,"")</f>
        <v>43.108899999999998</v>
      </c>
      <c r="I504" s="14">
        <f>IFERROR(H504/'دیتا اولیه'!$AQ$2*1000000,"")</f>
        <v>833.5376464673808</v>
      </c>
      <c r="J504" s="15">
        <f t="shared" si="29"/>
        <v>15.589941972920697</v>
      </c>
      <c r="K504" s="14">
        <f>IFERROR(J504/'دیتا اولیه'!$AR$2*1000000,"")</f>
        <v>261.15117967269202</v>
      </c>
      <c r="L504" s="14">
        <f>IFERROR(VLOOKUP($A504,'دیتا اولیه'!$A:$AM,15,FALSE)/10000000000,"")</f>
        <v>5.6420000000000003</v>
      </c>
      <c r="M504" s="14">
        <f>IFERROR(L504/'دیتا اولیه'!$AS$2*1000000,"")</f>
        <v>83.460303841659155</v>
      </c>
      <c r="N504" s="51">
        <f>IFERROR(VLOOKUP($A504,'دیتا اولیه'!$A:$AM,36,FALSE),"")</f>
        <v>-0.6381</v>
      </c>
      <c r="O504" s="35">
        <f t="shared" si="30"/>
        <v>-0.68041383559414803</v>
      </c>
      <c r="P504" s="51" t="str">
        <f>IFERROR(VLOOKUP($A504,'دیتا اولیه'!$A:$AM,37,FALSE),"")</f>
        <v>-</v>
      </c>
      <c r="Q504" s="34" t="str">
        <f t="shared" si="31"/>
        <v/>
      </c>
      <c r="R504" s="54">
        <f>IFERROR(VLOOKUP($A504,'دیتا اولیه'!$A:$AM,31,FALSE),"")</f>
        <v>0.47</v>
      </c>
      <c r="S504" s="14">
        <f>IFERROR(VLOOKUP($A504,'دیتا اولیه'!$A:$AM,17,FALSE)/10000000000,"")</f>
        <v>88.961200000000005</v>
      </c>
      <c r="T504" s="14">
        <f>IFERROR(S504/'دیتا اولیه'!$AR$2*1000000,"")</f>
        <v>1490.2122384709451</v>
      </c>
      <c r="U504" s="30">
        <f>IFERROR(VLOOKUP($A504,'دیتا اولیه'!$A:$AM,22,FALSE),"")</f>
        <v>0.1036</v>
      </c>
      <c r="V504" s="19">
        <f>IFERROR(VLOOKUP($A504,'دیتا اولیه'!$A:$AN,20,FALSE)/10000000000/L504,"")</f>
        <v>1.2842431761786599</v>
      </c>
      <c r="W504" s="14">
        <f>IFERROR(VLOOKUP($A504,'دیتا اولیه'!$A:$AN,40,FALSE),"")</f>
        <v>163.958</v>
      </c>
      <c r="X504" s="18">
        <f>IFERROR(VLOOKUP($A504,'دیتا اولیه'!$A:$AN,23,FALSE),"")</f>
        <v>1.9295</v>
      </c>
      <c r="Y504" s="18">
        <f>IFERROR(VLOOKUP($A504,'دیتا اولیه'!$A:$AN,24,FALSE),"")</f>
        <v>23.754899999999999</v>
      </c>
      <c r="Z504" s="18" t="str">
        <f>IFERROR(VLOOKUP($A504,'دیتا اولیه'!$A:$AN,25,FALSE),"")</f>
        <v>-</v>
      </c>
      <c r="AA504" s="30">
        <f>IFERROR(VLOOKUP($A504,'دیتا اولیه'!$A:$AN,38,FALSE),"")</f>
        <v>0.1784</v>
      </c>
      <c r="AB504" s="18">
        <f>IFERROR(VLOOKUP($A504,'دیتا اولیه'!$A:$AN,39,FALSE),"")</f>
        <v>0.6552</v>
      </c>
      <c r="AC504" s="22"/>
    </row>
    <row r="505" spans="1:29" ht="20.5" thickBot="1" x14ac:dyDescent="0.4">
      <c r="A505" s="14" t="s">
        <v>543</v>
      </c>
      <c r="B505" s="13" t="str">
        <f>VLOOKUP($A505,'دیتا اولیه'!$A:$AM,2,FALSE)</f>
        <v>شیشه‌ همدان‌</v>
      </c>
      <c r="C505" s="13" t="str">
        <f>VLOOKUP($A505,'دیتا اولیه'!$A:$AM,3,FALSE)</f>
        <v>سایر محصولات کانی غیرفلزی</v>
      </c>
      <c r="D505" s="13">
        <f>VLOOKUP($A505,'دیتا اولیه'!$A:$AM,5,FALSE)/10000000000</f>
        <v>3217.68</v>
      </c>
      <c r="E505" s="15">
        <f>IFERROR(D505/'دیتا اولیه'!$AO$2*1000,"")</f>
        <v>38.397136038186154</v>
      </c>
      <c r="F505" s="15">
        <f t="shared" si="28"/>
        <v>244.56481979558905</v>
      </c>
      <c r="G505" s="14">
        <f>IFERROR(F505/'دیتا اولیه'!$AP$2*1000000,"")</f>
        <v>4829.4790638939385</v>
      </c>
      <c r="H505" s="15">
        <f>IFERROR(VLOOKUP($A505,'دیتا اولیه'!$A:$AM,16,FALSE)/10000000000,"")</f>
        <v>588.38990000000001</v>
      </c>
      <c r="I505" s="14">
        <f>IFERROR(H505/'دیتا اولیه'!$AQ$2*1000000,"")</f>
        <v>11376.888124057388</v>
      </c>
      <c r="J505" s="15">
        <f t="shared" si="29"/>
        <v>133.5622796709753</v>
      </c>
      <c r="K505" s="14">
        <f>IFERROR(J505/'دیتا اولیه'!$AR$2*1000000,"")</f>
        <v>2237.3365440637772</v>
      </c>
      <c r="L505" s="14">
        <f>IFERROR(VLOOKUP($A505,'دیتا اولیه'!$A:$AM,15,FALSE)/10000000000,"")</f>
        <v>136.3938</v>
      </c>
      <c r="M505" s="14">
        <f>IFERROR(L505/'دیتا اولیه'!$AS$2*1000000,"")</f>
        <v>2017.6299167172081</v>
      </c>
      <c r="N505" s="51">
        <f>IFERROR(VLOOKUP($A505,'دیتا اولیه'!$A:$AM,36,FALSE),"")</f>
        <v>2.12E-2</v>
      </c>
      <c r="O505" s="35">
        <f t="shared" si="30"/>
        <v>-9.8200079880475188E-2</v>
      </c>
      <c r="P505" s="51">
        <f>IFERROR(VLOOKUP($A505,'دیتا اولیه'!$A:$AM,37,FALSE),"")</f>
        <v>-0.44230000000000003</v>
      </c>
      <c r="Q505" s="34">
        <f t="shared" si="31"/>
        <v>-0.5822261800860935</v>
      </c>
      <c r="R505" s="54">
        <f>IFERROR(VLOOKUP($A505,'دیتا اولیه'!$A:$AM,31,FALSE),"")</f>
        <v>0.40610000000000002</v>
      </c>
      <c r="S505" s="14">
        <f>IFERROR(VLOOKUP($A505,'دیتا اولیه'!$A:$AM,17,FALSE)/10000000000,"")</f>
        <v>677.09109999999998</v>
      </c>
      <c r="T505" s="14">
        <f>IFERROR(S505/'دیتا اولیه'!$AR$2*1000000,"")</f>
        <v>11342.129420238873</v>
      </c>
      <c r="U505" s="30">
        <f>IFERROR(VLOOKUP($A505,'دیتا اولیه'!$A:$AM,22,FALSE),"")</f>
        <v>0.26129999999999998</v>
      </c>
      <c r="V505" s="19">
        <f>IFERROR(VLOOKUP($A505,'دیتا اولیه'!$A:$AN,20,FALSE)/10000000000/L505,"")</f>
        <v>0.93099539715148338</v>
      </c>
      <c r="W505" s="14">
        <f>IFERROR(VLOOKUP($A505,'دیتا اولیه'!$A:$AN,40,FALSE),"")</f>
        <v>126.50700000000001</v>
      </c>
      <c r="X505" s="18">
        <f>IFERROR(VLOOKUP($A505,'دیتا اولیه'!$A:$AN,23,FALSE),"")</f>
        <v>1.6355</v>
      </c>
      <c r="Y505" s="18">
        <f>IFERROR(VLOOKUP($A505,'دیتا اولیه'!$A:$AN,24,FALSE),"")</f>
        <v>6.6326999999999998</v>
      </c>
      <c r="Z505" s="18" t="str">
        <f>IFERROR(VLOOKUP($A505,'دیتا اولیه'!$A:$AN,25,FALSE),"")</f>
        <v>-</v>
      </c>
      <c r="AA505" s="30">
        <f>IFERROR(VLOOKUP($A505,'دیتا اولیه'!$A:$AN,38,FALSE),"")</f>
        <v>0.185</v>
      </c>
      <c r="AB505" s="18">
        <f>IFERROR(VLOOKUP($A505,'دیتا اولیه'!$A:$AN,39,FALSE),"")</f>
        <v>1.0062</v>
      </c>
      <c r="AC505" s="22"/>
    </row>
    <row r="506" spans="1:29" ht="20.5" thickBot="1" x14ac:dyDescent="0.4">
      <c r="A506" s="55" t="s">
        <v>1249</v>
      </c>
      <c r="B506" s="13" t="str">
        <f>VLOOKUP($A506,'دیتا اولیه'!$A:$AM,2,FALSE)</f>
        <v>صنایع‌خاک‌چینی‌ایران‌</v>
      </c>
      <c r="C506" s="13" t="str">
        <f>VLOOKUP($A506,'دیتا اولیه'!$A:$AM,3,FALSE)</f>
        <v>سایر محصولات کانی غیرفلزی</v>
      </c>
      <c r="D506" s="13">
        <f>VLOOKUP($A506,'دیتا اولیه'!$A:$AM,5,FALSE)/10000000000</f>
        <v>9345</v>
      </c>
      <c r="E506" s="15">
        <f>IFERROR(D506/'دیتا اولیه'!$AO$2*1000,"")</f>
        <v>111.51551312649164</v>
      </c>
      <c r="F506" s="15">
        <f t="shared" si="28"/>
        <v>134.48360070143536</v>
      </c>
      <c r="G506" s="14">
        <f>IFERROR(F506/'دیتا اولیه'!$AP$2*1000000,"")</f>
        <v>2655.6793187487237</v>
      </c>
      <c r="H506" s="15">
        <f>IFERROR(VLOOKUP($A506,'دیتا اولیه'!$A:$AM,16,FALSE)/10000000000,"")</f>
        <v>658.04100000000005</v>
      </c>
      <c r="I506" s="14">
        <f>IFERROR(H506/'دیتا اولیه'!$AQ$2*1000000,"")</f>
        <v>12723.635871456747</v>
      </c>
      <c r="J506" s="15">
        <f t="shared" si="29"/>
        <v>170.56375617792423</v>
      </c>
      <c r="K506" s="14">
        <f>IFERROR(J506/'دیتا اولیه'!$AR$2*1000000,"")</f>
        <v>2857.1579171134936</v>
      </c>
      <c r="L506" s="14">
        <f>IFERROR(VLOOKUP($A506,'دیتا اولیه'!$A:$AM,15,FALSE)/10000000000,"")</f>
        <v>207.06440000000001</v>
      </c>
      <c r="M506" s="14">
        <f>IFERROR(L506/'دیتا اولیه'!$AS$2*1000000,"")</f>
        <v>3063.0375290306361</v>
      </c>
      <c r="N506" s="51">
        <f>IFERROR(VLOOKUP($A506,'دیتا اولیه'!$A:$AM,36,FALSE),"")</f>
        <v>0.214</v>
      </c>
      <c r="O506" s="35">
        <f t="shared" si="30"/>
        <v>7.2057484356740309E-2</v>
      </c>
      <c r="P506" s="51">
        <f>IFERROR(VLOOKUP($A506,'دیتا اولیه'!$A:$AM,37,FALSE),"")</f>
        <v>0.53969999999999996</v>
      </c>
      <c r="Q506" s="34">
        <f t="shared" si="31"/>
        <v>0.15339134036478752</v>
      </c>
      <c r="R506" s="54">
        <f>IFERROR(VLOOKUP($A506,'دیتا اولیه'!$A:$AM,31,FALSE),"")</f>
        <v>0.40600000000000003</v>
      </c>
      <c r="S506" s="14">
        <f>IFERROR(VLOOKUP($A506,'دیتا اولیه'!$A:$AM,17,FALSE)/10000000000,"")</f>
        <v>664.52919999999995</v>
      </c>
      <c r="T506" s="14">
        <f>IFERROR(S506/'دیتا اولیه'!$AR$2*1000000,"")</f>
        <v>11131.70176055748</v>
      </c>
      <c r="U506" s="30">
        <f>IFERROR(VLOOKUP($A506,'دیتا اولیه'!$A:$AM,22,FALSE),"")</f>
        <v>0.97330000000000005</v>
      </c>
      <c r="V506" s="19">
        <f>IFERROR(VLOOKUP($A506,'دیتا اولیه'!$A:$AN,20,FALSE)/10000000000/L506,"")</f>
        <v>3.9256385935969682E-2</v>
      </c>
      <c r="W506" s="14">
        <f>IFERROR(VLOOKUP($A506,'دیتا اولیه'!$A:$AN,40,FALSE),"")</f>
        <v>84.7423</v>
      </c>
      <c r="X506" s="18">
        <f>IFERROR(VLOOKUP($A506,'دیتا اولیه'!$A:$AN,23,FALSE),"")</f>
        <v>5.5967000000000002</v>
      </c>
      <c r="Y506" s="18">
        <f>IFERROR(VLOOKUP($A506,'دیتا اولیه'!$A:$AN,24,FALSE),"")</f>
        <v>11.2812</v>
      </c>
      <c r="Z506" s="18" t="str">
        <f>IFERROR(VLOOKUP($A506,'دیتا اولیه'!$A:$AN,25,FALSE),"")</f>
        <v>-</v>
      </c>
      <c r="AA506" s="30">
        <f>IFERROR(VLOOKUP($A506,'دیتا اولیه'!$A:$AN,38,FALSE),"")</f>
        <v>0.76170000000000004</v>
      </c>
      <c r="AB506" s="18">
        <f>IFERROR(VLOOKUP($A506,'دیتا اولیه'!$A:$AN,39,FALSE),"")</f>
        <v>1.1872</v>
      </c>
      <c r="AC506" s="22"/>
    </row>
    <row r="507" spans="1:29" ht="20.5" thickBot="1" x14ac:dyDescent="0.4">
      <c r="A507" s="14" t="s">
        <v>1290</v>
      </c>
      <c r="B507" s="13" t="str">
        <f>VLOOKUP($A507,'دیتا اولیه'!$A:$AM,2,FALSE)</f>
        <v>شیشه‌ و گاز</v>
      </c>
      <c r="C507" s="13" t="str">
        <f>VLOOKUP($A507,'دیتا اولیه'!$A:$AM,3,FALSE)</f>
        <v>سایر محصولات کانی غیرفلزی</v>
      </c>
      <c r="D507" s="13">
        <f>VLOOKUP($A507,'دیتا اولیه'!$A:$AM,5,FALSE)/10000000000</f>
        <v>2761.65</v>
      </c>
      <c r="E507" s="15">
        <f>IFERROR(D507/'دیتا اولیه'!$AO$2*1000,"")</f>
        <v>32.955250596658715</v>
      </c>
      <c r="F507" s="15">
        <f t="shared" si="28"/>
        <v>104.30511662904439</v>
      </c>
      <c r="G507" s="14">
        <f>IFERROR(F507/'دیتا اولیه'!$AP$2*1000000,"")</f>
        <v>2059.7376901470061</v>
      </c>
      <c r="H507" s="15">
        <f>IFERROR(VLOOKUP($A507,'دیتا اولیه'!$A:$AM,16,FALSE)/10000000000,"")</f>
        <v>261.86619999999999</v>
      </c>
      <c r="I507" s="14">
        <f>IFERROR(H507/'دیتا اولیه'!$AQ$2*1000000,"")</f>
        <v>5063.3473838895552</v>
      </c>
      <c r="J507" s="15">
        <f t="shared" si="29"/>
        <v>77.717155671837034</v>
      </c>
      <c r="K507" s="14">
        <f>IFERROR(J507/'دیتا اولیه'!$AR$2*1000000,"")</f>
        <v>1301.8603224925378</v>
      </c>
      <c r="L507" s="14">
        <f>IFERROR(VLOOKUP($A507,'دیتا اولیه'!$A:$AM,15,FALSE)/10000000000,"")</f>
        <v>83.172899999999998</v>
      </c>
      <c r="M507" s="14">
        <f>IFERROR(L507/'دیتا اولیه'!$AS$2*1000000,"")</f>
        <v>1230.3501427493675</v>
      </c>
      <c r="N507" s="51">
        <f>IFERROR(VLOOKUP($A507,'دیتا اولیه'!$A:$AM,36,FALSE),"")</f>
        <v>7.0199999999999999E-2</v>
      </c>
      <c r="O507" s="35">
        <f t="shared" si="30"/>
        <v>-5.4929225899025158E-2</v>
      </c>
      <c r="P507" s="51">
        <f>IFERROR(VLOOKUP($A507,'دیتا اولیه'!$A:$AM,37,FALSE),"")</f>
        <v>-0.2026</v>
      </c>
      <c r="Q507" s="34">
        <f t="shared" si="31"/>
        <v>-0.4026665877723703</v>
      </c>
      <c r="R507" s="54">
        <f>IFERROR(VLOOKUP($A507,'دیتا اولیه'!$A:$AM,31,FALSE),"")</f>
        <v>0.35709999999999997</v>
      </c>
      <c r="S507" s="14">
        <f>IFERROR(VLOOKUP($A507,'دیتا اولیه'!$A:$AM,17,FALSE)/10000000000,"")</f>
        <v>450.65190000000001</v>
      </c>
      <c r="T507" s="14">
        <f>IFERROR(S507/'دیتا اولیه'!$AR$2*1000000,"")</f>
        <v>7548.9873863008197</v>
      </c>
      <c r="U507" s="30">
        <f>IFERROR(VLOOKUP($A507,'دیتا اولیه'!$A:$AM,22,FALSE),"")</f>
        <v>0.69789999999999996</v>
      </c>
      <c r="V507" s="19">
        <f>IFERROR(VLOOKUP($A507,'دیتا اولیه'!$A:$AN,20,FALSE)/10000000000/L507,"")</f>
        <v>0.19475574375788268</v>
      </c>
      <c r="W507" s="14">
        <f>IFERROR(VLOOKUP($A507,'دیتا اولیه'!$A:$AN,40,FALSE),"")</f>
        <v>42.686199999999999</v>
      </c>
      <c r="X507" s="18">
        <f>IFERROR(VLOOKUP($A507,'دیتا اولیه'!$A:$AN,23,FALSE),"")</f>
        <v>1.6753</v>
      </c>
      <c r="Y507" s="18">
        <f>IFERROR(VLOOKUP($A507,'دیتا اولیه'!$A:$AN,24,FALSE),"")</f>
        <v>9.1503999999999994</v>
      </c>
      <c r="Z507" s="18" t="str">
        <f>IFERROR(VLOOKUP($A507,'دیتا اولیه'!$A:$AN,25,FALSE),"")</f>
        <v>-</v>
      </c>
      <c r="AA507" s="30">
        <f>IFERROR(VLOOKUP($A507,'دیتا اولیه'!$A:$AN,38,FALSE),"")</f>
        <v>1.6299999999999999E-2</v>
      </c>
      <c r="AB507" s="18">
        <f>IFERROR(VLOOKUP($A507,'دیتا اولیه'!$A:$AN,39,FALSE),"")</f>
        <v>1.4746999999999999</v>
      </c>
      <c r="AC507" s="22"/>
    </row>
    <row r="508" spans="1:29" ht="20.5" thickBot="1" x14ac:dyDescent="0.4">
      <c r="A508" s="14" t="s">
        <v>416</v>
      </c>
      <c r="B508" s="13" t="str">
        <f>VLOOKUP($A508,'دیتا اولیه'!$A:$AM,2,FALSE)</f>
        <v>تامین‌ ماسه‌ ریخته‌گری‌</v>
      </c>
      <c r="C508" s="13" t="str">
        <f>VLOOKUP($A508,'دیتا اولیه'!$A:$AM,3,FALSE)</f>
        <v>سایر مواد معدنی</v>
      </c>
      <c r="D508" s="13">
        <f>VLOOKUP($A508,'دیتا اولیه'!$A:$AM,5,FALSE)/10000000000</f>
        <v>1605</v>
      </c>
      <c r="E508" s="15">
        <f>IFERROR(D508/'دیتا اولیه'!$AO$2*1000,"")</f>
        <v>19.152744630071599</v>
      </c>
      <c r="F508" s="15">
        <f t="shared" si="28"/>
        <v>51.576697606253056</v>
      </c>
      <c r="G508" s="14">
        <f>IFERROR(F508/'دیتا اولیه'!$AP$2*1000000,"")</f>
        <v>1018.4971881171615</v>
      </c>
      <c r="H508" s="15">
        <f>IFERROR(VLOOKUP($A508,'دیتا اولیه'!$A:$AM,16,FALSE)/10000000000,"")</f>
        <v>186.53659999999999</v>
      </c>
      <c r="I508" s="14">
        <f>IFERROR(H508/'دیتا اولیه'!$AQ$2*1000000,"")</f>
        <v>3606.8022738698323</v>
      </c>
      <c r="J508" s="15">
        <f t="shared" si="29"/>
        <v>43.062098501070665</v>
      </c>
      <c r="K508" s="14">
        <f>IFERROR(J508/'دیتا اولیه'!$AR$2*1000000,"")</f>
        <v>721.34443106137098</v>
      </c>
      <c r="L508" s="14">
        <f>IFERROR(VLOOKUP($A508,'دیتا اولیه'!$A:$AM,15,FALSE)/10000000000,"")</f>
        <v>42.231000000000002</v>
      </c>
      <c r="M508" s="14">
        <f>IFERROR(L508/'دیتا اولیه'!$AS$2*1000000,"")</f>
        <v>624.70969364358518</v>
      </c>
      <c r="N508" s="51">
        <f>IFERROR(VLOOKUP($A508,'دیتا اولیه'!$A:$AM,36,FALSE),"")</f>
        <v>-1.9300000000000001E-2</v>
      </c>
      <c r="O508" s="35">
        <f t="shared" si="30"/>
        <v>-0.13396476531412249</v>
      </c>
      <c r="P508" s="51">
        <f>IFERROR(VLOOKUP($A508,'دیتا اولیه'!$A:$AM,37,FALSE),"")</f>
        <v>-0.1812</v>
      </c>
      <c r="Q508" s="34">
        <f t="shared" si="31"/>
        <v>-0.38663581899676047</v>
      </c>
      <c r="R508" s="54">
        <f>IFERROR(VLOOKUP($A508,'دیتا اولیه'!$A:$AM,31,FALSE),"")</f>
        <v>0.35699999999999998</v>
      </c>
      <c r="S508" s="14">
        <f>IFERROR(VLOOKUP($A508,'دیتا اولیه'!$A:$AM,17,FALSE)/10000000000,"")</f>
        <v>285.47030000000001</v>
      </c>
      <c r="T508" s="14">
        <f>IFERROR(S508/'دیتا اولیه'!$AR$2*1000000,"")</f>
        <v>4781.9873695495589</v>
      </c>
      <c r="U508" s="30">
        <f>IFERROR(VLOOKUP($A508,'دیتا اولیه'!$A:$AM,22,FALSE),"")</f>
        <v>0.32169999999999999</v>
      </c>
      <c r="V508" s="19">
        <f>IFERROR(VLOOKUP($A508,'دیتا اولیه'!$A:$AN,20,FALSE)/10000000000/L508,"")</f>
        <v>3.1730245554213732E-4</v>
      </c>
      <c r="W508" s="14">
        <f>IFERROR(VLOOKUP($A508,'دیتا اولیه'!$A:$AN,40,FALSE),"")</f>
        <v>120.2252</v>
      </c>
      <c r="X508" s="18">
        <f>IFERROR(VLOOKUP($A508,'دیتا اولیه'!$A:$AN,23,FALSE),"")</f>
        <v>4.0545999999999998</v>
      </c>
      <c r="Y508" s="18">
        <f>IFERROR(VLOOKUP($A508,'دیتا اولیه'!$A:$AN,24,FALSE),"")</f>
        <v>7.7908999999999997</v>
      </c>
      <c r="Z508" s="18" t="str">
        <f>IFERROR(VLOOKUP($A508,'دیتا اولیه'!$A:$AN,25,FALSE),"")</f>
        <v>-</v>
      </c>
      <c r="AA508" s="30">
        <f>IFERROR(VLOOKUP($A508,'دیتا اولیه'!$A:$AN,38,FALSE),"")</f>
        <v>0.38700000000000001</v>
      </c>
      <c r="AB508" s="18">
        <f>IFERROR(VLOOKUP($A508,'دیتا اولیه'!$A:$AN,39,FALSE),"")</f>
        <v>2.2111000000000001</v>
      </c>
      <c r="AC508" s="22"/>
    </row>
    <row r="509" spans="1:29" ht="20.5" thickBot="1" x14ac:dyDescent="0.4">
      <c r="A509" s="14" t="s">
        <v>1079</v>
      </c>
      <c r="B509" s="13" t="str">
        <f>VLOOKUP($A509,'دیتا اولیه'!$A:$AM,2,FALSE)</f>
        <v>فرانسوز یزد</v>
      </c>
      <c r="C509" s="13" t="str">
        <f>VLOOKUP($A509,'دیتا اولیه'!$A:$AM,3,FALSE)</f>
        <v>سایر محصولات کانی غیرفلزی</v>
      </c>
      <c r="D509" s="13">
        <f>VLOOKUP($A509,'دیتا اولیه'!$A:$AM,5,FALSE)/10000000000</f>
        <v>1091.5150000000001</v>
      </c>
      <c r="E509" s="15">
        <f>IFERROR(D509/'دیتا اولیه'!$AO$2*1000,"")</f>
        <v>13.025238663484487</v>
      </c>
      <c r="F509" s="15">
        <f t="shared" si="28"/>
        <v>22.137342242019304</v>
      </c>
      <c r="G509" s="14">
        <f>IFERROR(F509/'دیتا اولیه'!$AP$2*1000000,"")</f>
        <v>437.1513080967477</v>
      </c>
      <c r="H509" s="15">
        <f>IFERROR(VLOOKUP($A509,'دیتا اولیه'!$A:$AM,16,FALSE)/10000000000,"")</f>
        <v>81.298000000000002</v>
      </c>
      <c r="I509" s="14">
        <f>IFERROR(H509/'دیتا اولیه'!$AQ$2*1000000,"")</f>
        <v>1571.9478711473762</v>
      </c>
      <c r="J509" s="15">
        <f t="shared" si="29"/>
        <v>13.819487892480593</v>
      </c>
      <c r="K509" s="14">
        <f>IFERROR(J509/'دیتا اولیه'!$AR$2*1000000,"")</f>
        <v>231.49384211066877</v>
      </c>
      <c r="L509" s="14">
        <f>IFERROR(VLOOKUP($A509,'دیتا اولیه'!$A:$AM,15,FALSE)/10000000000,"")</f>
        <v>11.9276</v>
      </c>
      <c r="M509" s="14">
        <f>IFERROR(L509/'دیتا اولیه'!$AS$2*1000000,"")</f>
        <v>176.44117690566705</v>
      </c>
      <c r="N509" s="51">
        <f>IFERROR(VLOOKUP($A509,'دیتا اولیه'!$A:$AM,36,FALSE),"")</f>
        <v>-0.13689999999999999</v>
      </c>
      <c r="O509" s="35">
        <f t="shared" si="30"/>
        <v>-0.23781481486960265</v>
      </c>
      <c r="P509" s="51">
        <f>IFERROR(VLOOKUP($A509,'دیتا اولیه'!$A:$AM,37,FALSE),"")</f>
        <v>-0.4612</v>
      </c>
      <c r="Q509" s="34">
        <f t="shared" si="31"/>
        <v>-0.59638419550006661</v>
      </c>
      <c r="R509" s="54">
        <f>IFERROR(VLOOKUP($A509,'دیتا اولیه'!$A:$AM,31,FALSE),"")</f>
        <v>0.32250000000000001</v>
      </c>
      <c r="S509" s="14">
        <f>IFERROR(VLOOKUP($A509,'دیتا اولیه'!$A:$AM,17,FALSE)/10000000000,"")</f>
        <v>109.73869999999999</v>
      </c>
      <c r="T509" s="14">
        <f>IFERROR(S509/'دیتا اولیه'!$AR$2*1000000,"")</f>
        <v>1838.2615541819521</v>
      </c>
      <c r="U509" s="30">
        <f>IFERROR(VLOOKUP($A509,'دیتا اولیه'!$A:$AM,22,FALSE),"")</f>
        <v>0.1004</v>
      </c>
      <c r="V509" s="19">
        <f>IFERROR(VLOOKUP($A509,'دیتا اولیه'!$A:$AN,20,FALSE)/10000000000/L509,"")</f>
        <v>0.24321741171736139</v>
      </c>
      <c r="W509" s="14">
        <f>IFERROR(VLOOKUP($A509,'دیتا اولیه'!$A:$AN,40,FALSE),"")</f>
        <v>96.054699999999997</v>
      </c>
      <c r="X509" s="18">
        <f>IFERROR(VLOOKUP($A509,'دیتا اولیه'!$A:$AN,23,FALSE),"")</f>
        <v>2.6587999999999998</v>
      </c>
      <c r="Y509" s="18">
        <f>IFERROR(VLOOKUP($A509,'دیتا اولیه'!$A:$AN,24,FALSE),"")</f>
        <v>15.275499999999999</v>
      </c>
      <c r="Z509" s="18" t="str">
        <f>IFERROR(VLOOKUP($A509,'دیتا اولیه'!$A:$AN,25,FALSE),"")</f>
        <v>-</v>
      </c>
      <c r="AA509" s="30">
        <f>IFERROR(VLOOKUP($A509,'دیتا اولیه'!$A:$AN,38,FALSE),"")</f>
        <v>-0.38540000000000002</v>
      </c>
      <c r="AB509" s="18" t="str">
        <f>IFERROR(VLOOKUP($A509,'دیتا اولیه'!$A:$AN,39,FALSE),"")</f>
        <v>-</v>
      </c>
      <c r="AC509" s="22"/>
    </row>
    <row r="510" spans="1:29" ht="20.5" thickBot="1" x14ac:dyDescent="0.4">
      <c r="A510" s="14" t="s">
        <v>822</v>
      </c>
      <c r="B510" s="13" t="str">
        <f>VLOOKUP($A510,'دیتا اولیه'!$A:$AM,2,FALSE)</f>
        <v>بازرگانی و تولیدی مرجان کار</v>
      </c>
      <c r="C510" s="13" t="str">
        <f>VLOOKUP($A510,'دیتا اولیه'!$A:$AM,3,FALSE)</f>
        <v>سایر محصولات کانی غیرفلزی</v>
      </c>
      <c r="D510" s="13">
        <f>VLOOKUP($A510,'دیتا اولیه'!$A:$AM,5,FALSE)/10000000000</f>
        <v>552.20000000000005</v>
      </c>
      <c r="E510" s="15">
        <f>IFERROR(D510/'دیتا اولیه'!$AO$2*1000,"")</f>
        <v>6.5894988066825784</v>
      </c>
      <c r="F510" s="15">
        <f t="shared" si="28"/>
        <v>6.6526447967352071</v>
      </c>
      <c r="G510" s="14">
        <f>IFERROR(F510/'دیتا اولیه'!$AP$2*1000000,"")</f>
        <v>131.37134274753566</v>
      </c>
      <c r="H510" s="15">
        <f>IFERROR(VLOOKUP($A510,'دیتا اولیه'!$A:$AM,16,FALSE)/10000000000,"")</f>
        <v>30.169899999999998</v>
      </c>
      <c r="I510" s="14">
        <f>IFERROR(H510/'دیتا اولیه'!$AQ$2*1000000,"")</f>
        <v>583.35395800301637</v>
      </c>
      <c r="J510" s="15">
        <f t="shared" si="29"/>
        <v>6.067859699355763</v>
      </c>
      <c r="K510" s="14">
        <f>IFERROR(J510/'دیتا اولیه'!$AR$2*1000000,"")</f>
        <v>101.64429869768603</v>
      </c>
      <c r="L510" s="14">
        <f>IFERROR(VLOOKUP($A510,'دیتا اولیه'!$A:$AM,15,FALSE)/10000000000,"")</f>
        <v>4.2384000000000004</v>
      </c>
      <c r="M510" s="14">
        <f>IFERROR(L510/'دیتا اولیه'!$AS$2*1000000,"")</f>
        <v>62.697297377257733</v>
      </c>
      <c r="N510" s="51">
        <f>IFERROR(VLOOKUP($A510,'دیتا اولیه'!$A:$AM,36,FALSE),"")</f>
        <v>-0.30149999999999999</v>
      </c>
      <c r="O510" s="35">
        <f t="shared" si="30"/>
        <v>-0.38316956110116718</v>
      </c>
      <c r="P510" s="51">
        <f>IFERROR(VLOOKUP($A510,'دیتا اولیه'!$A:$AM,37,FALSE),"")</f>
        <v>-0.3629</v>
      </c>
      <c r="Q510" s="34">
        <f t="shared" si="31"/>
        <v>-0.52274753332051294</v>
      </c>
      <c r="R510" s="54">
        <f>IFERROR(VLOOKUP($A510,'دیتا اولیه'!$A:$AM,31,FALSE),"")</f>
        <v>0.2999</v>
      </c>
      <c r="S510" s="14">
        <f>IFERROR(VLOOKUP($A510,'دیتا اولیه'!$A:$AM,17,FALSE)/10000000000,"")</f>
        <v>33.660600000000002</v>
      </c>
      <c r="T510" s="14">
        <f>IFERROR(S510/'دیتا اولیه'!$AR$2*1000000,"")</f>
        <v>563.85748027539069</v>
      </c>
      <c r="U510" s="30">
        <f>IFERROR(VLOOKUP($A510,'دیتا اولیه'!$A:$AM,22,FALSE),"")</f>
        <v>0.92510000000000003</v>
      </c>
      <c r="V510" s="19" t="str">
        <f>IFERROR(VLOOKUP($A510,'دیتا اولیه'!$A:$AN,20,FALSE)/10000000000/L510,"")</f>
        <v/>
      </c>
      <c r="W510" s="14">
        <f>IFERROR(VLOOKUP($A510,'دیتا اولیه'!$A:$AN,40,FALSE),"")</f>
        <v>73.639399999999995</v>
      </c>
      <c r="X510" s="18">
        <f>IFERROR(VLOOKUP($A510,'دیتا اولیه'!$A:$AN,23,FALSE),"")</f>
        <v>4.4755000000000003</v>
      </c>
      <c r="Y510" s="18">
        <f>IFERROR(VLOOKUP($A510,'دیتا اولیه'!$A:$AN,24,FALSE),"")</f>
        <v>18.394200000000001</v>
      </c>
      <c r="Z510" s="18" t="str">
        <f>IFERROR(VLOOKUP($A510,'دیتا اولیه'!$A:$AN,25,FALSE),"")</f>
        <v>-</v>
      </c>
      <c r="AA510" s="30">
        <f>IFERROR(VLOOKUP($A510,'دیتا اولیه'!$A:$AN,38,FALSE),"")</f>
        <v>0.1009</v>
      </c>
      <c r="AB510" s="18">
        <f>IFERROR(VLOOKUP($A510,'دیتا اولیه'!$A:$AN,39,FALSE),"")</f>
        <v>1.4655</v>
      </c>
      <c r="AC510" s="22"/>
    </row>
    <row r="511" spans="1:29" ht="20.5" thickBot="1" x14ac:dyDescent="0.4">
      <c r="A511" s="14" t="s">
        <v>1259</v>
      </c>
      <c r="B511" s="13" t="str">
        <f>VLOOKUP($A511,'دیتا اولیه'!$A:$AM,2,FALSE)</f>
        <v>فراورده‌ های‌ نسوزایران‌</v>
      </c>
      <c r="C511" s="13" t="str">
        <f>VLOOKUP($A511,'دیتا اولیه'!$A:$AM,3,FALSE)</f>
        <v>سایر محصولات کانی غیرفلزی</v>
      </c>
      <c r="D511" s="13">
        <f>VLOOKUP($A511,'دیتا اولیه'!$A:$AM,5,FALSE)/10000000000</f>
        <v>1650</v>
      </c>
      <c r="E511" s="15">
        <f>IFERROR(D511/'دیتا اولیه'!$AO$2*1000,"")</f>
        <v>19.689737470167064</v>
      </c>
      <c r="F511" s="15">
        <f t="shared" si="28"/>
        <v>10.1747136488965</v>
      </c>
      <c r="G511" s="14">
        <f>IFERROR(F511/'دیتا اولیه'!$AP$2*1000000,"")</f>
        <v>200.92246542054698</v>
      </c>
      <c r="H511" s="15">
        <f>IFERROR(VLOOKUP($A511,'دیتا اولیه'!$A:$AM,16,FALSE)/10000000000,"")</f>
        <v>59.8748</v>
      </c>
      <c r="I511" s="14">
        <f>IFERROR(H511/'دیتا اولیه'!$AQ$2*1000000,"")</f>
        <v>1157.7168490660893</v>
      </c>
      <c r="J511" s="15" t="str">
        <f t="shared" si="29"/>
        <v/>
      </c>
      <c r="K511" s="14" t="str">
        <f>IFERROR(J511/'دیتا اولیه'!$AR$2*1000000,"")</f>
        <v/>
      </c>
      <c r="L511" s="14">
        <f>IFERROR(VLOOKUP($A511,'دیتا اولیه'!$A:$AM,15,FALSE)/10000000000,"")</f>
        <v>-83.767399999999995</v>
      </c>
      <c r="M511" s="14">
        <f>IFERROR(L511/'دیتا اولیه'!$AS$2*1000000,"")</f>
        <v>-1239.1443913551575</v>
      </c>
      <c r="N511" s="51" t="str">
        <f>IFERROR(VLOOKUP($A511,'دیتا اولیه'!$A:$AM,36,FALSE),"")</f>
        <v>-</v>
      </c>
      <c r="O511" s="35" t="str">
        <f t="shared" si="30"/>
        <v/>
      </c>
      <c r="P511" s="51">
        <f>IFERROR(VLOOKUP($A511,'دیتا اولیه'!$A:$AM,37,FALSE),"")</f>
        <v>-9.2329000000000008</v>
      </c>
      <c r="Q511" s="34">
        <f t="shared" si="31"/>
        <v>-7.1672764604073915</v>
      </c>
      <c r="R511" s="54">
        <f>IFERROR(VLOOKUP($A511,'دیتا اولیه'!$A:$AM,31,FALSE),"")</f>
        <v>4.0000000000000001E-3</v>
      </c>
      <c r="S511" s="14">
        <f>IFERROR(VLOOKUP($A511,'دیتا اولیه'!$A:$AM,17,FALSE)/10000000000,"")</f>
        <v>-78.4953</v>
      </c>
      <c r="T511" s="14">
        <f>IFERROR(S511/'دیتا اولیه'!$AR$2*1000000,"")</f>
        <v>-1314.8952208653702</v>
      </c>
      <c r="U511" s="30">
        <f>IFERROR(VLOOKUP($A511,'دیتا اولیه'!$A:$AM,22,FALSE),"")</f>
        <v>1.0689</v>
      </c>
      <c r="V511" s="19">
        <f>IFERROR(VLOOKUP($A511,'دیتا اولیه'!$A:$AN,20,FALSE)/10000000000/L511,"")</f>
        <v>-0.41349498731009915</v>
      </c>
      <c r="W511" s="14">
        <f>IFERROR(VLOOKUP($A511,'دیتا اولیه'!$A:$AN,40,FALSE),"")</f>
        <v>88.923199999999994</v>
      </c>
      <c r="X511" s="18">
        <f>IFERROR(VLOOKUP($A511,'دیتا اولیه'!$A:$AN,23,FALSE),"")</f>
        <v>1.5398000000000001</v>
      </c>
      <c r="Y511" s="18" t="str">
        <f>IFERROR(VLOOKUP($A511,'دیتا اولیه'!$A:$AN,24,FALSE),"")</f>
        <v>-</v>
      </c>
      <c r="Z511" s="18" t="str">
        <f>IFERROR(VLOOKUP($A511,'دیتا اولیه'!$A:$AN,25,FALSE),"")</f>
        <v>-</v>
      </c>
      <c r="AA511" s="30">
        <f>IFERROR(VLOOKUP($A511,'دیتا اولیه'!$A:$AN,38,FALSE),"")</f>
        <v>3.5400000000000001E-2</v>
      </c>
      <c r="AB511" s="18">
        <f>IFERROR(VLOOKUP($A511,'دیتا اولیه'!$A:$AN,39,FALSE),"")</f>
        <v>1.4221999999999999</v>
      </c>
      <c r="AC511" s="22"/>
    </row>
    <row r="512" spans="1:29" ht="20.5" thickBot="1" x14ac:dyDescent="0.4">
      <c r="A512" s="14" t="s">
        <v>462</v>
      </c>
      <c r="B512" s="13" t="str">
        <f>VLOOKUP($A512,'دیتا اولیه'!$A:$AM,2,FALSE)</f>
        <v>سرامیک‌های‌صنعتی‌اردکان‌</v>
      </c>
      <c r="C512" s="13" t="str">
        <f>VLOOKUP($A512,'دیتا اولیه'!$A:$AM,3,FALSE)</f>
        <v>سایر محصولات کانی غیرفلزی</v>
      </c>
      <c r="D512" s="13">
        <f>VLOOKUP($A512,'دیتا اولیه'!$A:$AM,5,FALSE)/10000000000</f>
        <v>2265.3999147999998</v>
      </c>
      <c r="E512" s="15">
        <f>IFERROR(D512/'دیتا اولیه'!$AO$2*1000,"")</f>
        <v>27.033411871121718</v>
      </c>
      <c r="F512" s="15">
        <f t="shared" si="28"/>
        <v>57.217952199891371</v>
      </c>
      <c r="G512" s="14">
        <f>IFERROR(F512/'دیتا اولیه'!$AP$2*1000000,"")</f>
        <v>1129.8963704559908</v>
      </c>
      <c r="H512" s="15">
        <f>IFERROR(VLOOKUP($A512,'دیتا اولیه'!$A:$AM,16,FALSE)/10000000000,"")</f>
        <v>214.68109999999999</v>
      </c>
      <c r="I512" s="14">
        <f>IFERROR(H512/'دیتا اولیه'!$AQ$2*1000000,"")</f>
        <v>4150.9938512703502</v>
      </c>
      <c r="J512" s="15" t="str">
        <f t="shared" si="29"/>
        <v/>
      </c>
      <c r="K512" s="14" t="str">
        <f>IFERROR(J512/'دیتا اولیه'!$AR$2*1000000,"")</f>
        <v/>
      </c>
      <c r="L512" s="14">
        <f>IFERROR(VLOOKUP($A512,'دیتا اولیه'!$A:$AM,15,FALSE)/10000000000,"")</f>
        <v>42.135300000000001</v>
      </c>
      <c r="M512" s="14">
        <f>IFERROR(L512/'دیتا اولیه'!$AS$2*1000000,"")</f>
        <v>623.29403411192141</v>
      </c>
      <c r="N512" s="51" t="str">
        <f>IFERROR(VLOOKUP($A512,'دیتا اولیه'!$A:$AM,36,FALSE),"")</f>
        <v>-</v>
      </c>
      <c r="O512" s="35" t="str">
        <f t="shared" si="30"/>
        <v/>
      </c>
      <c r="P512" s="51">
        <f>IFERROR(VLOOKUP($A512,'دیتا اولیه'!$A:$AM,37,FALSE),"")</f>
        <v>-0.2636</v>
      </c>
      <c r="Q512" s="34">
        <f t="shared" si="31"/>
        <v>-0.44836176979630493</v>
      </c>
      <c r="R512" s="54">
        <f>IFERROR(VLOOKUP($A512,'دیتا اولیه'!$A:$AM,31,FALSE),"")</f>
        <v>0.21840000000000001</v>
      </c>
      <c r="S512" s="14">
        <f>IFERROR(VLOOKUP($A512,'دیتا اولیه'!$A:$AM,17,FALSE)/10000000000,"")</f>
        <v>311.0145</v>
      </c>
      <c r="T512" s="14">
        <f>IFERROR(S512/'دیتا اولیه'!$AR$2*1000000,"")</f>
        <v>5209.8849188401427</v>
      </c>
      <c r="U512" s="30">
        <f>IFERROR(VLOOKUP($A512,'دیتا اولیه'!$A:$AM,22,FALSE),"")</f>
        <v>0.18629999999999999</v>
      </c>
      <c r="V512" s="19">
        <f>IFERROR(VLOOKUP($A512,'دیتا اولیه'!$A:$AN,20,FALSE)/10000000000/L512,"")</f>
        <v>0.40334351482011521</v>
      </c>
      <c r="W512" s="14">
        <f>IFERROR(VLOOKUP($A512,'دیتا اولیه'!$A:$AN,40,FALSE),"")</f>
        <v>81.3947</v>
      </c>
      <c r="X512" s="18">
        <f>IFERROR(VLOOKUP($A512,'دیتا اولیه'!$A:$AN,23,FALSE),"")</f>
        <v>2.6145999999999998</v>
      </c>
      <c r="Y512" s="18">
        <f>IFERROR(VLOOKUP($A512,'دیتا اولیه'!$A:$AN,24,FALSE),"")</f>
        <v>14.361700000000001</v>
      </c>
      <c r="Z512" s="18" t="str">
        <f>IFERROR(VLOOKUP($A512,'دیتا اولیه'!$A:$AN,25,FALSE),"")</f>
        <v>-</v>
      </c>
      <c r="AA512" s="30">
        <f>IFERROR(VLOOKUP($A512,'دیتا اولیه'!$A:$AN,38,FALSE),"")</f>
        <v>0.20580000000000001</v>
      </c>
      <c r="AB512" s="18">
        <f>IFERROR(VLOOKUP($A512,'دیتا اولیه'!$A:$AN,39,FALSE),"")</f>
        <v>1.4538</v>
      </c>
      <c r="AC512" s="22"/>
    </row>
    <row r="513" spans="1:29" ht="20.5" thickBot="1" x14ac:dyDescent="0.4">
      <c r="A513" s="14" t="s">
        <v>1029</v>
      </c>
      <c r="B513" s="13" t="str">
        <f>VLOOKUP($A513,'دیتا اولیه'!$A:$AM,2,FALSE)</f>
        <v>شرکت فارسیت اهواز</v>
      </c>
      <c r="C513" s="13" t="str">
        <f>VLOOKUP($A513,'دیتا اولیه'!$A:$AM,3,FALSE)</f>
        <v>سایر محصولات کانی غیرفلزی</v>
      </c>
      <c r="D513" s="13">
        <f>VLOOKUP($A513,'دیتا اولیه'!$A:$AM,5,FALSE)/10000000000</f>
        <v>201.89400000000001</v>
      </c>
      <c r="E513" s="15">
        <f>IFERROR(D513/'دیتا اولیه'!$AO$2*1000,"")</f>
        <v>2.4092362768496423</v>
      </c>
      <c r="F513" s="15">
        <f t="shared" si="28"/>
        <v>1.036955840901973</v>
      </c>
      <c r="G513" s="14">
        <f>IFERROR(F513/'دیتا اولیه'!$AP$2*1000000,"")</f>
        <v>20.477011076263288</v>
      </c>
      <c r="H513" s="15">
        <f>IFERROR(VLOOKUP($A513,'دیتا اولیه'!$A:$AM,16,FALSE)/10000000000,"")</f>
        <v>1.1177999999999999</v>
      </c>
      <c r="I513" s="14">
        <f>IFERROR(H513/'دیتا اولیه'!$AQ$2*1000000,"")</f>
        <v>21.613364785954598</v>
      </c>
      <c r="J513" s="15" t="str">
        <f t="shared" si="29"/>
        <v/>
      </c>
      <c r="K513" s="14" t="str">
        <f>IFERROR(J513/'دیتا اولیه'!$AR$2*1000000,"")</f>
        <v/>
      </c>
      <c r="L513" s="14">
        <f>IFERROR(VLOOKUP($A513,'دیتا اولیه'!$A:$AM,15,FALSE)/10000000000,"")</f>
        <v>0.33110000000000001</v>
      </c>
      <c r="M513" s="14">
        <f>IFERROR(L513/'دیتا اولیه'!$AS$2*1000000,"")</f>
        <v>4.89785654058372</v>
      </c>
      <c r="N513" s="51" t="str">
        <f>IFERROR(VLOOKUP($A513,'دیتا اولیه'!$A:$AM,36,FALSE),"")</f>
        <v>-</v>
      </c>
      <c r="O513" s="35" t="str">
        <f t="shared" si="30"/>
        <v/>
      </c>
      <c r="P513" s="51">
        <f>IFERROR(VLOOKUP($A513,'دیتا اولیه'!$A:$AM,37,FALSE),"")</f>
        <v>-0.68069999999999997</v>
      </c>
      <c r="Q513" s="34">
        <f t="shared" si="31"/>
        <v>-0.76081194065176549</v>
      </c>
      <c r="R513" s="54">
        <f>IFERROR(VLOOKUP($A513,'دیتا اولیه'!$A:$AM,31,FALSE),"")</f>
        <v>0.20549999999999999</v>
      </c>
      <c r="S513" s="14">
        <f>IFERROR(VLOOKUP($A513,'دیتا اولیه'!$A:$AM,17,FALSE)/10000000000,"")</f>
        <v>-33.313400000000001</v>
      </c>
      <c r="T513" s="14">
        <f>IFERROR(S513/'دیتا اولیه'!$AR$2*1000000,"")</f>
        <v>-558.04144261855708</v>
      </c>
      <c r="U513" s="30" t="str">
        <f>IFERROR(VLOOKUP($A513,'دیتا اولیه'!$A:$AM,22,FALSE),"")</f>
        <v>-</v>
      </c>
      <c r="V513" s="19" t="str">
        <f>IFERROR(VLOOKUP($A513,'دیتا اولیه'!$A:$AN,20,FALSE)/10000000000/L513,"")</f>
        <v/>
      </c>
      <c r="W513" s="14">
        <f>IFERROR(VLOOKUP($A513,'دیتا اولیه'!$A:$AN,40,FALSE),"")</f>
        <v>104.1671</v>
      </c>
      <c r="X513" s="18">
        <f>IFERROR(VLOOKUP($A513,'دیتا اولیه'!$A:$AN,23,FALSE),"")</f>
        <v>3.3797000000000001</v>
      </c>
      <c r="Y513" s="18" t="str">
        <f>IFERROR(VLOOKUP($A513,'دیتا اولیه'!$A:$AN,24,FALSE),"")</f>
        <v>-</v>
      </c>
      <c r="Z513" s="18" t="str">
        <f>IFERROR(VLOOKUP($A513,'دیتا اولیه'!$A:$AN,25,FALSE),"")</f>
        <v>-</v>
      </c>
      <c r="AA513" s="30">
        <f>IFERROR(VLOOKUP($A513,'دیتا اولیه'!$A:$AN,38,FALSE),"")</f>
        <v>0.1026</v>
      </c>
      <c r="AB513" s="18">
        <f>IFERROR(VLOOKUP($A513,'دیتا اولیه'!$A:$AN,39,FALSE),"")</f>
        <v>0.72430000000000005</v>
      </c>
      <c r="AC513" s="22"/>
    </row>
    <row r="514" spans="1:29" ht="20.5" thickBot="1" x14ac:dyDescent="0.4">
      <c r="A514" s="14" t="s">
        <v>679</v>
      </c>
      <c r="B514" s="13" t="str">
        <f>VLOOKUP($A514,'دیتا اولیه'!$A:$AM,2,FALSE)</f>
        <v>شیشه سازی مینا</v>
      </c>
      <c r="C514" s="13" t="str">
        <f>VLOOKUP($A514,'دیتا اولیه'!$A:$AM,3,FALSE)</f>
        <v>سایر محصولات کانی غیرفلزی</v>
      </c>
      <c r="D514" s="13">
        <f>VLOOKUP($A514,'دیتا اولیه'!$A:$AM,5,FALSE)/10000000000</f>
        <v>1094.78</v>
      </c>
      <c r="E514" s="15">
        <f>IFERROR(D514/'دیتا اولیه'!$AO$2*1000,"")</f>
        <v>13.064200477326969</v>
      </c>
      <c r="F514" s="15">
        <f t="shared" si="28"/>
        <v>10.105729122329105</v>
      </c>
      <c r="G514" s="14">
        <f>IFERROR(F514/'دیتا اولیه'!$AP$2*1000000,"")</f>
        <v>199.56021173635673</v>
      </c>
      <c r="H514" s="15">
        <f>IFERROR(VLOOKUP($A514,'دیتا اولیه'!$A:$AM,16,FALSE)/10000000000,"")</f>
        <v>107.6965</v>
      </c>
      <c r="I514" s="14">
        <f>IFERROR(H514/'دیتا اولیه'!$AQ$2*1000000,"")</f>
        <v>2082.3794423604932</v>
      </c>
      <c r="J514" s="15">
        <f t="shared" si="29"/>
        <v>15.180562659846547</v>
      </c>
      <c r="K514" s="14">
        <f>IFERROR(J514/'دیتا اولیه'!$AR$2*1000000,"")</f>
        <v>254.29356014283039</v>
      </c>
      <c r="L514" s="14">
        <f>IFERROR(VLOOKUP($A514,'دیتا اولیه'!$A:$AM,15,FALSE)/10000000000,"")</f>
        <v>-23.7424</v>
      </c>
      <c r="M514" s="14">
        <f>IFERROR(L514/'دیتا اولیه'!$AS$2*1000000,"")</f>
        <v>-351.21373944172421</v>
      </c>
      <c r="N514" s="51">
        <f>IFERROR(VLOOKUP($A514,'دیتا اولیه'!$A:$AM,36,FALSE),"")</f>
        <v>-2.5640000000000001</v>
      </c>
      <c r="O514" s="35">
        <f t="shared" si="30"/>
        <v>-2.381135012795669</v>
      </c>
      <c r="P514" s="51">
        <f>IFERROR(VLOOKUP($A514,'دیتا اولیه'!$A:$AM,37,FALSE),"")</f>
        <v>-3.3494000000000002</v>
      </c>
      <c r="Q514" s="34">
        <f t="shared" si="31"/>
        <v>-2.7599386991316699</v>
      </c>
      <c r="R514" s="54" t="str">
        <f>IFERROR(VLOOKUP($A514,'دیتا اولیه'!$A:$AM,31,FALSE),"")</f>
        <v>-</v>
      </c>
      <c r="S514" s="14">
        <f>IFERROR(VLOOKUP($A514,'دیتا اولیه'!$A:$AM,17,FALSE)/10000000000,"")</f>
        <v>41.018900000000002</v>
      </c>
      <c r="T514" s="14">
        <f>IFERROR(S514/'دیتا اولیه'!$AR$2*1000000,"")</f>
        <v>687.118280650619</v>
      </c>
      <c r="U514" s="30">
        <f>IFERROR(VLOOKUP($A514,'دیتا اولیه'!$A:$AM,22,FALSE),"")</f>
        <v>0.70979999999999999</v>
      </c>
      <c r="V514" s="19">
        <f>IFERROR(VLOOKUP($A514,'دیتا اولیه'!$A:$AN,20,FALSE)/10000000000/L514,"")</f>
        <v>-0.60247068535615611</v>
      </c>
      <c r="W514" s="14">
        <f>IFERROR(VLOOKUP($A514,'دیتا اولیه'!$A:$AN,40,FALSE),"")</f>
        <v>73.642200000000003</v>
      </c>
      <c r="X514" s="18">
        <f>IFERROR(VLOOKUP($A514,'دیتا اولیه'!$A:$AN,23,FALSE),"")</f>
        <v>1.0130999999999999</v>
      </c>
      <c r="Y514" s="18">
        <f>IFERROR(VLOOKUP($A514,'دیتا اولیه'!$A:$AN,24,FALSE),"")</f>
        <v>18.568300000000001</v>
      </c>
      <c r="Z514" s="18" t="str">
        <f>IFERROR(VLOOKUP($A514,'دیتا اولیه'!$A:$AN,25,FALSE),"")</f>
        <v>-</v>
      </c>
      <c r="AA514" s="30">
        <f>IFERROR(VLOOKUP($A514,'دیتا اولیه'!$A:$AN,38,FALSE),"")</f>
        <v>-0.12470000000000001</v>
      </c>
      <c r="AB514" s="18">
        <f>IFERROR(VLOOKUP($A514,'دیتا اولیه'!$A:$AN,39,FALSE),"")</f>
        <v>0.3619</v>
      </c>
      <c r="AC514" s="22"/>
    </row>
    <row r="515" spans="1:29" ht="20.5" thickBot="1" x14ac:dyDescent="0.4">
      <c r="A515" s="55" t="s">
        <v>612</v>
      </c>
      <c r="B515" s="13" t="str">
        <f>VLOOKUP($A515,'دیتا اولیه'!$A:$AM,2,FALSE)</f>
        <v>پشم‌شیشه‌ایران‌</v>
      </c>
      <c r="C515" s="13" t="str">
        <f>VLOOKUP($A515,'دیتا اولیه'!$A:$AM,3,FALSE)</f>
        <v>سایر محصولات کانی غیرفلزی</v>
      </c>
      <c r="D515" s="13">
        <f>VLOOKUP($A515,'دیتا اولیه'!$A:$AM,5,FALSE)/10000000000</f>
        <v>3970</v>
      </c>
      <c r="E515" s="15">
        <f>IFERROR(D515/'دیتا اولیه'!$AO$2*1000,"")</f>
        <v>47.374701670644392</v>
      </c>
      <c r="F515" s="15">
        <f t="shared" ref="F515:F578" si="32">IFERROR(L515/(1+P515),"")</f>
        <v>97.391809856981183</v>
      </c>
      <c r="G515" s="14">
        <f>IFERROR(F515/'دیتا اولیه'!$AP$2*1000000,"")</f>
        <v>1923.2189940162161</v>
      </c>
      <c r="H515" s="15">
        <f>IFERROR(VLOOKUP($A515,'دیتا اولیه'!$A:$AM,16,FALSE)/10000000000,"")</f>
        <v>318.4357</v>
      </c>
      <c r="I515" s="14">
        <f>IFERROR(H515/'دیتا اولیه'!$AQ$2*1000000,"")</f>
        <v>6157.154182296299</v>
      </c>
      <c r="J515" s="15">
        <f t="shared" ref="J515:J578" si="33">IFERROR(L515/(1+N515),"")</f>
        <v>98.599062500000002</v>
      </c>
      <c r="K515" s="14">
        <f>IFERROR(J515/'دیتا اولیه'!$AR$2*1000000,"")</f>
        <v>1651.6585841834599</v>
      </c>
      <c r="L515" s="14">
        <f>IFERROR(VLOOKUP($A515,'دیتا اولیه'!$A:$AM,15,FALSE)/10000000000,"")</f>
        <v>94.655100000000004</v>
      </c>
      <c r="M515" s="14">
        <f>IFERROR(L515/'دیتا اولیه'!$AS$2*1000000,"")</f>
        <v>1400.2026597239687</v>
      </c>
      <c r="N515" s="51">
        <f>IFERROR(VLOOKUP($A515,'دیتا اولیه'!$A:$AM,36,FALSE),"")</f>
        <v>-0.04</v>
      </c>
      <c r="O515" s="35">
        <f t="shared" ref="O515:O578" si="34">IFERROR((M515/K515)-1,"")</f>
        <v>-0.1522444934246534</v>
      </c>
      <c r="P515" s="51">
        <f>IFERROR(VLOOKUP($A515,'دیتا اولیه'!$A:$AM,37,FALSE),"")</f>
        <v>-2.81E-2</v>
      </c>
      <c r="Q515" s="34">
        <f t="shared" ref="Q515:Q578" si="35">IFERROR((M515/G515)-1,"")</f>
        <v>-0.27194840313013124</v>
      </c>
      <c r="R515" s="54">
        <f>IFERROR(VLOOKUP($A515,'دیتا اولیه'!$A:$AM,31,FALSE),"")</f>
        <v>0.2046</v>
      </c>
      <c r="S515" s="14">
        <f>IFERROR(VLOOKUP($A515,'دیتا اولیه'!$A:$AM,17,FALSE)/10000000000,"")</f>
        <v>308.07010000000002</v>
      </c>
      <c r="T515" s="14">
        <f>IFERROR(S515/'دیتا اولیه'!$AR$2*1000000,"")</f>
        <v>5160.5625073286774</v>
      </c>
      <c r="U515" s="30">
        <f>IFERROR(VLOOKUP($A515,'دیتا اولیه'!$A:$AM,22,FALSE),"")</f>
        <v>0.90910000000000002</v>
      </c>
      <c r="V515" s="19">
        <f>IFERROR(VLOOKUP($A515,'دیتا اولیه'!$A:$AN,20,FALSE)/10000000000/L515,"")</f>
        <v>6.6779286060656001E-3</v>
      </c>
      <c r="W515" s="14">
        <f>IFERROR(VLOOKUP($A515,'دیتا اولیه'!$A:$AN,40,FALSE),"")</f>
        <v>31.745000000000001</v>
      </c>
      <c r="X515" s="18">
        <f>IFERROR(VLOOKUP($A515,'دیتا اولیه'!$A:$AN,23,FALSE),"")</f>
        <v>3.9028</v>
      </c>
      <c r="Y515" s="18">
        <f>IFERROR(VLOOKUP($A515,'دیتا اولیه'!$A:$AN,24,FALSE),"")</f>
        <v>11.588800000000001</v>
      </c>
      <c r="Z515" s="18" t="str">
        <f>IFERROR(VLOOKUP($A515,'دیتا اولیه'!$A:$AN,25,FALSE),"")</f>
        <v>-</v>
      </c>
      <c r="AA515" s="30">
        <f>IFERROR(VLOOKUP($A515,'دیتا اولیه'!$A:$AN,38,FALSE),"")</f>
        <v>0.84440000000000004</v>
      </c>
      <c r="AB515" s="18">
        <f>IFERROR(VLOOKUP($A515,'دیتا اولیه'!$A:$AN,39,FALSE),"")</f>
        <v>1.1127</v>
      </c>
      <c r="AC515" s="22"/>
    </row>
    <row r="516" spans="1:29" ht="20.5" thickBot="1" x14ac:dyDescent="0.4">
      <c r="A516" s="55" t="s">
        <v>1099</v>
      </c>
      <c r="B516" s="13" t="str">
        <f>VLOOKUP($A516,'دیتا اولیه'!$A:$AM,2,FALSE)</f>
        <v>فرآورده‌های‌نسوزآذر</v>
      </c>
      <c r="C516" s="13" t="str">
        <f>VLOOKUP($A516,'دیتا اولیه'!$A:$AM,3,FALSE)</f>
        <v>سایر محصولات کانی غیرفلزی</v>
      </c>
      <c r="D516" s="13">
        <f>VLOOKUP($A516,'دیتا اولیه'!$A:$AM,5,FALSE)/10000000000</f>
        <v>1024</v>
      </c>
      <c r="E516" s="15">
        <f>IFERROR(D516/'دیتا اولیه'!$AO$2*1000,"")</f>
        <v>12.219570405727925</v>
      </c>
      <c r="F516" s="15">
        <f t="shared" si="32"/>
        <v>45.08939832964036</v>
      </c>
      <c r="G516" s="14">
        <f>IFERROR(F516/'دیتا اولیه'!$AP$2*1000000,"")</f>
        <v>890.39096227567859</v>
      </c>
      <c r="H516" s="15">
        <f>IFERROR(VLOOKUP($A516,'دیتا اولیه'!$A:$AM,16,FALSE)/10000000000,"")</f>
        <v>127.4859</v>
      </c>
      <c r="I516" s="14">
        <f>IFERROR(H516/'دیتا اولیه'!$AQ$2*1000000,"")</f>
        <v>2465.0199156966628</v>
      </c>
      <c r="J516" s="15">
        <f t="shared" si="33"/>
        <v>12.33198144651889</v>
      </c>
      <c r="K516" s="14">
        <f>IFERROR(J516/'دیتا اولیه'!$AR$2*1000000,"")</f>
        <v>206.57623409080676</v>
      </c>
      <c r="L516" s="14">
        <f>IFERROR(VLOOKUP($A516,'دیتا اولیه'!$A:$AM,15,FALSE)/10000000000,"")</f>
        <v>52.907899999999998</v>
      </c>
      <c r="M516" s="14">
        <f>IFERROR(L516/'دیتا اولیه'!$AS$2*1000000,"")</f>
        <v>782.64966494578482</v>
      </c>
      <c r="N516" s="51">
        <f>IFERROR(VLOOKUP($A516,'دیتا اولیه'!$A:$AM,36,FALSE),"")</f>
        <v>3.2902999999999998</v>
      </c>
      <c r="O516" s="35">
        <f t="shared" si="34"/>
        <v>2.7886723436043845</v>
      </c>
      <c r="P516" s="51">
        <f>IFERROR(VLOOKUP($A516,'دیتا اولیه'!$A:$AM,37,FALSE),"")</f>
        <v>0.1734</v>
      </c>
      <c r="Q516" s="34">
        <f t="shared" si="35"/>
        <v>-0.12100448218221627</v>
      </c>
      <c r="R516" s="54">
        <f>IFERROR(VLOOKUP($A516,'دیتا اولیه'!$A:$AM,31,FALSE),"")</f>
        <v>0.19040000000000001</v>
      </c>
      <c r="S516" s="14">
        <f>IFERROR(VLOOKUP($A516,'دیتا اولیه'!$A:$AM,17,FALSE)/10000000000,"")</f>
        <v>258.2063</v>
      </c>
      <c r="T516" s="14">
        <f>IFERROR(S516/'دیتا اولیه'!$AR$2*1000000,"")</f>
        <v>4325.2810023954307</v>
      </c>
      <c r="U516" s="30">
        <f>IFERROR(VLOOKUP($A516,'دیتا اولیه'!$A:$AM,22,FALSE),"")</f>
        <v>0.40789999999999998</v>
      </c>
      <c r="V516" s="19" t="str">
        <f>IFERROR(VLOOKUP($A516,'دیتا اولیه'!$A:$AN,20,FALSE)/10000000000/L516,"")</f>
        <v/>
      </c>
      <c r="W516" s="14">
        <f>IFERROR(VLOOKUP($A516,'دیتا اولیه'!$A:$AN,40,FALSE),"")</f>
        <v>153.8571</v>
      </c>
      <c r="X516" s="18">
        <f>IFERROR(VLOOKUP($A516,'دیتا اولیه'!$A:$AN,23,FALSE),"")</f>
        <v>1.5657000000000001</v>
      </c>
      <c r="Y516" s="18">
        <f>IFERROR(VLOOKUP($A516,'دیتا اولیه'!$A:$AN,24,FALSE),"")</f>
        <v>7.8461999999999996</v>
      </c>
      <c r="Z516" s="18" t="str">
        <f>IFERROR(VLOOKUP($A516,'دیتا اولیه'!$A:$AN,25,FALSE),"")</f>
        <v>-</v>
      </c>
      <c r="AA516" s="30">
        <f>IFERROR(VLOOKUP($A516,'دیتا اولیه'!$A:$AN,38,FALSE),"")</f>
        <v>0.34279999999999999</v>
      </c>
      <c r="AB516" s="18">
        <f>IFERROR(VLOOKUP($A516,'دیتا اولیه'!$A:$AN,39,FALSE),"")</f>
        <v>1.7179</v>
      </c>
      <c r="AC516" s="22"/>
    </row>
    <row r="517" spans="1:29" ht="20.5" thickBot="1" x14ac:dyDescent="0.4">
      <c r="A517" s="14" t="s">
        <v>731</v>
      </c>
      <c r="B517" s="13" t="str">
        <f>VLOOKUP($A517,'دیتا اولیه'!$A:$AM,2,FALSE)</f>
        <v>پارس‌ سرام‌</v>
      </c>
      <c r="C517" s="13" t="str">
        <f>VLOOKUP($A517,'دیتا اولیه'!$A:$AM,3,FALSE)</f>
        <v>سایر محصولات کانی غیرفلزی</v>
      </c>
      <c r="D517" s="13">
        <f>VLOOKUP($A517,'دیتا اولیه'!$A:$AM,5,FALSE)/10000000000</f>
        <v>867.42425390400001</v>
      </c>
      <c r="E517" s="15">
        <f>IFERROR(D517/'دیتا اولیه'!$AO$2*1000,"")</f>
        <v>10.351124748257757</v>
      </c>
      <c r="F517" s="15">
        <f t="shared" si="32"/>
        <v>9.124866061861562</v>
      </c>
      <c r="G517" s="14">
        <f>IFERROR(F517/'دیتا اولیه'!$AP$2*1000000,"")</f>
        <v>180.19087799884602</v>
      </c>
      <c r="H517" s="15">
        <f>IFERROR(VLOOKUP($A517,'دیتا اولیه'!$A:$AM,16,FALSE)/10000000000,"")</f>
        <v>12.7959</v>
      </c>
      <c r="I517" s="14">
        <f>IFERROR(H517/'دیتا اولیه'!$AQ$2*1000000,"")</f>
        <v>247.41676012220117</v>
      </c>
      <c r="J517" s="15" t="str">
        <f t="shared" si="33"/>
        <v/>
      </c>
      <c r="K517" s="14" t="str">
        <f>IFERROR(J517/'دیتا اولیه'!$AR$2*1000000,"")</f>
        <v/>
      </c>
      <c r="L517" s="14">
        <f>IFERROR(VLOOKUP($A517,'دیتا اولیه'!$A:$AM,15,FALSE)/10000000000,"")</f>
        <v>12.773899999999999</v>
      </c>
      <c r="M517" s="14">
        <f>IFERROR(L517/'دیتا اولیه'!$AS$2*1000000,"")</f>
        <v>188.96022248191593</v>
      </c>
      <c r="N517" s="51" t="str">
        <f>IFERROR(VLOOKUP($A517,'دیتا اولیه'!$A:$AM,36,FALSE),"")</f>
        <v>-</v>
      </c>
      <c r="O517" s="35" t="str">
        <f t="shared" si="34"/>
        <v/>
      </c>
      <c r="P517" s="51">
        <f>IFERROR(VLOOKUP($A517,'دیتا اولیه'!$A:$AM,37,FALSE),"")</f>
        <v>0.39989999999999998</v>
      </c>
      <c r="Q517" s="34">
        <f t="shared" si="35"/>
        <v>4.8666972382065188E-2</v>
      </c>
      <c r="R517" s="54">
        <f>IFERROR(VLOOKUP($A517,'دیتا اولیه'!$A:$AM,31,FALSE),"")</f>
        <v>0.161</v>
      </c>
      <c r="S517" s="14">
        <f>IFERROR(VLOOKUP($A517,'دیتا اولیه'!$A:$AM,17,FALSE)/10000000000,"")</f>
        <v>17.5246</v>
      </c>
      <c r="T517" s="14">
        <f>IFERROR(S517/'دیتا اولیه'!$AR$2*1000000,"")</f>
        <v>293.55914032530944</v>
      </c>
      <c r="U517" s="30">
        <f>IFERROR(VLOOKUP($A517,'دیتا اولیه'!$A:$AM,22,FALSE),"")</f>
        <v>5.0299999999999997E-2</v>
      </c>
      <c r="V517" s="19">
        <f>IFERROR(VLOOKUP($A517,'دیتا اولیه'!$A:$AN,20,FALSE)/10000000000/L517,"")</f>
        <v>1.6439771722026944E-4</v>
      </c>
      <c r="W517" s="14">
        <f>IFERROR(VLOOKUP($A517,'دیتا اولیه'!$A:$AN,40,FALSE),"")</f>
        <v>41.872700000000002</v>
      </c>
      <c r="X517" s="18">
        <f>IFERROR(VLOOKUP($A517,'دیتا اولیه'!$A:$AN,23,FALSE),"")</f>
        <v>6.2846000000000002</v>
      </c>
      <c r="Y517" s="18">
        <f>IFERROR(VLOOKUP($A517,'دیتا اولیه'!$A:$AN,24,FALSE),"")</f>
        <v>66.692300000000003</v>
      </c>
      <c r="Z517" s="18" t="str">
        <f>IFERROR(VLOOKUP($A517,'دیتا اولیه'!$A:$AN,25,FALSE),"")</f>
        <v>-</v>
      </c>
      <c r="AA517" s="30">
        <f>IFERROR(VLOOKUP($A517,'دیتا اولیه'!$A:$AN,38,FALSE),"")</f>
        <v>9.4700000000000006E-2</v>
      </c>
      <c r="AB517" s="18">
        <f>IFERROR(VLOOKUP($A517,'دیتا اولیه'!$A:$AN,39,FALSE),"")</f>
        <v>1.2889999999999999</v>
      </c>
      <c r="AC517" s="22"/>
    </row>
    <row r="518" spans="1:29" ht="20.5" thickBot="1" x14ac:dyDescent="0.4">
      <c r="A518" s="14" t="s">
        <v>618</v>
      </c>
      <c r="B518" s="13" t="str">
        <f>VLOOKUP($A518,'دیتا اولیه'!$A:$AM,2,FALSE)</f>
        <v>فرآورده‌های‌ نسوز پارس‌</v>
      </c>
      <c r="C518" s="13" t="str">
        <f>VLOOKUP($A518,'دیتا اولیه'!$A:$AM,3,FALSE)</f>
        <v>سایر محصولات کانی غیرفلزی</v>
      </c>
      <c r="D518" s="13">
        <f>VLOOKUP($A518,'دیتا اولیه'!$A:$AM,5,FALSE)/10000000000</f>
        <v>695.75</v>
      </c>
      <c r="E518" s="15">
        <f>IFERROR(D518/'دیتا اولیه'!$AO$2*1000,"")</f>
        <v>8.3025059665871126</v>
      </c>
      <c r="F518" s="15">
        <f t="shared" si="32"/>
        <v>13.045390070921984</v>
      </c>
      <c r="G518" s="14">
        <f>IFERROR(F518/'دیتا اولیه'!$AP$2*1000000,"")</f>
        <v>257.61038844632674</v>
      </c>
      <c r="H518" s="15">
        <f>IFERROR(VLOOKUP($A518,'دیتا اولیه'!$A:$AM,16,FALSE)/10000000000,"")</f>
        <v>39.386600000000001</v>
      </c>
      <c r="I518" s="14">
        <f>IFERROR(H518/'دیتا اولیه'!$AQ$2*1000000,"")</f>
        <v>761.56463900382857</v>
      </c>
      <c r="J518" s="15">
        <f t="shared" si="33"/>
        <v>10.851917404129795</v>
      </c>
      <c r="K518" s="14">
        <f>IFERROR(J518/'دیتا اولیه'!$AR$2*1000000,"")</f>
        <v>181.7832957121764</v>
      </c>
      <c r="L518" s="14">
        <f>IFERROR(VLOOKUP($A518,'دیتا اولیه'!$A:$AM,15,FALSE)/10000000000,"")</f>
        <v>-1.8393999999999999</v>
      </c>
      <c r="M518" s="14">
        <f>IFERROR(L518/'دیتا اولیه'!$AS$2*1000000,"")</f>
        <v>-27.209656661883699</v>
      </c>
      <c r="N518" s="51">
        <f>IFERROR(VLOOKUP($A518,'دیتا اولیه'!$A:$AM,36,FALSE),"")</f>
        <v>-1.1695</v>
      </c>
      <c r="O518" s="35">
        <f t="shared" si="34"/>
        <v>-1.1496818316297097</v>
      </c>
      <c r="P518" s="51">
        <f>IFERROR(VLOOKUP($A518,'دیتا اولیه'!$A:$AM,37,FALSE),"")</f>
        <v>-1.141</v>
      </c>
      <c r="Q518" s="34">
        <f t="shared" si="35"/>
        <v>-1.1056232895963078</v>
      </c>
      <c r="R518" s="54">
        <f>IFERROR(VLOOKUP($A518,'دیتا اولیه'!$A:$AM,31,FALSE),"")</f>
        <v>0.4224</v>
      </c>
      <c r="S518" s="14">
        <f>IFERROR(VLOOKUP($A518,'دیتا اولیه'!$A:$AM,17,FALSE)/10000000000,"")</f>
        <v>65.142499999999998</v>
      </c>
      <c r="T518" s="14">
        <f>IFERROR(S518/'دیتا اولیه'!$AR$2*1000000,"")</f>
        <v>1091.2189892289393</v>
      </c>
      <c r="U518" s="30">
        <f>IFERROR(VLOOKUP($A518,'دیتا اولیه'!$A:$AM,22,FALSE),"")</f>
        <v>0.1588</v>
      </c>
      <c r="V518" s="19">
        <f>IFERROR(VLOOKUP($A518,'دیتا اولیه'!$A:$AN,20,FALSE)/10000000000/L518,"")</f>
        <v>-0.68690877460041322</v>
      </c>
      <c r="W518" s="14">
        <f>IFERROR(VLOOKUP($A518,'دیتا اولیه'!$A:$AN,40,FALSE),"")</f>
        <v>80.912700000000001</v>
      </c>
      <c r="X518" s="18">
        <f>IFERROR(VLOOKUP($A518,'دیتا اولیه'!$A:$AN,23,FALSE),"")</f>
        <v>2.0926</v>
      </c>
      <c r="Y518" s="18">
        <f>IFERROR(VLOOKUP($A518,'دیتا اولیه'!$A:$AN,24,FALSE),"")</f>
        <v>20.7239</v>
      </c>
      <c r="Z518" s="18" t="str">
        <f>IFERROR(VLOOKUP($A518,'دیتا اولیه'!$A:$AN,25,FALSE),"")</f>
        <v>-</v>
      </c>
      <c r="AA518" s="30">
        <f>IFERROR(VLOOKUP($A518,'دیتا اولیه'!$A:$AN,38,FALSE),"")</f>
        <v>0.26090000000000002</v>
      </c>
      <c r="AB518" s="18">
        <f>IFERROR(VLOOKUP($A518,'دیتا اولیه'!$A:$AN,39,FALSE),"")</f>
        <v>1.82</v>
      </c>
      <c r="AC518" s="22"/>
    </row>
    <row r="519" spans="1:29" ht="20.5" thickBot="1" x14ac:dyDescent="0.4">
      <c r="A519" s="55" t="s">
        <v>1115</v>
      </c>
      <c r="B519" s="13" t="str">
        <f>VLOOKUP($A519,'دیتا اولیه'!$A:$AM,2,FALSE)</f>
        <v>توسعه صنایع و معادن کوثر</v>
      </c>
      <c r="C519" s="13" t="str">
        <f>VLOOKUP($A519,'دیتا اولیه'!$A:$AM,3,FALSE)</f>
        <v>سایر مواد معدنی</v>
      </c>
      <c r="D519" s="13">
        <f>VLOOKUP($A519,'دیتا اولیه'!$A:$AM,5,FALSE)/10000000000</f>
        <v>1975.22</v>
      </c>
      <c r="E519" s="15">
        <f>IFERROR(D519/'دیتا اولیه'!$AO$2*1000,"")</f>
        <v>23.570644391408116</v>
      </c>
      <c r="F519" s="15">
        <f t="shared" si="32"/>
        <v>56.429882104683699</v>
      </c>
      <c r="G519" s="14">
        <f>IFERROR(F519/'دیتا اولیه'!$AP$2*1000000,"")</f>
        <v>1114.3341647844334</v>
      </c>
      <c r="H519" s="15">
        <f>IFERROR(VLOOKUP($A519,'دیتا اولیه'!$A:$AM,16,FALSE)/10000000000,"")</f>
        <v>258.06400000000002</v>
      </c>
      <c r="I519" s="14">
        <f>IFERROR(H519/'دیتا اولیه'!$AQ$2*1000000,"")</f>
        <v>4989.8294597625591</v>
      </c>
      <c r="J519" s="15">
        <f t="shared" si="33"/>
        <v>28.972514013848979</v>
      </c>
      <c r="K519" s="14">
        <f>IFERROR(J519/'دیتا اولیه'!$AR$2*1000000,"")</f>
        <v>485.32613052329225</v>
      </c>
      <c r="L519" s="14">
        <f>IFERROR(VLOOKUP($A519,'دیتا اولیه'!$A:$AM,15,FALSE)/10000000000,"")</f>
        <v>123.0115</v>
      </c>
      <c r="M519" s="14">
        <f>IFERROR(L519/'دیتا اولیه'!$AS$2*1000000,"")</f>
        <v>1819.6698273694176</v>
      </c>
      <c r="N519" s="51">
        <f>IFERROR(VLOOKUP($A519,'دیتا اولیه'!$A:$AM,36,FALSE),"")</f>
        <v>3.2458</v>
      </c>
      <c r="O519" s="35">
        <f t="shared" si="34"/>
        <v>2.7493753435600068</v>
      </c>
      <c r="P519" s="51">
        <f>IFERROR(VLOOKUP($A519,'دیتا اولیه'!$A:$AM,37,FALSE),"")</f>
        <v>1.1798999999999999</v>
      </c>
      <c r="Q519" s="34">
        <f t="shared" si="35"/>
        <v>0.63296602121270373</v>
      </c>
      <c r="R519" s="54">
        <f>IFERROR(VLOOKUP($A519,'دیتا اولیه'!$A:$AM,31,FALSE),"")</f>
        <v>0.1057</v>
      </c>
      <c r="S519" s="14">
        <f>IFERROR(VLOOKUP($A519,'دیتا اولیه'!$A:$AM,17,FALSE)/10000000000,"")</f>
        <v>259.51420000000002</v>
      </c>
      <c r="T519" s="14">
        <f>IFERROR(S519/'دیتا اولیه'!$AR$2*1000000,"")</f>
        <v>4347.1899760456981</v>
      </c>
      <c r="U519" s="30">
        <f>IFERROR(VLOOKUP($A519,'دیتا اولیه'!$A:$AM,22,FALSE),"")</f>
        <v>0.83</v>
      </c>
      <c r="V519" s="19" t="str">
        <f>IFERROR(VLOOKUP($A519,'دیتا اولیه'!$A:$AN,20,FALSE)/10000000000/L519,"")</f>
        <v/>
      </c>
      <c r="W519" s="14">
        <f>IFERROR(VLOOKUP($A519,'دیتا اولیه'!$A:$AN,40,FALSE),"")</f>
        <v>297.25</v>
      </c>
      <c r="X519" s="18">
        <f>IFERROR(VLOOKUP($A519,'دیتا اولیه'!$A:$AN,23,FALSE),"")</f>
        <v>3.7808000000000002</v>
      </c>
      <c r="Y519" s="18">
        <f>IFERROR(VLOOKUP($A519,'دیتا اولیه'!$A:$AN,24,FALSE),"")</f>
        <v>6.0038999999999998</v>
      </c>
      <c r="Z519" s="18" t="str">
        <f>IFERROR(VLOOKUP($A519,'دیتا اولیه'!$A:$AN,25,FALSE),"")</f>
        <v>-</v>
      </c>
      <c r="AA519" s="30">
        <f>IFERROR(VLOOKUP($A519,'دیتا اولیه'!$A:$AN,38,FALSE),"")</f>
        <v>0.24540000000000001</v>
      </c>
      <c r="AB519" s="18" t="str">
        <f>IFERROR(VLOOKUP($A519,'دیتا اولیه'!$A:$AN,39,FALSE),"")</f>
        <v>-</v>
      </c>
      <c r="AC519" s="22"/>
    </row>
    <row r="520" spans="1:29" ht="20.5" thickBot="1" x14ac:dyDescent="0.4">
      <c r="A520" s="14" t="s">
        <v>963</v>
      </c>
      <c r="B520" s="13" t="str">
        <f>VLOOKUP($A520,'دیتا اولیه'!$A:$AM,2,FALSE)</f>
        <v>شرکت مواد ویژه لیا</v>
      </c>
      <c r="C520" s="13" t="str">
        <f>VLOOKUP($A520,'دیتا اولیه'!$A:$AM,3,FALSE)</f>
        <v>سایر محصولات کانی غیرفلزی</v>
      </c>
      <c r="D520" s="13">
        <f>VLOOKUP($A520,'دیتا اولیه'!$A:$AM,5,FALSE)/10000000000</f>
        <v>303</v>
      </c>
      <c r="E520" s="15">
        <f>IFERROR(D520/'دیتا اولیه'!$AO$2*1000,"")</f>
        <v>3.6157517899761333</v>
      </c>
      <c r="F520" s="15">
        <f t="shared" si="32"/>
        <v>1.0963939413144053</v>
      </c>
      <c r="G520" s="14">
        <f>IFERROR(F520/'دیتا اولیه'!$AP$2*1000000,"")</f>
        <v>21.650749236066456</v>
      </c>
      <c r="H520" s="15">
        <f>IFERROR(VLOOKUP($A520,'دیتا اولیه'!$A:$AM,16,FALSE)/10000000000,"")</f>
        <v>17.380600000000001</v>
      </c>
      <c r="I520" s="14">
        <f>IFERROR(H520/'دیتا اولیه'!$AQ$2*1000000,"")</f>
        <v>336.06481302447889</v>
      </c>
      <c r="J520" s="15">
        <f t="shared" si="33"/>
        <v>2.9125559783157682</v>
      </c>
      <c r="K520" s="14">
        <f>IFERROR(J520/'دیتا اولیه'!$AR$2*1000000,"")</f>
        <v>48.788984007835708</v>
      </c>
      <c r="L520" s="14">
        <f>IFERROR(VLOOKUP($A520,'دیتا اولیه'!$A:$AM,15,FALSE)/10000000000,"")</f>
        <v>8.65</v>
      </c>
      <c r="M520" s="14">
        <f>IFERROR(L520/'دیتا اولیه'!$AS$2*1000000,"")</f>
        <v>127.95668703125695</v>
      </c>
      <c r="N520" s="51">
        <f>IFERROR(VLOOKUP($A520,'دیتا اولیه'!$A:$AM,36,FALSE),"")</f>
        <v>1.9699</v>
      </c>
      <c r="O520" s="35">
        <f t="shared" si="34"/>
        <v>1.6226552906022103</v>
      </c>
      <c r="P520" s="51">
        <f>IFERROR(VLOOKUP($A520,'دیتا اولیه'!$A:$AM,37,FALSE),"")</f>
        <v>6.8895</v>
      </c>
      <c r="Q520" s="34">
        <f t="shared" si="35"/>
        <v>4.9100350586529782</v>
      </c>
      <c r="R520" s="54">
        <f>IFERROR(VLOOKUP($A520,'دیتا اولیه'!$A:$AM,31,FALSE),"")</f>
        <v>1.8499999999999999E-2</v>
      </c>
      <c r="S520" s="14">
        <f>IFERROR(VLOOKUP($A520,'دیتا اولیه'!$A:$AM,17,FALSE)/10000000000,"")</f>
        <v>25.062999999999999</v>
      </c>
      <c r="T520" s="14">
        <f>IFERROR(S520/'دیتا اولیه'!$AR$2*1000000,"")</f>
        <v>419.83684272241481</v>
      </c>
      <c r="U520" s="30">
        <f>IFERROR(VLOOKUP($A520,'دیتا اولیه'!$A:$AM,22,FALSE),"")</f>
        <v>0.28820000000000001</v>
      </c>
      <c r="V520" s="19">
        <f>IFERROR(VLOOKUP($A520,'دیتا اولیه'!$A:$AN,20,FALSE)/10000000000/L520,"")</f>
        <v>5.2786127167630058E-2</v>
      </c>
      <c r="W520" s="14">
        <f>IFERROR(VLOOKUP($A520,'دیتا اولیه'!$A:$AN,40,FALSE),"")</f>
        <v>88.696200000000005</v>
      </c>
      <c r="X520" s="18">
        <f>IFERROR(VLOOKUP($A520,'دیتا اولیه'!$A:$AN,23,FALSE),"")</f>
        <v>1.6921999999999999</v>
      </c>
      <c r="Y520" s="18">
        <f>IFERROR(VLOOKUP($A520,'دیتا اولیه'!$A:$AN,24,FALSE),"")</f>
        <v>12.304600000000001</v>
      </c>
      <c r="Z520" s="18" t="str">
        <f>IFERROR(VLOOKUP($A520,'دیتا اولیه'!$A:$AN,25,FALSE),"")</f>
        <v>-</v>
      </c>
      <c r="AA520" s="30">
        <f>IFERROR(VLOOKUP($A520,'دیتا اولیه'!$A:$AN,38,FALSE),"")</f>
        <v>0.12039999999999999</v>
      </c>
      <c r="AB520" s="18">
        <f>IFERROR(VLOOKUP($A520,'دیتا اولیه'!$A:$AN,39,FALSE),"")</f>
        <v>0.1986</v>
      </c>
      <c r="AC520" s="22"/>
    </row>
    <row r="521" spans="1:29" ht="20.5" thickBot="1" x14ac:dyDescent="0.4">
      <c r="A521" s="14" t="s">
        <v>870</v>
      </c>
      <c r="B521" s="13" t="str">
        <f>VLOOKUP($A521,'دیتا اولیه'!$A:$AM,2,FALSE)</f>
        <v>تولیدی و خدمات صنایع نسوز توکا</v>
      </c>
      <c r="C521" s="13" t="str">
        <f>VLOOKUP($A521,'دیتا اولیه'!$A:$AM,3,FALSE)</f>
        <v>سایر محصولات کانی غیرفلزی</v>
      </c>
      <c r="D521" s="13">
        <f>VLOOKUP($A521,'دیتا اولیه'!$A:$AM,5,FALSE)/10000000000</f>
        <v>1851.2</v>
      </c>
      <c r="E521" s="15">
        <f>IFERROR(D521/'دیتا اولیه'!$AO$2*1000,"")</f>
        <v>22.090692124105011</v>
      </c>
      <c r="F521" s="15">
        <f t="shared" si="32"/>
        <v>12.110879781095711</v>
      </c>
      <c r="G521" s="14">
        <f>IFERROR(F521/'دیتا اولیه'!$AP$2*1000000,"")</f>
        <v>239.1563937815109</v>
      </c>
      <c r="H521" s="15">
        <f>IFERROR(VLOOKUP($A521,'دیتا اولیه'!$A:$AM,16,FALSE)/10000000000,"")</f>
        <v>106.48569999999999</v>
      </c>
      <c r="I521" s="14">
        <f>IFERROR(H521/'دیتا اولیه'!$AQ$2*1000000,"")</f>
        <v>2058.9678641865503</v>
      </c>
      <c r="J521" s="15">
        <f t="shared" si="33"/>
        <v>11.759718130884306</v>
      </c>
      <c r="K521" s="14">
        <f>IFERROR(J521/'دیتا اولیه'!$AR$2*1000000,"")</f>
        <v>196.99010219750249</v>
      </c>
      <c r="L521" s="14">
        <f>IFERROR(VLOOKUP($A521,'دیتا اولیه'!$A:$AM,15,FALSE)/10000000000,"")</f>
        <v>20.3596</v>
      </c>
      <c r="M521" s="14">
        <f>IFERROR(L521/'دیتا اولیه'!$AS$2*1000000,"")</f>
        <v>301.17305957012474</v>
      </c>
      <c r="N521" s="51">
        <f>IFERROR(VLOOKUP($A521,'دیتا اولیه'!$A:$AM,36,FALSE),"")</f>
        <v>0.73129999999999995</v>
      </c>
      <c r="O521" s="35">
        <f t="shared" si="34"/>
        <v>0.52887407138947662</v>
      </c>
      <c r="P521" s="51">
        <f>IFERROR(VLOOKUP($A521,'دیتا اولیه'!$A:$AM,37,FALSE),"")</f>
        <v>0.68110000000000004</v>
      </c>
      <c r="Q521" s="34">
        <f t="shared" si="35"/>
        <v>0.25931427049895728</v>
      </c>
      <c r="R521" s="54">
        <f>IFERROR(VLOOKUP($A521,'دیتا اولیه'!$A:$AM,31,FALSE),"")</f>
        <v>3.0999999999999999E-3</v>
      </c>
      <c r="S521" s="14">
        <f>IFERROR(VLOOKUP($A521,'دیتا اولیه'!$A:$AM,17,FALSE)/10000000000,"")</f>
        <v>107.10760000000001</v>
      </c>
      <c r="T521" s="14">
        <f>IFERROR(S521/'دیتا اولیه'!$AR$2*1000000,"")</f>
        <v>1794.1873125952729</v>
      </c>
      <c r="U521" s="30">
        <f>IFERROR(VLOOKUP($A521,'دیتا اولیه'!$A:$AM,22,FALSE),"")</f>
        <v>0.48830000000000001</v>
      </c>
      <c r="V521" s="19">
        <f>IFERROR(VLOOKUP($A521,'دیتا اولیه'!$A:$AN,20,FALSE)/10000000000/L521,"")</f>
        <v>0.32689247332953497</v>
      </c>
      <c r="W521" s="14">
        <f>IFERROR(VLOOKUP($A521,'دیتا اولیه'!$A:$AN,40,FALSE),"")</f>
        <v>110.3467</v>
      </c>
      <c r="X521" s="18">
        <f>IFERROR(VLOOKUP($A521,'دیتا اولیه'!$A:$AN,23,FALSE),"")</f>
        <v>1.8532</v>
      </c>
      <c r="Y521" s="18">
        <f>IFERROR(VLOOKUP($A521,'دیتا اولیه'!$A:$AN,24,FALSE),"")</f>
        <v>20.140799999999999</v>
      </c>
      <c r="Z521" s="18" t="str">
        <f>IFERROR(VLOOKUP($A521,'دیتا اولیه'!$A:$AN,25,FALSE),"")</f>
        <v>-</v>
      </c>
      <c r="AA521" s="30">
        <f>IFERROR(VLOOKUP($A521,'دیتا اولیه'!$A:$AN,38,FALSE),"")</f>
        <v>0.15140000000000001</v>
      </c>
      <c r="AB521" s="18">
        <f>IFERROR(VLOOKUP($A521,'دیتا اولیه'!$A:$AN,39,FALSE),"")</f>
        <v>1.4441999999999999</v>
      </c>
      <c r="AC521" s="22"/>
    </row>
    <row r="522" spans="1:29" ht="20.5" thickBot="1" x14ac:dyDescent="0.4">
      <c r="A522" s="55" t="s">
        <v>182</v>
      </c>
      <c r="B522" s="13" t="str">
        <f>VLOOKUP($A522,'دیتا اولیه'!$A:$AM,2,FALSE)</f>
        <v>کارخانجات‌تولیدی‌شیشه‌رازی‌</v>
      </c>
      <c r="C522" s="13" t="str">
        <f>VLOOKUP($A522,'دیتا اولیه'!$A:$AM,3,FALSE)</f>
        <v>سایر محصولات کانی غیرفلزی</v>
      </c>
      <c r="D522" s="13">
        <f>VLOOKUP($A522,'دیتا اولیه'!$A:$AM,5,FALSE)/10000000000</f>
        <v>4435.2</v>
      </c>
      <c r="E522" s="15">
        <f>IFERROR(D522/'دیتا اولیه'!$AO$2*1000,"")</f>
        <v>52.92601431980907</v>
      </c>
      <c r="F522" s="15">
        <f t="shared" si="32"/>
        <v>164.95394194670817</v>
      </c>
      <c r="G522" s="14">
        <f>IFERROR(F522/'دیتا اولیه'!$AP$2*1000000,"")</f>
        <v>3257.384319642736</v>
      </c>
      <c r="H522" s="15">
        <f>IFERROR(VLOOKUP($A522,'دیتا اولیه'!$A:$AM,16,FALSE)/10000000000,"")</f>
        <v>599.33720000000005</v>
      </c>
      <c r="I522" s="14">
        <f>IFERROR(H522/'دیتا اولیه'!$AQ$2*1000000,"")</f>
        <v>11588.561042577054</v>
      </c>
      <c r="J522" s="15">
        <f t="shared" si="33"/>
        <v>115.61915153071047</v>
      </c>
      <c r="K522" s="14">
        <f>IFERROR(J522/'دیتا اولیه'!$AR$2*1000000,"")</f>
        <v>1936.7665298207694</v>
      </c>
      <c r="L522" s="14">
        <f>IFERROR(VLOOKUP($A522,'دیتا اولیه'!$A:$AM,15,FALSE)/10000000000,"")</f>
        <v>180.14619999999999</v>
      </c>
      <c r="M522" s="14">
        <f>IFERROR(L522/'دیتا اولیه'!$AS$2*1000000,"")</f>
        <v>2664.8451945977126</v>
      </c>
      <c r="N522" s="51">
        <f>IFERROR(VLOOKUP($A522,'دیتا اولیه'!$A:$AM,36,FALSE),"")</f>
        <v>0.55810000000000004</v>
      </c>
      <c r="O522" s="35">
        <f t="shared" si="34"/>
        <v>0.375924848744841</v>
      </c>
      <c r="P522" s="51">
        <f>IFERROR(VLOOKUP($A522,'دیتا اولیه'!$A:$AM,37,FALSE),"")</f>
        <v>9.2100000000000001E-2</v>
      </c>
      <c r="Q522" s="34">
        <f t="shared" si="35"/>
        <v>-0.18190642150264047</v>
      </c>
      <c r="R522" s="54">
        <f>IFERROR(VLOOKUP($A522,'دیتا اولیه'!$A:$AM,31,FALSE),"")</f>
        <v>-5.3E-3</v>
      </c>
      <c r="S522" s="14">
        <f>IFERROR(VLOOKUP($A522,'دیتا اولیه'!$A:$AM,17,FALSE)/10000000000,"")</f>
        <v>829.9846</v>
      </c>
      <c r="T522" s="14">
        <f>IFERROR(S522/'دیتا اولیه'!$AR$2*1000000,"")</f>
        <v>13903.2882724425</v>
      </c>
      <c r="U522" s="30">
        <f>IFERROR(VLOOKUP($A522,'دیتا اولیه'!$A:$AM,22,FALSE),"")</f>
        <v>0.21690000000000001</v>
      </c>
      <c r="V522" s="19">
        <f>IFERROR(VLOOKUP($A522,'دیتا اولیه'!$A:$AN,20,FALSE)/10000000000/L522,"")</f>
        <v>2.6756045922700562E-4</v>
      </c>
      <c r="W522" s="14">
        <f>IFERROR(VLOOKUP($A522,'دیتا اولیه'!$A:$AN,40,FALSE),"")</f>
        <v>44.337499999999999</v>
      </c>
      <c r="X522" s="18">
        <f>IFERROR(VLOOKUP($A522,'دیتا اولیه'!$A:$AN,23,FALSE),"")</f>
        <v>3.3845999999999998</v>
      </c>
      <c r="Y522" s="18">
        <f>IFERROR(VLOOKUP($A522,'دیتا اولیه'!$A:$AN,24,FALSE),"")</f>
        <v>7.5328999999999997</v>
      </c>
      <c r="Z522" s="18" t="str">
        <f>IFERROR(VLOOKUP($A522,'دیتا اولیه'!$A:$AN,25,FALSE),"")</f>
        <v>-</v>
      </c>
      <c r="AA522" s="30">
        <f>IFERROR(VLOOKUP($A522,'دیتا اولیه'!$A:$AN,38,FALSE),"")</f>
        <v>0.13250000000000001</v>
      </c>
      <c r="AB522" s="18">
        <f>IFERROR(VLOOKUP($A522,'دیتا اولیه'!$A:$AN,39,FALSE),"")</f>
        <v>0.76339999999999997</v>
      </c>
      <c r="AC522" s="22"/>
    </row>
    <row r="523" spans="1:29" ht="20.5" thickBot="1" x14ac:dyDescent="0.4">
      <c r="A523" s="14" t="s">
        <v>1239</v>
      </c>
      <c r="B523" s="13" t="str">
        <f>VLOOKUP($A523,'دیتا اولیه'!$A:$AM,2,FALSE)</f>
        <v>تولیدی و صنعتی آبگینه‌</v>
      </c>
      <c r="C523" s="13" t="str">
        <f>VLOOKUP($A523,'دیتا اولیه'!$A:$AM,3,FALSE)</f>
        <v>سایر محصولات کانی غیرفلزی</v>
      </c>
      <c r="D523" s="13">
        <f>VLOOKUP($A523,'دیتا اولیه'!$A:$AM,5,FALSE)/10000000000</f>
        <v>274.18799999999999</v>
      </c>
      <c r="E523" s="15">
        <f>IFERROR(D523/'دیتا اولیه'!$AO$2*1000,"")</f>
        <v>3.2719331742243436</v>
      </c>
      <c r="F523" s="15">
        <f t="shared" si="32"/>
        <v>0.77300038454143427</v>
      </c>
      <c r="G523" s="14">
        <f>IFERROR(F523/'دیتا اولیه'!$AP$2*1000000,"")</f>
        <v>15.264620547816632</v>
      </c>
      <c r="H523" s="15">
        <f>IFERROR(VLOOKUP($A523,'دیتا اولیه'!$A:$AM,16,FALSE)/10000000000,"")</f>
        <v>14.100099999999999</v>
      </c>
      <c r="I523" s="14">
        <f>IFERROR(H523/'دیتا اولیه'!$AQ$2*1000000,"")</f>
        <v>272.6342859352643</v>
      </c>
      <c r="J523" s="15">
        <f t="shared" si="33"/>
        <v>1.6764659890539484</v>
      </c>
      <c r="K523" s="14">
        <f>IFERROR(J523/'دیتا اولیه'!$AR$2*1000000,"")</f>
        <v>28.082918556274993</v>
      </c>
      <c r="L523" s="14">
        <f>IFERROR(VLOOKUP($A523,'دیتا اولیه'!$A:$AM,15,FALSE)/10000000000,"")</f>
        <v>-3.2162999999999999</v>
      </c>
      <c r="M523" s="14">
        <f>IFERROR(L523/'دیتا اولیه'!$AS$2*1000000,"")</f>
        <v>-47.577698554755109</v>
      </c>
      <c r="N523" s="51">
        <f>IFERROR(VLOOKUP($A523,'دیتا اولیه'!$A:$AM,36,FALSE),"")</f>
        <v>-2.9184999999999999</v>
      </c>
      <c r="O523" s="35">
        <f t="shared" si="34"/>
        <v>-2.6941863951716689</v>
      </c>
      <c r="P523" s="51">
        <f>IFERROR(VLOOKUP($A523,'دیتا اولیه'!$A:$AM,37,FALSE),"")</f>
        <v>-5.1608000000000001</v>
      </c>
      <c r="Q523" s="34">
        <f t="shared" si="35"/>
        <v>-4.11686087483913</v>
      </c>
      <c r="R523" s="54" t="str">
        <f>IFERROR(VLOOKUP($A523,'دیتا اولیه'!$A:$AM,31,FALSE),"")</f>
        <v>-</v>
      </c>
      <c r="S523" s="14">
        <f>IFERROR(VLOOKUP($A523,'دیتا اولیه'!$A:$AM,17,FALSE)/10000000000,"")</f>
        <v>12.381500000000001</v>
      </c>
      <c r="T523" s="14">
        <f>IFERROR(S523/'دیتا اولیه'!$AR$2*1000000,"")</f>
        <v>207.40573228135418</v>
      </c>
      <c r="U523" s="30">
        <f>IFERROR(VLOOKUP($A523,'دیتا اولیه'!$A:$AM,22,FALSE),"")</f>
        <v>0.5</v>
      </c>
      <c r="V523" s="19">
        <f>IFERROR(VLOOKUP($A523,'دیتا اولیه'!$A:$AN,20,FALSE)/10000000000/L523,"")</f>
        <v>-5.285576594223176E-3</v>
      </c>
      <c r="W523" s="14">
        <f>IFERROR(VLOOKUP($A523,'دیتا اولیه'!$A:$AN,40,FALSE),"")</f>
        <v>832.12199999999996</v>
      </c>
      <c r="X523" s="18" t="str">
        <f>IFERROR(VLOOKUP($A523,'دیتا اولیه'!$A:$AN,23,FALSE),"")</f>
        <v>-</v>
      </c>
      <c r="Y523" s="18">
        <f>IFERROR(VLOOKUP($A523,'دیتا اولیه'!$A:$AN,24,FALSE),"")</f>
        <v>17.996400000000001</v>
      </c>
      <c r="Z523" s="18" t="str">
        <f>IFERROR(VLOOKUP($A523,'دیتا اولیه'!$A:$AN,25,FALSE),"")</f>
        <v>-</v>
      </c>
      <c r="AA523" s="30">
        <f>IFERROR(VLOOKUP($A523,'دیتا اولیه'!$A:$AN,38,FALSE),"")</f>
        <v>0.36049999999999999</v>
      </c>
      <c r="AB523" s="18">
        <f>IFERROR(VLOOKUP($A523,'دیتا اولیه'!$A:$AN,39,FALSE),"")</f>
        <v>-0.13569999999999999</v>
      </c>
      <c r="AC523" s="22"/>
    </row>
    <row r="524" spans="1:29" ht="20.5" thickBot="1" x14ac:dyDescent="0.4">
      <c r="A524" s="14" t="s">
        <v>234</v>
      </c>
      <c r="B524" s="13" t="str">
        <f>VLOOKUP($A524,'دیتا اولیه'!$A:$AM,2,FALSE)</f>
        <v>شیشه‌ قزوین‌</v>
      </c>
      <c r="C524" s="13" t="str">
        <f>VLOOKUP($A524,'دیتا اولیه'!$A:$AM,3,FALSE)</f>
        <v>سایر محصولات کانی غیرفلزی</v>
      </c>
      <c r="D524" s="13">
        <f>VLOOKUP($A524,'دیتا اولیه'!$A:$AM,5,FALSE)/10000000000</f>
        <v>2593.0754588999998</v>
      </c>
      <c r="E524" s="15">
        <f>IFERROR(D524/'دیتا اولیه'!$AO$2*1000,"")</f>
        <v>30.943621227923625</v>
      </c>
      <c r="F524" s="15">
        <f t="shared" si="32"/>
        <v>134.20406941950924</v>
      </c>
      <c r="G524" s="14">
        <f>IFERROR(F524/'دیتا اولیه'!$AP$2*1000000,"")</f>
        <v>2650.1593487264859</v>
      </c>
      <c r="H524" s="15">
        <f>IFERROR(VLOOKUP($A524,'دیتا اولیه'!$A:$AM,16,FALSE)/10000000000,"")</f>
        <v>739.25710000000004</v>
      </c>
      <c r="I524" s="14">
        <f>IFERROR(H524/'دیتا اولیه'!$AQ$2*1000000,"")</f>
        <v>14294.000154685024</v>
      </c>
      <c r="J524" s="15">
        <f t="shared" si="33"/>
        <v>162.68044976423653</v>
      </c>
      <c r="K524" s="14">
        <f>IFERROR(J524/'دیتا اولیه'!$AR$2*1000000,"")</f>
        <v>2725.1025975214252</v>
      </c>
      <c r="L524" s="14">
        <f>IFERROR(VLOOKUP($A524,'دیتا اولیه'!$A:$AM,15,FALSE)/10000000000,"")</f>
        <v>44.850999999999999</v>
      </c>
      <c r="M524" s="14">
        <f>IFERROR(L524/'دیتا اولیه'!$AS$2*1000000,"")</f>
        <v>663.46651676750344</v>
      </c>
      <c r="N524" s="51">
        <f>IFERROR(VLOOKUP($A524,'دیتا اولیه'!$A:$AM,36,FALSE),"")</f>
        <v>-0.72430000000000005</v>
      </c>
      <c r="O524" s="35">
        <f t="shared" si="34"/>
        <v>-0.75653521545539271</v>
      </c>
      <c r="P524" s="51">
        <f>IFERROR(VLOOKUP($A524,'دیتا اولیه'!$A:$AM,37,FALSE),"")</f>
        <v>-0.66579999999999995</v>
      </c>
      <c r="Q524" s="34">
        <f t="shared" si="35"/>
        <v>-0.74965033061641095</v>
      </c>
      <c r="R524" s="54">
        <f>IFERROR(VLOOKUP($A524,'دیتا اولیه'!$A:$AM,31,FALSE),"")</f>
        <v>-0.10150000000000001</v>
      </c>
      <c r="S524" s="14">
        <f>IFERROR(VLOOKUP($A524,'دیتا اولیه'!$A:$AM,17,FALSE)/10000000000,"")</f>
        <v>1026.3955000000001</v>
      </c>
      <c r="T524" s="14">
        <f>IFERROR(S524/'دیتا اولیه'!$AR$2*1000000,"")</f>
        <v>17193.418429736837</v>
      </c>
      <c r="U524" s="30">
        <f>IFERROR(VLOOKUP($A524,'دیتا اولیه'!$A:$AM,22,FALSE),"")</f>
        <v>0.15459999999999999</v>
      </c>
      <c r="V524" s="19">
        <f>IFERROR(VLOOKUP($A524,'دیتا اولیه'!$A:$AN,20,FALSE)/10000000000/L524,"")</f>
        <v>1.3890437225479923E-2</v>
      </c>
      <c r="W524" s="14">
        <f>IFERROR(VLOOKUP($A524,'دیتا اولیه'!$A:$AN,40,FALSE),"")</f>
        <v>63.666600000000003</v>
      </c>
      <c r="X524" s="18">
        <f>IFERROR(VLOOKUP($A524,'دیتا اولیه'!$A:$AN,23,FALSE),"")</f>
        <v>1.3046</v>
      </c>
      <c r="Y524" s="18">
        <f>IFERROR(VLOOKUP($A524,'دیتا اولیه'!$A:$AN,24,FALSE),"")</f>
        <v>4.6529999999999996</v>
      </c>
      <c r="Z524" s="18" t="str">
        <f>IFERROR(VLOOKUP($A524,'دیتا اولیه'!$A:$AN,25,FALSE),"")</f>
        <v>-</v>
      </c>
      <c r="AA524" s="30">
        <f>IFERROR(VLOOKUP($A524,'دیتا اولیه'!$A:$AN,38,FALSE),"")</f>
        <v>-6.4199999999999993E-2</v>
      </c>
      <c r="AB524" s="18">
        <f>IFERROR(VLOOKUP($A524,'دیتا اولیه'!$A:$AN,39,FALSE),"")</f>
        <v>0.82809999999999995</v>
      </c>
      <c r="AC524" s="22"/>
    </row>
    <row r="525" spans="1:29" ht="20.5" thickBot="1" x14ac:dyDescent="0.4">
      <c r="A525" s="14" t="s">
        <v>1717</v>
      </c>
      <c r="B525" s="13" t="str">
        <f>VLOOKUP($A525,'دیتا اولیه'!$A:$AM,2,FALSE)</f>
        <v>پرمیت‌</v>
      </c>
      <c r="C525" s="13" t="str">
        <f>VLOOKUP($A525,'دیتا اولیه'!$A:$AM,3,FALSE)</f>
        <v>سایر محصولات کانی غیرفلزی</v>
      </c>
      <c r="D525" s="13">
        <f>VLOOKUP($A525,'دیتا اولیه'!$A:$AM,5,FALSE)/10000000000</f>
        <v>194.65600000000001</v>
      </c>
      <c r="E525" s="15">
        <f>IFERROR(D525/'دیتا اولیه'!$AO$2*1000,"")</f>
        <v>2.3228639618138427</v>
      </c>
      <c r="F525" s="15" t="str">
        <f t="shared" si="32"/>
        <v/>
      </c>
      <c r="G525" s="14" t="str">
        <f>IFERROR(F525/'دیتا اولیه'!$AP$2*1000000,"")</f>
        <v/>
      </c>
      <c r="H525" s="15">
        <f>IFERROR(VLOOKUP($A525,'دیتا اولیه'!$A:$AM,16,FALSE)/10000000000,"")</f>
        <v>-2.1768999999999998</v>
      </c>
      <c r="I525" s="14">
        <f>IFERROR(H525/'دیتا اولیه'!$AQ$2*1000000,"")</f>
        <v>-42.091728218415248</v>
      </c>
      <c r="J525" s="15" t="str">
        <f t="shared" si="33"/>
        <v/>
      </c>
      <c r="K525" s="14" t="str">
        <f>IFERROR(J525/'دیتا اولیه'!$AR$2*1000000,"")</f>
        <v/>
      </c>
      <c r="L525" s="14">
        <f>IFERROR(VLOOKUP($A525,'دیتا اولیه'!$A:$AM,15,FALSE)/10000000000,"")</f>
        <v>-0.70789999999999997</v>
      </c>
      <c r="M525" s="14">
        <f>IFERROR(L525/'دیتا اولیه'!$AS$2*1000000,"")</f>
        <v>-10.47173858374876</v>
      </c>
      <c r="N525" s="51" t="str">
        <f>IFERROR(VLOOKUP($A525,'دیتا اولیه'!$A:$AM,36,FALSE),"")</f>
        <v>-</v>
      </c>
      <c r="O525" s="35" t="str">
        <f t="shared" si="34"/>
        <v/>
      </c>
      <c r="P525" s="51" t="str">
        <f>IFERROR(VLOOKUP($A525,'دیتا اولیه'!$A:$AM,37,FALSE),"")</f>
        <v>-</v>
      </c>
      <c r="Q525" s="34" t="str">
        <f t="shared" si="35"/>
        <v/>
      </c>
      <c r="R525" s="54" t="str">
        <f>IFERROR(VLOOKUP($A525,'دیتا اولیه'!$A:$AM,31,FALSE),"")</f>
        <v>-</v>
      </c>
      <c r="S525" s="14">
        <f>IFERROR(VLOOKUP($A525,'دیتا اولیه'!$A:$AM,17,FALSE)/10000000000,"")</f>
        <v>-27.753</v>
      </c>
      <c r="T525" s="14">
        <f>IFERROR(S525/'دیتا اولیه'!$AR$2*1000000,"")</f>
        <v>-464.89773355444999</v>
      </c>
      <c r="U525" s="30" t="str">
        <f>IFERROR(VLOOKUP($A525,'دیتا اولیه'!$A:$AM,22,FALSE),"")</f>
        <v>-</v>
      </c>
      <c r="V525" s="19">
        <f>IFERROR(VLOOKUP($A525,'دیتا اولیه'!$A:$AN,20,FALSE)/10000000000/L525,"")</f>
        <v>-0.60177991241700801</v>
      </c>
      <c r="W525" s="14">
        <f>IFERROR(VLOOKUP($A525,'دیتا اولیه'!$A:$AN,40,FALSE),"")</f>
        <v>115.669</v>
      </c>
      <c r="X525" s="18">
        <f>IFERROR(VLOOKUP($A525,'دیتا اولیه'!$A:$AN,23,FALSE),"")</f>
        <v>486640</v>
      </c>
      <c r="Y525" s="18" t="str">
        <f>IFERROR(VLOOKUP($A525,'دیتا اولیه'!$A:$AN,24,FALSE),"")</f>
        <v>-</v>
      </c>
      <c r="Z525" s="18" t="str">
        <f>IFERROR(VLOOKUP($A525,'دیتا اولیه'!$A:$AN,25,FALSE),"")</f>
        <v>-</v>
      </c>
      <c r="AA525" s="30">
        <f>IFERROR(VLOOKUP($A525,'دیتا اولیه'!$A:$AN,38,FALSE),"")</f>
        <v>-6.25E-2</v>
      </c>
      <c r="AB525" s="18">
        <f>IFERROR(VLOOKUP($A525,'دیتا اولیه'!$A:$AN,39,FALSE),"")</f>
        <v>-8.3900000000000002E-2</v>
      </c>
      <c r="AC525" s="22"/>
    </row>
    <row r="526" spans="1:29" ht="20.5" thickBot="1" x14ac:dyDescent="0.4">
      <c r="A526" s="14" t="s">
        <v>1483</v>
      </c>
      <c r="B526" s="13" t="str">
        <f>VLOOKUP($A526,'دیتا اولیه'!$A:$AM,2,FALSE)</f>
        <v>ایرانیت‌</v>
      </c>
      <c r="C526" s="13" t="str">
        <f>VLOOKUP($A526,'دیتا اولیه'!$A:$AM,3,FALSE)</f>
        <v>سایر محصولات کانی غیرفلزی</v>
      </c>
      <c r="D526" s="13">
        <f>VLOOKUP($A526,'دیتا اولیه'!$A:$AM,5,FALSE)/10000000000</f>
        <v>159.14400000000001</v>
      </c>
      <c r="E526" s="15">
        <f>IFERROR(D526/'دیتا اولیه'!$AO$2*1000,"")</f>
        <v>1.8990930787589499</v>
      </c>
      <c r="F526" s="15" t="str">
        <f t="shared" si="32"/>
        <v/>
      </c>
      <c r="G526" s="14" t="str">
        <f>IFERROR(F526/'دیتا اولیه'!$AP$2*1000000,"")</f>
        <v/>
      </c>
      <c r="H526" s="15">
        <f>IFERROR(VLOOKUP($A526,'دیتا اولیه'!$A:$AM,16,FALSE)/10000000000,"")</f>
        <v>-4.3513000000000002</v>
      </c>
      <c r="I526" s="14">
        <f>IFERROR(H526/'دیتا اولیه'!$AQ$2*1000000,"")</f>
        <v>-84.135117367260918</v>
      </c>
      <c r="J526" s="15" t="str">
        <f t="shared" si="33"/>
        <v/>
      </c>
      <c r="K526" s="14" t="str">
        <f>IFERROR(J526/'دیتا اولیه'!$AR$2*1000000,"")</f>
        <v/>
      </c>
      <c r="L526" s="14">
        <f>IFERROR(VLOOKUP($A526,'دیتا اولیه'!$A:$AM,15,FALSE)/10000000000,"")</f>
        <v>-1.8204</v>
      </c>
      <c r="M526" s="14">
        <f>IFERROR(L526/'دیتا اولیه'!$AS$2*1000000,"")</f>
        <v>-26.928595730832384</v>
      </c>
      <c r="N526" s="51" t="str">
        <f>IFERROR(VLOOKUP($A526,'دیتا اولیه'!$A:$AM,36,FALSE),"")</f>
        <v>-</v>
      </c>
      <c r="O526" s="35" t="str">
        <f t="shared" si="34"/>
        <v/>
      </c>
      <c r="P526" s="51" t="str">
        <f>IFERROR(VLOOKUP($A526,'دیتا اولیه'!$A:$AM,37,FALSE),"")</f>
        <v>-</v>
      </c>
      <c r="Q526" s="34" t="str">
        <f t="shared" si="35"/>
        <v/>
      </c>
      <c r="R526" s="54" t="str">
        <f>IFERROR(VLOOKUP($A526,'دیتا اولیه'!$A:$AM,31,FALSE),"")</f>
        <v>-</v>
      </c>
      <c r="S526" s="14">
        <f>IFERROR(VLOOKUP($A526,'دیتا اولیه'!$A:$AM,17,FALSE)/10000000000,"")</f>
        <v>-5.2144000000000004</v>
      </c>
      <c r="T526" s="14">
        <f>IFERROR(S526/'دیتا اولیه'!$AR$2*1000000,"")</f>
        <v>-87.347772919912231</v>
      </c>
      <c r="U526" s="30" t="str">
        <f>IFERROR(VLOOKUP($A526,'دیتا اولیه'!$A:$AM,22,FALSE),"")</f>
        <v>-</v>
      </c>
      <c r="V526" s="19" t="str">
        <f>IFERROR(VLOOKUP($A526,'دیتا اولیه'!$A:$AN,20,FALSE)/10000000000/L526,"")</f>
        <v/>
      </c>
      <c r="W526" s="14" t="str">
        <f>IFERROR(VLOOKUP($A526,'دیتا اولیه'!$A:$AN,40,FALSE),"")</f>
        <v>-</v>
      </c>
      <c r="X526" s="18" t="str">
        <f>IFERROR(VLOOKUP($A526,'دیتا اولیه'!$A:$AN,23,FALSE),"")</f>
        <v>-</v>
      </c>
      <c r="Y526" s="18" t="str">
        <f>IFERROR(VLOOKUP($A526,'دیتا اولیه'!$A:$AN,24,FALSE),"")</f>
        <v>-</v>
      </c>
      <c r="Z526" s="18" t="str">
        <f>IFERROR(VLOOKUP($A526,'دیتا اولیه'!$A:$AN,25,FALSE),"")</f>
        <v>-</v>
      </c>
      <c r="AA526" s="30">
        <f>IFERROR(VLOOKUP($A526,'دیتا اولیه'!$A:$AN,38,FALSE),"")</f>
        <v>8.6999999999999994E-3</v>
      </c>
      <c r="AB526" s="18">
        <f>IFERROR(VLOOKUP($A526,'دیتا اولیه'!$A:$AN,39,FALSE),"")</f>
        <v>0.21609999999999999</v>
      </c>
      <c r="AC526" s="22"/>
    </row>
    <row r="527" spans="1:29" ht="20.5" thickBot="1" x14ac:dyDescent="0.4">
      <c r="A527" s="14" t="s">
        <v>1608</v>
      </c>
      <c r="B527" s="13" t="str">
        <f>VLOOKUP($A527,'دیتا اولیه'!$A:$AM,2,FALSE)</f>
        <v>کارخانه فارسیت درود</v>
      </c>
      <c r="C527" s="13" t="str">
        <f>VLOOKUP($A527,'دیتا اولیه'!$A:$AM,3,FALSE)</f>
        <v>سایر محصولات کانی غیرفلزی</v>
      </c>
      <c r="D527" s="13">
        <f>VLOOKUP($A527,'دیتا اولیه'!$A:$AM,5,FALSE)/10000000000</f>
        <v>96.647040000000004</v>
      </c>
      <c r="E527" s="15">
        <f>IFERROR(D527/'دیتا اولیه'!$AO$2*1000,"")</f>
        <v>1.1533059665871124</v>
      </c>
      <c r="F527" s="15" t="str">
        <f t="shared" si="32"/>
        <v/>
      </c>
      <c r="G527" s="14" t="str">
        <f>IFERROR(F527/'دیتا اولیه'!$AP$2*1000000,"")</f>
        <v/>
      </c>
      <c r="H527" s="15">
        <f>IFERROR(VLOOKUP($A527,'دیتا اولیه'!$A:$AM,16,FALSE)/10000000000,"")</f>
        <v>-8.3665000000000003</v>
      </c>
      <c r="I527" s="14">
        <f>IFERROR(H527/'دیتا اولیه'!$AQ$2*1000000,"")</f>
        <v>-161.77153022158629</v>
      </c>
      <c r="J527" s="15" t="str">
        <f t="shared" si="33"/>
        <v/>
      </c>
      <c r="K527" s="14" t="str">
        <f>IFERROR(J527/'دیتا اولیه'!$AR$2*1000000,"")</f>
        <v/>
      </c>
      <c r="L527" s="14">
        <f>IFERROR(VLOOKUP($A527,'دیتا اولیه'!$A:$AM,15,FALSE)/10000000000,"")</f>
        <v>-0.36859999999999998</v>
      </c>
      <c r="M527" s="14">
        <f>IFERROR(L527/'دیتا اولیه'!$AS$2*1000000,"")</f>
        <v>-5.4525820623955266</v>
      </c>
      <c r="N527" s="51" t="str">
        <f>IFERROR(VLOOKUP($A527,'دیتا اولیه'!$A:$AM,36,FALSE),"")</f>
        <v>-</v>
      </c>
      <c r="O527" s="35" t="str">
        <f t="shared" si="34"/>
        <v/>
      </c>
      <c r="P527" s="51" t="str">
        <f>IFERROR(VLOOKUP($A527,'دیتا اولیه'!$A:$AM,37,FALSE),"")</f>
        <v>-</v>
      </c>
      <c r="Q527" s="34" t="str">
        <f t="shared" si="35"/>
        <v/>
      </c>
      <c r="R527" s="54" t="str">
        <f>IFERROR(VLOOKUP($A527,'دیتا اولیه'!$A:$AM,31,FALSE),"")</f>
        <v>-</v>
      </c>
      <c r="S527" s="14">
        <f>IFERROR(VLOOKUP($A527,'دیتا اولیه'!$A:$AM,17,FALSE)/10000000000,"")</f>
        <v>-96.945599999999999</v>
      </c>
      <c r="T527" s="14">
        <f>IFERROR(S527/'دیتا اولیه'!$AR$2*1000000,"")</f>
        <v>-1623.9610030654808</v>
      </c>
      <c r="U527" s="30" t="str">
        <f>IFERROR(VLOOKUP($A527,'دیتا اولیه'!$A:$AM,22,FALSE),"")</f>
        <v>-</v>
      </c>
      <c r="V527" s="19">
        <f>IFERROR(VLOOKUP($A527,'دیتا اولیه'!$A:$AN,20,FALSE)/10000000000/L527,"")</f>
        <v>-9.1706456863809009</v>
      </c>
      <c r="W527" s="14">
        <f>IFERROR(VLOOKUP($A527,'دیتا اولیه'!$A:$AN,40,FALSE),"")</f>
        <v>27020.748299999999</v>
      </c>
      <c r="X527" s="18" t="str">
        <f>IFERROR(VLOOKUP($A527,'دیتا اولیه'!$A:$AN,23,FALSE),"")</f>
        <v>-</v>
      </c>
      <c r="Y527" s="18" t="str">
        <f>IFERROR(VLOOKUP($A527,'دیتا اولیه'!$A:$AN,24,FALSE),"")</f>
        <v>-</v>
      </c>
      <c r="Z527" s="18" t="str">
        <f>IFERROR(VLOOKUP($A527,'دیتا اولیه'!$A:$AN,25,FALSE),"")</f>
        <v>-</v>
      </c>
      <c r="AA527" s="30">
        <f>IFERROR(VLOOKUP($A527,'دیتا اولیه'!$A:$AN,38,FALSE),"")</f>
        <v>-6.2600000000000003E-2</v>
      </c>
      <c r="AB527" s="18">
        <f>IFERROR(VLOOKUP($A527,'دیتا اولیه'!$A:$AN,39,FALSE),"")</f>
        <v>8.8099999999999998E-2</v>
      </c>
      <c r="AC527" s="22"/>
    </row>
    <row r="528" spans="1:29" ht="20.5" thickBot="1" x14ac:dyDescent="0.4">
      <c r="A528" s="14" t="s">
        <v>1447</v>
      </c>
      <c r="B528" s="13" t="str">
        <f>VLOOKUP($A528,'دیتا اولیه'!$A:$AM,2,FALSE)</f>
        <v>صنعت غذایی کورش</v>
      </c>
      <c r="C528" s="13" t="str">
        <f>VLOOKUP($A528,'دیتا اولیه'!$A:$AM,3,FALSE)</f>
        <v>سایر محصولات غذایی</v>
      </c>
      <c r="D528" s="13">
        <f>VLOOKUP($A528,'دیتا اولیه'!$A:$AM,5,FALSE)/10000000000</f>
        <v>19074</v>
      </c>
      <c r="E528" s="15">
        <f>IFERROR(D528/'دیتا اولیه'!$AO$2*1000,"")</f>
        <v>227.61336515513125</v>
      </c>
      <c r="F528" s="15">
        <f t="shared" si="32"/>
        <v>353.77877109040543</v>
      </c>
      <c r="G528" s="14">
        <f>IFERROR(F528/'دیتا اولیه'!$AP$2*1000000,"")</f>
        <v>6986.1526676620351</v>
      </c>
      <c r="H528" s="15">
        <f>IFERROR(VLOOKUP($A528,'دیتا اولیه'!$A:$AM,16,FALSE)/10000000000,"")</f>
        <v>3299.6381999999999</v>
      </c>
      <c r="I528" s="14">
        <f>IFERROR(H528/'دیتا اولیه'!$AQ$2*1000000,"")</f>
        <v>63800.576201709271</v>
      </c>
      <c r="J528" s="15">
        <f t="shared" si="33"/>
        <v>510.5780483372705</v>
      </c>
      <c r="K528" s="14">
        <f>IFERROR(J528/'دیتا اولیه'!$AR$2*1000000,"")</f>
        <v>8552.825909798994</v>
      </c>
      <c r="L528" s="14">
        <f>IFERROR(VLOOKUP($A528,'دیتا اولیه'!$A:$AM,15,FALSE)/10000000000,"")</f>
        <v>280.97109999999998</v>
      </c>
      <c r="M528" s="14">
        <f>IFERROR(L528/'دیتا اولیه'!$AS$2*1000000,"")</f>
        <v>4156.3157349743351</v>
      </c>
      <c r="N528" s="51">
        <f>IFERROR(VLOOKUP($A528,'دیتا اولیه'!$A:$AM,36,FALSE),"")</f>
        <v>-0.44969999999999999</v>
      </c>
      <c r="O528" s="35">
        <f t="shared" si="34"/>
        <v>-0.51404181742873623</v>
      </c>
      <c r="P528" s="51">
        <f>IFERROR(VLOOKUP($A528,'دیتا اولیه'!$A:$AM,37,FALSE),"")</f>
        <v>-0.20580000000000001</v>
      </c>
      <c r="Q528" s="34">
        <f t="shared" si="35"/>
        <v>-0.40506371207526515</v>
      </c>
      <c r="R528" s="54">
        <f>IFERROR(VLOOKUP($A528,'دیتا اولیه'!$A:$AM,31,FALSE),"")</f>
        <v>0.13880000000000001</v>
      </c>
      <c r="S528" s="14">
        <f>IFERROR(VLOOKUP($A528,'دیتا اولیه'!$A:$AM,17,FALSE)/10000000000,"")</f>
        <v>3252.8719999999998</v>
      </c>
      <c r="T528" s="14">
        <f>IFERROR(S528/'دیتا اولیه'!$AR$2*1000000,"")</f>
        <v>54489.706350402863</v>
      </c>
      <c r="U528" s="30">
        <f>IFERROR(VLOOKUP($A528,'دیتا اولیه'!$A:$AM,22,FALSE),"")</f>
        <v>0.27279999999999999</v>
      </c>
      <c r="V528" s="19">
        <f>IFERROR(VLOOKUP($A528,'دیتا اولیه'!$A:$AN,20,FALSE)/10000000000/L528,"")</f>
        <v>0.80473401001028222</v>
      </c>
      <c r="W528" s="14">
        <f>IFERROR(VLOOKUP($A528,'دیتا اولیه'!$A:$AN,40,FALSE),"")</f>
        <v>106.401</v>
      </c>
      <c r="X528" s="18">
        <f>IFERROR(VLOOKUP($A528,'دیتا اولیه'!$A:$AN,23,FALSE),"")</f>
        <v>0.81130000000000002</v>
      </c>
      <c r="Y528" s="18">
        <f>IFERROR(VLOOKUP($A528,'دیتا اولیه'!$A:$AN,24,FALSE),"")</f>
        <v>5.7252999999999998</v>
      </c>
      <c r="Z528" s="18" t="str">
        <f>IFERROR(VLOOKUP($A528,'دیتا اولیه'!$A:$AN,25,FALSE),"")</f>
        <v>-</v>
      </c>
      <c r="AA528" s="30">
        <f>IFERROR(VLOOKUP($A528,'دیتا اولیه'!$A:$AN,38,FALSE),"")</f>
        <v>0.22320000000000001</v>
      </c>
      <c r="AB528" s="18">
        <f>IFERROR(VLOOKUP($A528,'دیتا اولیه'!$A:$AN,39,FALSE),"")</f>
        <v>0.9798</v>
      </c>
      <c r="AC528" s="22"/>
    </row>
    <row r="529" spans="1:29" ht="20.5" thickBot="1" x14ac:dyDescent="0.4">
      <c r="A529" s="14" t="s">
        <v>59</v>
      </c>
      <c r="B529" s="13" t="str">
        <f>VLOOKUP($A529,'دیتا اولیه'!$A:$AM,2,FALSE)</f>
        <v>صنعتی‌ بهشهر</v>
      </c>
      <c r="C529" s="13" t="str">
        <f>VLOOKUP($A529,'دیتا اولیه'!$A:$AM,3,FALSE)</f>
        <v>سایر محصولات غذایی</v>
      </c>
      <c r="D529" s="13">
        <f>VLOOKUP($A529,'دیتا اولیه'!$A:$AM,5,FALSE)/10000000000</f>
        <v>10293.5</v>
      </c>
      <c r="E529" s="15">
        <f>IFERROR(D529/'دیتا اولیه'!$AO$2*1000,"")</f>
        <v>122.83412887828163</v>
      </c>
      <c r="F529" s="15" t="str">
        <f t="shared" si="32"/>
        <v/>
      </c>
      <c r="G529" s="14" t="str">
        <f>IFERROR(F529/'دیتا اولیه'!$AP$2*1000000,"")</f>
        <v/>
      </c>
      <c r="H529" s="15">
        <f>IFERROR(VLOOKUP($A529,'دیتا اولیه'!$A:$AM,16,FALSE)/10000000000,"")</f>
        <v>425.69990000000001</v>
      </c>
      <c r="I529" s="14">
        <f>IFERROR(H529/'دیتا اولیه'!$AQ$2*1000000,"")</f>
        <v>8231.1748327468194</v>
      </c>
      <c r="J529" s="15" t="str">
        <f t="shared" si="33"/>
        <v/>
      </c>
      <c r="K529" s="14" t="str">
        <f>IFERROR(J529/'دیتا اولیه'!$AR$2*1000000,"")</f>
        <v/>
      </c>
      <c r="L529" s="14">
        <f>IFERROR(VLOOKUP($A529,'دیتا اولیه'!$A:$AM,15,FALSE)/10000000000,"")</f>
        <v>-136.9777</v>
      </c>
      <c r="M529" s="14">
        <f>IFERROR(L529/'دیتا اولیه'!$AS$2*1000000,"")</f>
        <v>-2026.2673629088329</v>
      </c>
      <c r="N529" s="51" t="str">
        <f>IFERROR(VLOOKUP($A529,'دیتا اولیه'!$A:$AM,36,FALSE),"")</f>
        <v>-</v>
      </c>
      <c r="O529" s="35" t="str">
        <f t="shared" si="34"/>
        <v/>
      </c>
      <c r="P529" s="51" t="str">
        <f>IFERROR(VLOOKUP($A529,'دیتا اولیه'!$A:$AM,37,FALSE),"")</f>
        <v>-</v>
      </c>
      <c r="Q529" s="34" t="str">
        <f t="shared" si="35"/>
        <v/>
      </c>
      <c r="R529" s="54">
        <f>IFERROR(VLOOKUP($A529,'دیتا اولیه'!$A:$AM,31,FALSE),"")</f>
        <v>0.18190000000000001</v>
      </c>
      <c r="S529" s="14">
        <f>IFERROR(VLOOKUP($A529,'دیتا اولیه'!$A:$AM,17,FALSE)/10000000000,"")</f>
        <v>804.77020000000005</v>
      </c>
      <c r="T529" s="14">
        <f>IFERROR(S529/'دیتا اولیه'!$AR$2*1000000,"")</f>
        <v>13480.915288875489</v>
      </c>
      <c r="U529" s="30">
        <f>IFERROR(VLOOKUP($A529,'دیتا اولیه'!$A:$AM,22,FALSE),"")</f>
        <v>0.45179999999999998</v>
      </c>
      <c r="V529" s="19">
        <f>IFERROR(VLOOKUP($A529,'دیتا اولیه'!$A:$AN,20,FALSE)/10000000000/L529,"")</f>
        <v>-2.1249210637935958</v>
      </c>
      <c r="W529" s="14">
        <f>IFERROR(VLOOKUP($A529,'دیتا اولیه'!$A:$AN,40,FALSE),"")</f>
        <v>54.782699999999998</v>
      </c>
      <c r="X529" s="18">
        <f>IFERROR(VLOOKUP($A529,'دیتا اولیه'!$A:$AN,23,FALSE),"")</f>
        <v>0.54259999999999997</v>
      </c>
      <c r="Y529" s="18">
        <f>IFERROR(VLOOKUP($A529,'دیتا اولیه'!$A:$AN,24,FALSE),"")</f>
        <v>23.598400000000002</v>
      </c>
      <c r="Z529" s="18" t="str">
        <f>IFERROR(VLOOKUP($A529,'دیتا اولیه'!$A:$AN,25,FALSE),"")</f>
        <v>-</v>
      </c>
      <c r="AA529" s="30">
        <f>IFERROR(VLOOKUP($A529,'دیتا اولیه'!$A:$AN,38,FALSE),"")</f>
        <v>0.7117</v>
      </c>
      <c r="AB529" s="18">
        <f>IFERROR(VLOOKUP($A529,'دیتا اولیه'!$A:$AN,39,FALSE),"")</f>
        <v>1.101</v>
      </c>
      <c r="AC529" s="22"/>
    </row>
    <row r="530" spans="1:29" ht="20.5" thickBot="1" x14ac:dyDescent="0.4">
      <c r="A530" s="55" t="s">
        <v>331</v>
      </c>
      <c r="B530" s="13" t="str">
        <f>VLOOKUP($A530,'دیتا اولیه'!$A:$AM,2,FALSE)</f>
        <v>صنعتی زر ماکارون</v>
      </c>
      <c r="C530" s="13" t="str">
        <f>VLOOKUP($A530,'دیتا اولیه'!$A:$AM,3,FALSE)</f>
        <v>سایر محصولات غذایی</v>
      </c>
      <c r="D530" s="13">
        <f>VLOOKUP($A530,'دیتا اولیه'!$A:$AM,5,FALSE)/10000000000</f>
        <v>5162.1499999999996</v>
      </c>
      <c r="E530" s="15">
        <f>IFERROR(D530/'دیتا اولیه'!$AO$2*1000,"")</f>
        <v>61.600835322195699</v>
      </c>
      <c r="F530" s="15">
        <f t="shared" si="32"/>
        <v>183.70772120480311</v>
      </c>
      <c r="G530" s="14">
        <f>IFERROR(F530/'دیتا اولیه'!$AP$2*1000000,"")</f>
        <v>3627.7196130490343</v>
      </c>
      <c r="H530" s="15">
        <f>IFERROR(VLOOKUP($A530,'دیتا اولیه'!$A:$AM,16,FALSE)/10000000000,"")</f>
        <v>832.38509999999997</v>
      </c>
      <c r="I530" s="14">
        <f>IFERROR(H530/'دیتا اولیه'!$AQ$2*1000000,"")</f>
        <v>16094.688503035692</v>
      </c>
      <c r="J530" s="15">
        <f t="shared" si="33"/>
        <v>164.41708693563879</v>
      </c>
      <c r="K530" s="14">
        <f>IFERROR(J530/'دیتا اولیه'!$AR$2*1000000,"")</f>
        <v>2754.1934592297571</v>
      </c>
      <c r="L530" s="14">
        <f>IFERROR(VLOOKUP($A530,'دیتا اولیه'!$A:$AM,15,FALSE)/10000000000,"")</f>
        <v>273.85309999999998</v>
      </c>
      <c r="M530" s="14">
        <f>IFERROR(L530/'دیتا اولیه'!$AS$2*1000000,"")</f>
        <v>4051.0214345941627</v>
      </c>
      <c r="N530" s="51">
        <f>IFERROR(VLOOKUP($A530,'دیتا اولیه'!$A:$AM,36,FALSE),"")</f>
        <v>0.66559999999999997</v>
      </c>
      <c r="O530" s="35">
        <f t="shared" si="34"/>
        <v>0.47085580390822623</v>
      </c>
      <c r="P530" s="51">
        <f>IFERROR(VLOOKUP($A530,'دیتا اولیه'!$A:$AM,37,FALSE),"")</f>
        <v>0.49070000000000003</v>
      </c>
      <c r="Q530" s="34">
        <f t="shared" si="35"/>
        <v>0.1166853744767089</v>
      </c>
      <c r="R530" s="54">
        <f>IFERROR(VLOOKUP($A530,'دیتا اولیه'!$A:$AM,31,FALSE),"")</f>
        <v>0.11210000000000001</v>
      </c>
      <c r="S530" s="14">
        <f>IFERROR(VLOOKUP($A530,'دیتا اولیه'!$A:$AM,17,FALSE)/10000000000,"")</f>
        <v>1339.1165000000001</v>
      </c>
      <c r="T530" s="14">
        <f>IFERROR(S530/'دیتا اولیه'!$AR$2*1000000,"")</f>
        <v>22431.889374675447</v>
      </c>
      <c r="U530" s="30">
        <f>IFERROR(VLOOKUP($A530,'دیتا اولیه'!$A:$AM,22,FALSE),"")</f>
        <v>0.10009999999999999</v>
      </c>
      <c r="V530" s="19">
        <f>IFERROR(VLOOKUP($A530,'دیتا اولیه'!$A:$AN,20,FALSE)/10000000000/L530,"")</f>
        <v>0.15210563619692458</v>
      </c>
      <c r="W530" s="14">
        <f>IFERROR(VLOOKUP($A530,'دیتا اولیه'!$A:$AN,40,FALSE),"")</f>
        <v>163.05009999999999</v>
      </c>
      <c r="X530" s="18">
        <f>IFERROR(VLOOKUP($A530,'دیتا اولیه'!$A:$AN,23,FALSE),"")</f>
        <v>0.82340000000000002</v>
      </c>
      <c r="Y530" s="18">
        <f>IFERROR(VLOOKUP($A530,'دیتا اولیه'!$A:$AN,24,FALSE),"")</f>
        <v>5.7541000000000002</v>
      </c>
      <c r="Z530" s="18" t="str">
        <f>IFERROR(VLOOKUP($A530,'دیتا اولیه'!$A:$AN,25,FALSE),"")</f>
        <v>-</v>
      </c>
      <c r="AA530" s="30">
        <f>IFERROR(VLOOKUP($A530,'دیتا اولیه'!$A:$AN,38,FALSE),"")</f>
        <v>0.37559999999999999</v>
      </c>
      <c r="AB530" s="18">
        <f>IFERROR(VLOOKUP($A530,'دیتا اولیه'!$A:$AN,39,FALSE),"")</f>
        <v>1.2092000000000001</v>
      </c>
      <c r="AC530" s="22"/>
    </row>
    <row r="531" spans="1:29" ht="20.5" thickBot="1" x14ac:dyDescent="0.4">
      <c r="A531" s="14" t="s">
        <v>253</v>
      </c>
      <c r="B531" s="13" t="str">
        <f>VLOOKUP($A531,'دیتا اولیه'!$A:$AM,2,FALSE)</f>
        <v>نشاسته و گلوکز آردینه</v>
      </c>
      <c r="C531" s="13" t="str">
        <f>VLOOKUP($A531,'دیتا اولیه'!$A:$AM,3,FALSE)</f>
        <v>سایر محصولات غذایی</v>
      </c>
      <c r="D531" s="13">
        <f>VLOOKUP($A531,'دیتا اولیه'!$A:$AM,5,FALSE)/10000000000</f>
        <v>3672</v>
      </c>
      <c r="E531" s="15">
        <f>IFERROR(D531/'دیتا اولیه'!$AO$2*1000,"")</f>
        <v>43.818615751789977</v>
      </c>
      <c r="F531" s="15">
        <f t="shared" si="32"/>
        <v>79.676928924363366</v>
      </c>
      <c r="G531" s="14">
        <f>IFERROR(F531/'دیتا اولیه'!$AP$2*1000000,"")</f>
        <v>1573.3990703863226</v>
      </c>
      <c r="H531" s="15">
        <f>IFERROR(VLOOKUP($A531,'دیتا اولیه'!$A:$AM,16,FALSE)/10000000000,"")</f>
        <v>337.09160000000003</v>
      </c>
      <c r="I531" s="14">
        <f>IFERROR(H531/'دیتا اولیه'!$AQ$2*1000000,"")</f>
        <v>6517.8777214896172</v>
      </c>
      <c r="J531" s="15">
        <f t="shared" si="33"/>
        <v>32.46218964538275</v>
      </c>
      <c r="K531" s="14">
        <f>IFERROR(J531/'دیتا اولیه'!$AR$2*1000000,"")</f>
        <v>543.78259620052518</v>
      </c>
      <c r="L531" s="14">
        <f>IFERROR(VLOOKUP($A531,'دیتا اولیه'!$A:$AM,15,FALSE)/10000000000,"")</f>
        <v>62.889000000000003</v>
      </c>
      <c r="M531" s="14">
        <f>IFERROR(L531/'دیتا اولیه'!$AS$2*1000000,"")</f>
        <v>930.2968890992737</v>
      </c>
      <c r="N531" s="51">
        <f>IFERROR(VLOOKUP($A531,'دیتا اولیه'!$A:$AM,36,FALSE),"")</f>
        <v>0.93730000000000002</v>
      </c>
      <c r="O531" s="35">
        <f t="shared" si="34"/>
        <v>0.71078827384210275</v>
      </c>
      <c r="P531" s="51">
        <f>IFERROR(VLOOKUP($A531,'دیتا اولیه'!$A:$AM,37,FALSE),"")</f>
        <v>-0.2107</v>
      </c>
      <c r="Q531" s="34">
        <f t="shared" si="35"/>
        <v>-0.40873430866407312</v>
      </c>
      <c r="R531" s="54">
        <f>IFERROR(VLOOKUP($A531,'دیتا اولیه'!$A:$AM,31,FALSE),"")</f>
        <v>7.3899999999999993E-2</v>
      </c>
      <c r="S531" s="14">
        <f>IFERROR(VLOOKUP($A531,'دیتا اولیه'!$A:$AM,17,FALSE)/10000000000,"")</f>
        <v>235.01820000000001</v>
      </c>
      <c r="T531" s="14">
        <f>IFERROR(S531/'دیتا اولیه'!$AR$2*1000000,"")</f>
        <v>3936.8510980451283</v>
      </c>
      <c r="U531" s="30" t="str">
        <f>IFERROR(VLOOKUP($A531,'دیتا اولیه'!$A:$AM,22,FALSE),"")</f>
        <v>-</v>
      </c>
      <c r="V531" s="19" t="str">
        <f>IFERROR(VLOOKUP($A531,'دیتا اولیه'!$A:$AN,20,FALSE)/10000000000/L531,"")</f>
        <v/>
      </c>
      <c r="W531" s="14">
        <f>IFERROR(VLOOKUP($A531,'دیتا اولیه'!$A:$AN,40,FALSE),"")</f>
        <v>128.03809999999999</v>
      </c>
      <c r="X531" s="18">
        <f>IFERROR(VLOOKUP($A531,'دیتا اولیه'!$A:$AN,23,FALSE),"")</f>
        <v>4.1037999999999997</v>
      </c>
      <c r="Y531" s="18">
        <f>IFERROR(VLOOKUP($A531,'دیتا اولیه'!$A:$AN,24,FALSE),"")</f>
        <v>12.7424</v>
      </c>
      <c r="Z531" s="18" t="str">
        <f>IFERROR(VLOOKUP($A531,'دیتا اولیه'!$A:$AN,25,FALSE),"")</f>
        <v>-</v>
      </c>
      <c r="AA531" s="30">
        <f>IFERROR(VLOOKUP($A531,'دیتا اولیه'!$A:$AN,38,FALSE),"")</f>
        <v>0.23019999999999999</v>
      </c>
      <c r="AB531" s="18" t="str">
        <f>IFERROR(VLOOKUP($A531,'دیتا اولیه'!$A:$AN,39,FALSE),"")</f>
        <v>-</v>
      </c>
      <c r="AC531" s="22"/>
    </row>
    <row r="532" spans="1:29" ht="20.5" thickBot="1" x14ac:dyDescent="0.4">
      <c r="A532" s="14" t="s">
        <v>410</v>
      </c>
      <c r="B532" s="13" t="str">
        <f>VLOOKUP($A532,'دیتا اولیه'!$A:$AM,2,FALSE)</f>
        <v>گلوکوزان‌</v>
      </c>
      <c r="C532" s="13" t="str">
        <f>VLOOKUP($A532,'دیتا اولیه'!$A:$AM,3,FALSE)</f>
        <v>سایر محصولات غذایی</v>
      </c>
      <c r="D532" s="13">
        <f>VLOOKUP($A532,'دیتا اولیه'!$A:$AM,5,FALSE)/10000000000</f>
        <v>3574.8</v>
      </c>
      <c r="E532" s="15">
        <f>IFERROR(D532/'دیتا اولیه'!$AO$2*1000,"")</f>
        <v>42.658711217183772</v>
      </c>
      <c r="F532" s="15">
        <f t="shared" si="32"/>
        <v>45.389861751152083</v>
      </c>
      <c r="G532" s="14">
        <f>IFERROR(F532/'دیتا اولیه'!$AP$2*1000000,"")</f>
        <v>896.32428418546772</v>
      </c>
      <c r="H532" s="15">
        <f>IFERROR(VLOOKUP($A532,'دیتا اولیه'!$A:$AM,16,FALSE)/10000000000,"")</f>
        <v>356.75920000000002</v>
      </c>
      <c r="I532" s="14">
        <f>IFERROR(H532/'دیتا اولیه'!$AQ$2*1000000,"")</f>
        <v>6898.1631153563558</v>
      </c>
      <c r="J532" s="15">
        <f t="shared" si="33"/>
        <v>207.4791267713519</v>
      </c>
      <c r="K532" s="14">
        <f>IFERROR(J532/'دیتا اولیه'!$AR$2*1000000,"")</f>
        <v>3475.5369075724388</v>
      </c>
      <c r="L532" s="14">
        <f>IFERROR(VLOOKUP($A532,'دیتا اولیه'!$A:$AM,15,FALSE)/10000000000,"")</f>
        <v>-54.172800000000002</v>
      </c>
      <c r="M532" s="14">
        <f>IFERROR(L532/'دیتا اولیه'!$AS$2*1000000,"")</f>
        <v>-801.36092661351165</v>
      </c>
      <c r="N532" s="51">
        <f>IFERROR(VLOOKUP($A532,'دیتا اولیه'!$A:$AM,36,FALSE),"")</f>
        <v>-1.2611000000000001</v>
      </c>
      <c r="O532" s="35">
        <f t="shared" si="34"/>
        <v>-1.2305718362154408</v>
      </c>
      <c r="P532" s="51">
        <f>IFERROR(VLOOKUP($A532,'دیتا اولیه'!$A:$AM,37,FALSE),"")</f>
        <v>-2.1934999999999998</v>
      </c>
      <c r="Q532" s="34">
        <f t="shared" si="35"/>
        <v>-1.8940524548453423</v>
      </c>
      <c r="R532" s="54">
        <f>IFERROR(VLOOKUP($A532,'دیتا اولیه'!$A:$AM,31,FALSE),"")</f>
        <v>-0.2858</v>
      </c>
      <c r="S532" s="14">
        <f>IFERROR(VLOOKUP($A532,'دیتا اولیه'!$A:$AM,17,FALSE)/10000000000,"")</f>
        <v>604.52790000000005</v>
      </c>
      <c r="T532" s="14">
        <f>IFERROR(S532/'دیتا اولیه'!$AR$2*1000000,"")</f>
        <v>10126.604351977487</v>
      </c>
      <c r="U532" s="30">
        <f>IFERROR(VLOOKUP($A532,'دیتا اولیه'!$A:$AM,22,FALSE),"")</f>
        <v>0.1009</v>
      </c>
      <c r="V532" s="19">
        <f>IFERROR(VLOOKUP($A532,'دیتا اولیه'!$A:$AN,20,FALSE)/10000000000/L532,"")</f>
        <v>-6.263475397247327E-2</v>
      </c>
      <c r="W532" s="14">
        <f>IFERROR(VLOOKUP($A532,'دیتا اولیه'!$A:$AN,40,FALSE),"")</f>
        <v>77.622100000000003</v>
      </c>
      <c r="X532" s="18">
        <f>IFERROR(VLOOKUP($A532,'دیتا اولیه'!$A:$AN,23,FALSE),"")</f>
        <v>1.6406000000000001</v>
      </c>
      <c r="Y532" s="18">
        <f>IFERROR(VLOOKUP($A532,'دیتا اولیه'!$A:$AN,24,FALSE),"")</f>
        <v>7.2683</v>
      </c>
      <c r="Z532" s="18" t="str">
        <f>IFERROR(VLOOKUP($A532,'دیتا اولیه'!$A:$AN,25,FALSE),"")</f>
        <v>-</v>
      </c>
      <c r="AA532" s="30">
        <f>IFERROR(VLOOKUP($A532,'دیتا اولیه'!$A:$AN,38,FALSE),"")</f>
        <v>0.27239999999999998</v>
      </c>
      <c r="AB532" s="18">
        <f>IFERROR(VLOOKUP($A532,'دیتا اولیه'!$A:$AN,39,FALSE),"")</f>
        <v>1.1734</v>
      </c>
      <c r="AC532" s="22"/>
    </row>
    <row r="533" spans="1:29" ht="20.5" thickBot="1" x14ac:dyDescent="0.4">
      <c r="A533" s="14" t="s">
        <v>1107</v>
      </c>
      <c r="B533" s="13" t="str">
        <f>VLOOKUP($A533,'دیتا اولیه'!$A:$AM,2,FALSE)</f>
        <v>گروه کارخانجات صنعتی تبرک</v>
      </c>
      <c r="C533" s="13" t="str">
        <f>VLOOKUP($A533,'دیتا اولیه'!$A:$AM,3,FALSE)</f>
        <v>سایر محصولات غذایی</v>
      </c>
      <c r="D533" s="13">
        <f>VLOOKUP($A533,'دیتا اولیه'!$A:$AM,5,FALSE)/10000000000</f>
        <v>3104.0223463729999</v>
      </c>
      <c r="E533" s="15">
        <f>IFERROR(D533/'دیتا اولیه'!$AO$2*1000,"")</f>
        <v>37.04083945552506</v>
      </c>
      <c r="F533" s="15">
        <f t="shared" si="32"/>
        <v>2.465652069297402</v>
      </c>
      <c r="G533" s="14">
        <f>IFERROR(F533/'دیتا اولیه'!$AP$2*1000000,"")</f>
        <v>48.689811794972393</v>
      </c>
      <c r="H533" s="15">
        <f>IFERROR(VLOOKUP($A533,'دیتا اولیه'!$A:$AM,16,FALSE)/10000000000,"")</f>
        <v>141.41120000000001</v>
      </c>
      <c r="I533" s="14">
        <f>IFERROR(H533/'دیتا اولیه'!$AQ$2*1000000,"")</f>
        <v>2734.2743338876217</v>
      </c>
      <c r="J533" s="15" t="str">
        <f t="shared" si="33"/>
        <v/>
      </c>
      <c r="K533" s="14" t="str">
        <f>IFERROR(J533/'دیتا اولیه'!$AR$2*1000000,"")</f>
        <v/>
      </c>
      <c r="L533" s="14">
        <f>IFERROR(VLOOKUP($A533,'دیتا اولیه'!$A:$AM,15,FALSE)/10000000000,"")</f>
        <v>-4.0989000000000004</v>
      </c>
      <c r="M533" s="14">
        <f>IFERROR(L533/'دیتا اولیه'!$AS$2*1000000,"")</f>
        <v>-60.633718436117817</v>
      </c>
      <c r="N533" s="51" t="str">
        <f>IFERROR(VLOOKUP($A533,'دیتا اولیه'!$A:$AM,36,FALSE),"")</f>
        <v>-</v>
      </c>
      <c r="O533" s="35" t="str">
        <f t="shared" si="34"/>
        <v/>
      </c>
      <c r="P533" s="51">
        <f>IFERROR(VLOOKUP($A533,'دیتا اولیه'!$A:$AM,37,FALSE),"")</f>
        <v>-2.6623999999999999</v>
      </c>
      <c r="Q533" s="34">
        <f t="shared" si="35"/>
        <v>-2.2453060753539145</v>
      </c>
      <c r="R533" s="54" t="str">
        <f>IFERROR(VLOOKUP($A533,'دیتا اولیه'!$A:$AM,31,FALSE),"")</f>
        <v>-</v>
      </c>
      <c r="S533" s="14">
        <f>IFERROR(VLOOKUP($A533,'دیتا اولیه'!$A:$AM,17,FALSE)/10000000000,"")</f>
        <v>19.733799999999999</v>
      </c>
      <c r="T533" s="14">
        <f>IFERROR(S533/'دیتا اولیه'!$AR$2*1000000,"")</f>
        <v>330.56602509338825</v>
      </c>
      <c r="U533" s="30">
        <f>IFERROR(VLOOKUP($A533,'دیتا اولیه'!$A:$AM,22,FALSE),"")</f>
        <v>0.63119999999999998</v>
      </c>
      <c r="V533" s="19">
        <f>IFERROR(VLOOKUP($A533,'دیتا اولیه'!$A:$AN,20,FALSE)/10000000000/L533,"")</f>
        <v>-1.1053941301324743</v>
      </c>
      <c r="W533" s="14">
        <f>IFERROR(VLOOKUP($A533,'دیتا اولیه'!$A:$AN,40,FALSE),"")</f>
        <v>683.67570000000001</v>
      </c>
      <c r="X533" s="18">
        <f>IFERROR(VLOOKUP($A533,'دیتا اولیه'!$A:$AN,23,FALSE),"")</f>
        <v>22.47</v>
      </c>
      <c r="Y533" s="18">
        <f>IFERROR(VLOOKUP($A533,'دیتا اولیه'!$A:$AN,24,FALSE),"")</f>
        <v>29.085100000000001</v>
      </c>
      <c r="Z533" s="18">
        <f>IFERROR(VLOOKUP($A533,'دیتا اولیه'!$A:$AN,25,FALSE),"")</f>
        <v>1.5434000000000001</v>
      </c>
      <c r="AA533" s="30">
        <f>IFERROR(VLOOKUP($A533,'دیتا اولیه'!$A:$AN,38,FALSE),"")</f>
        <v>0.2611</v>
      </c>
      <c r="AB533" s="18">
        <f>IFERROR(VLOOKUP($A533,'دیتا اولیه'!$A:$AN,39,FALSE),"")</f>
        <v>1.0167999999999999</v>
      </c>
      <c r="AC533" s="22"/>
    </row>
    <row r="534" spans="1:29" ht="20.5" thickBot="1" x14ac:dyDescent="0.4">
      <c r="A534" s="55" t="s">
        <v>1263</v>
      </c>
      <c r="B534" s="13" t="str">
        <f>VLOOKUP($A534,'دیتا اولیه'!$A:$AM,2,FALSE)</f>
        <v>تولیدی‌مهرام‌</v>
      </c>
      <c r="C534" s="13" t="str">
        <f>VLOOKUP($A534,'دیتا اولیه'!$A:$AM,3,FALSE)</f>
        <v>سایر محصولات غذایی</v>
      </c>
      <c r="D534" s="13">
        <f>VLOOKUP($A534,'دیتا اولیه'!$A:$AM,5,FALSE)/10000000000</f>
        <v>3075.2</v>
      </c>
      <c r="E534" s="15">
        <f>IFERROR(D534/'دیتا اولیه'!$AO$2*1000,"")</f>
        <v>36.69689737470167</v>
      </c>
      <c r="F534" s="15">
        <f t="shared" si="32"/>
        <v>80.63560487038491</v>
      </c>
      <c r="G534" s="14">
        <f>IFERROR(F534/'دیتا اولیه'!$AP$2*1000000,"")</f>
        <v>1592.3302699523088</v>
      </c>
      <c r="H534" s="15">
        <f>IFERROR(VLOOKUP($A534,'دیتا اولیه'!$A:$AM,16,FALSE)/10000000000,"")</f>
        <v>300.9314</v>
      </c>
      <c r="I534" s="14">
        <f>IFERROR(H534/'دیتا اولیه'!$AQ$2*1000000,"")</f>
        <v>5818.6975521095173</v>
      </c>
      <c r="J534" s="15">
        <f t="shared" si="33"/>
        <v>96.696261407123927</v>
      </c>
      <c r="K534" s="14">
        <f>IFERROR(J534/'دیتا اولیه'!$AR$2*1000000,"")</f>
        <v>1619.7842673354428</v>
      </c>
      <c r="L534" s="14">
        <f>IFERROR(VLOOKUP($A534,'دیتا اولیه'!$A:$AM,15,FALSE)/10000000000,"")</f>
        <v>164.23859999999999</v>
      </c>
      <c r="M534" s="14">
        <f>IFERROR(L534/'دیتا اولیه'!$AS$2*1000000,"")</f>
        <v>2429.5291489770862</v>
      </c>
      <c r="N534" s="51">
        <f>IFERROR(VLOOKUP($A534,'دیتا اولیه'!$A:$AM,36,FALSE),"")</f>
        <v>0.69850000000000001</v>
      </c>
      <c r="O534" s="35">
        <f t="shared" si="34"/>
        <v>0.49990909158148567</v>
      </c>
      <c r="P534" s="51">
        <f>IFERROR(VLOOKUP($A534,'دیتا اولیه'!$A:$AM,37,FALSE),"")</f>
        <v>1.0367999999999999</v>
      </c>
      <c r="Q534" s="34">
        <f t="shared" si="35"/>
        <v>0.52576961879262152</v>
      </c>
      <c r="R534" s="54">
        <f>IFERROR(VLOOKUP($A534,'دیتا اولیه'!$A:$AM,31,FALSE),"")</f>
        <v>0.29349999999999998</v>
      </c>
      <c r="S534" s="14">
        <f>IFERROR(VLOOKUP($A534,'دیتا اولیه'!$A:$AM,17,FALSE)/10000000000,"")</f>
        <v>392.92720000000003</v>
      </c>
      <c r="T534" s="14">
        <f>IFERROR(S534/'دیتا اولیه'!$AR$2*1000000,"")</f>
        <v>6582.0258974487833</v>
      </c>
      <c r="U534" s="30">
        <f>IFERROR(VLOOKUP($A534,'دیتا اولیه'!$A:$AM,22,FALSE),"")</f>
        <v>0.79749999999999999</v>
      </c>
      <c r="V534" s="19">
        <f>IFERROR(VLOOKUP($A534,'دیتا اولیه'!$A:$AN,20,FALSE)/10000000000/L534,"")</f>
        <v>0.2545948394591771</v>
      </c>
      <c r="W534" s="14">
        <f>IFERROR(VLOOKUP($A534,'دیتا اولیه'!$A:$AN,40,FALSE),"")</f>
        <v>144.6464</v>
      </c>
      <c r="X534" s="18">
        <f>IFERROR(VLOOKUP($A534,'دیتا اولیه'!$A:$AN,23,FALSE),"")</f>
        <v>0.7631</v>
      </c>
      <c r="Y534" s="18">
        <f>IFERROR(VLOOKUP($A534,'دیتا اولیه'!$A:$AN,24,FALSE),"")</f>
        <v>6.4885000000000002</v>
      </c>
      <c r="Z534" s="18" t="str">
        <f>IFERROR(VLOOKUP($A534,'دیتا اولیه'!$A:$AN,25,FALSE),"")</f>
        <v>-</v>
      </c>
      <c r="AA534" s="30">
        <f>IFERROR(VLOOKUP($A534,'دیتا اولیه'!$A:$AN,38,FALSE),"")</f>
        <v>0.30830000000000002</v>
      </c>
      <c r="AB534" s="18">
        <f>IFERROR(VLOOKUP($A534,'دیتا اولیه'!$A:$AN,39,FALSE),"")</f>
        <v>1.0426</v>
      </c>
      <c r="AC534" s="22"/>
    </row>
    <row r="535" spans="1:29" ht="20.5" thickBot="1" x14ac:dyDescent="0.4">
      <c r="A535" s="14" t="s">
        <v>585</v>
      </c>
      <c r="B535" s="13" t="str">
        <f>VLOOKUP($A535,'دیتا اولیه'!$A:$AM,2,FALSE)</f>
        <v>صنعتی بهپاک</v>
      </c>
      <c r="C535" s="13" t="str">
        <f>VLOOKUP($A535,'دیتا اولیه'!$A:$AM,3,FALSE)</f>
        <v>سایر محصولات غذایی</v>
      </c>
      <c r="D535" s="13">
        <f>VLOOKUP($A535,'دیتا اولیه'!$A:$AM,5,FALSE)/10000000000</f>
        <v>2501.2411999999999</v>
      </c>
      <c r="E535" s="15">
        <f>IFERROR(D535/'دیتا اولیه'!$AO$2*1000,"")</f>
        <v>29.847747016706442</v>
      </c>
      <c r="F535" s="15">
        <f t="shared" si="32"/>
        <v>68.123147092360327</v>
      </c>
      <c r="G535" s="14">
        <f>IFERROR(F535/'دیتا اولیه'!$AP$2*1000000,"")</f>
        <v>1345.2438209391851</v>
      </c>
      <c r="H535" s="15">
        <f>IFERROR(VLOOKUP($A535,'دیتا اولیه'!$A:$AM,16,FALSE)/10000000000,"")</f>
        <v>399.25970000000001</v>
      </c>
      <c r="I535" s="14">
        <f>IFERROR(H535/'دیتا اولیه'!$AQ$2*1000000,"")</f>
        <v>7719.9369658532814</v>
      </c>
      <c r="J535" s="15">
        <f t="shared" si="33"/>
        <v>64.658008658008669</v>
      </c>
      <c r="K535" s="14">
        <f>IFERROR(J535/'دیتا اولیه'!$AR$2*1000000,"")</f>
        <v>1083.1031485335723</v>
      </c>
      <c r="L535" s="14">
        <f>IFERROR(VLOOKUP($A535,'دیتا اولیه'!$A:$AM,15,FALSE)/10000000000,"")</f>
        <v>71.692800000000005</v>
      </c>
      <c r="M535" s="14">
        <f>IFERROR(L535/'دیتا اولیه'!$AS$2*1000000,"")</f>
        <v>1060.5286904039881</v>
      </c>
      <c r="N535" s="51">
        <f>IFERROR(VLOOKUP($A535,'دیتا اولیه'!$A:$AM,36,FALSE),"")</f>
        <v>0.10879999999999999</v>
      </c>
      <c r="O535" s="35">
        <f t="shared" si="34"/>
        <v>-2.0842389905474823E-2</v>
      </c>
      <c r="P535" s="51">
        <f>IFERROR(VLOOKUP($A535,'دیتا اولیه'!$A:$AM,37,FALSE),"")</f>
        <v>5.2400000000000002E-2</v>
      </c>
      <c r="Q535" s="34">
        <f t="shared" si="35"/>
        <v>-0.21164574488543086</v>
      </c>
      <c r="R535" s="54">
        <f>IFERROR(VLOOKUP($A535,'دیتا اولیه'!$A:$AM,31,FALSE),"")</f>
        <v>0.64419999999999999</v>
      </c>
      <c r="S535" s="14">
        <f>IFERROR(VLOOKUP($A535,'دیتا اولیه'!$A:$AM,17,FALSE)/10000000000,"")</f>
        <v>774.82950000000005</v>
      </c>
      <c r="T535" s="14">
        <f>IFERROR(S535/'دیتا اولیه'!$AR$2*1000000,"")</f>
        <v>12979.370822654406</v>
      </c>
      <c r="U535" s="30">
        <f>IFERROR(VLOOKUP($A535,'دیتا اولیه'!$A:$AM,22,FALSE),"")</f>
        <v>0.2671</v>
      </c>
      <c r="V535" s="19">
        <f>IFERROR(VLOOKUP($A535,'دیتا اولیه'!$A:$AN,20,FALSE)/10000000000/L535,"")</f>
        <v>0.17806530083913585</v>
      </c>
      <c r="W535" s="14">
        <f>IFERROR(VLOOKUP($A535,'دیتا اولیه'!$A:$AN,40,FALSE),"")</f>
        <v>40.265300000000003</v>
      </c>
      <c r="X535" s="18">
        <f>IFERROR(VLOOKUP($A535,'دیتا اولیه'!$A:$AN,23,FALSE),"")</f>
        <v>0.97470000000000001</v>
      </c>
      <c r="Y535" s="18">
        <f>IFERROR(VLOOKUP($A535,'دیتا اولیه'!$A:$AN,24,FALSE),"")</f>
        <v>3.2664</v>
      </c>
      <c r="Z535" s="18" t="str">
        <f>IFERROR(VLOOKUP($A535,'دیتا اولیه'!$A:$AN,25,FALSE),"")</f>
        <v>-</v>
      </c>
      <c r="AA535" s="30">
        <f>IFERROR(VLOOKUP($A535,'دیتا اولیه'!$A:$AN,38,FALSE),"")</f>
        <v>0.40479999999999999</v>
      </c>
      <c r="AB535" s="18">
        <f>IFERROR(VLOOKUP($A535,'دیتا اولیه'!$A:$AN,39,FALSE),"")</f>
        <v>1.2478</v>
      </c>
      <c r="AC535" s="22"/>
    </row>
    <row r="536" spans="1:29" ht="20.5" thickBot="1" x14ac:dyDescent="0.4">
      <c r="A536" s="14" t="s">
        <v>1469</v>
      </c>
      <c r="B536" s="13" t="str">
        <f>VLOOKUP($A536,'دیتا اولیه'!$A:$AM,2,FALSE)</f>
        <v>روغن‌ نباتی‌ ناب</v>
      </c>
      <c r="C536" s="13" t="str">
        <f>VLOOKUP($A536,'دیتا اولیه'!$A:$AM,3,FALSE)</f>
        <v>سایر محصولات غذایی</v>
      </c>
      <c r="D536" s="13">
        <f>VLOOKUP($A536,'دیتا اولیه'!$A:$AM,5,FALSE)/10000000000</f>
        <v>1544.7019497402</v>
      </c>
      <c r="E536" s="15">
        <f>IFERROR(D536/'دیتا اولیه'!$AO$2*1000,"")</f>
        <v>18.433197490933175</v>
      </c>
      <c r="F536" s="15" t="str">
        <f t="shared" si="32"/>
        <v/>
      </c>
      <c r="G536" s="14" t="str">
        <f>IFERROR(F536/'دیتا اولیه'!$AP$2*1000000,"")</f>
        <v/>
      </c>
      <c r="H536" s="15">
        <f>IFERROR(VLOOKUP($A536,'دیتا اولیه'!$A:$AM,16,FALSE)/10000000000,"")</f>
        <v>6.7637</v>
      </c>
      <c r="I536" s="14">
        <f>IFERROR(H536/'دیتا اولیه'!$AQ$2*1000000,"")</f>
        <v>130.78038593913143</v>
      </c>
      <c r="J536" s="15" t="str">
        <f t="shared" si="33"/>
        <v/>
      </c>
      <c r="K536" s="14" t="str">
        <f>IFERROR(J536/'دیتا اولیه'!$AR$2*1000000,"")</f>
        <v/>
      </c>
      <c r="L536" s="14">
        <f>IFERROR(VLOOKUP($A536,'دیتا اولیه'!$A:$AM,15,FALSE)/10000000000,"")</f>
        <v>3.1768999999999998</v>
      </c>
      <c r="M536" s="14">
        <f>IFERROR(L536/'دیتا اولیه'!$AS$2*1000000,"")</f>
        <v>46.994866939838168</v>
      </c>
      <c r="N536" s="51" t="str">
        <f>IFERROR(VLOOKUP($A536,'دیتا اولیه'!$A:$AM,36,FALSE),"")</f>
        <v>-</v>
      </c>
      <c r="O536" s="35" t="str">
        <f t="shared" si="34"/>
        <v/>
      </c>
      <c r="P536" s="51" t="str">
        <f>IFERROR(VLOOKUP($A536,'دیتا اولیه'!$A:$AM,37,FALSE),"")</f>
        <v>-</v>
      </c>
      <c r="Q536" s="34" t="str">
        <f t="shared" si="35"/>
        <v/>
      </c>
      <c r="R536" s="54" t="str">
        <f>IFERROR(VLOOKUP($A536,'دیتا اولیه'!$A:$AM,31,FALSE),"")</f>
        <v>-</v>
      </c>
      <c r="S536" s="14">
        <f>IFERROR(VLOOKUP($A536,'دیتا اولیه'!$A:$AM,17,FALSE)/10000000000,"")</f>
        <v>10.2446</v>
      </c>
      <c r="T536" s="14">
        <f>IFERROR(S536/'دیتا اولیه'!$AR$2*1000000,"")</f>
        <v>171.60996364976464</v>
      </c>
      <c r="U536" s="30">
        <f>IFERROR(VLOOKUP($A536,'دیتا اولیه'!$A:$AM,22,FALSE),"")</f>
        <v>0.27160000000000001</v>
      </c>
      <c r="V536" s="19">
        <f>IFERROR(VLOOKUP($A536,'دیتا اولیه'!$A:$AN,20,FALSE)/10000000000/L536,"")</f>
        <v>2.5748371053542763E-2</v>
      </c>
      <c r="W536" s="14">
        <f>IFERROR(VLOOKUP($A536,'دیتا اولیه'!$A:$AN,40,FALSE),"")</f>
        <v>237.21039999999999</v>
      </c>
      <c r="X536" s="18">
        <f>IFERROR(VLOOKUP($A536,'دیتا اولیه'!$A:$AN,23,FALSE),"")</f>
        <v>55.817599999999999</v>
      </c>
      <c r="Y536" s="18">
        <f>IFERROR(VLOOKUP($A536,'دیتا اولیه'!$A:$AN,24,FALSE),"")</f>
        <v>210.25</v>
      </c>
      <c r="Z536" s="18" t="str">
        <f>IFERROR(VLOOKUP($A536,'دیتا اولیه'!$A:$AN,25,FALSE),"")</f>
        <v>-</v>
      </c>
      <c r="AA536" s="30">
        <f>IFERROR(VLOOKUP($A536,'دیتا اولیه'!$A:$AN,38,FALSE),"")</f>
        <v>6.8599999999999994E-2</v>
      </c>
      <c r="AB536" s="18">
        <f>IFERROR(VLOOKUP($A536,'دیتا اولیه'!$A:$AN,39,FALSE),"")</f>
        <v>-0.21329999999999999</v>
      </c>
      <c r="AC536" s="22"/>
    </row>
    <row r="537" spans="1:29" ht="20.5" thickBot="1" x14ac:dyDescent="0.4">
      <c r="A537" s="55" t="s">
        <v>347</v>
      </c>
      <c r="B537" s="13" t="str">
        <f>VLOOKUP($A537,'دیتا اولیه'!$A:$AM,2,FALSE)</f>
        <v>شهد ایران ‌</v>
      </c>
      <c r="C537" s="13" t="str">
        <f>VLOOKUP($A537,'دیتا اولیه'!$A:$AM,3,FALSE)</f>
        <v>سایر محصولات غذایی</v>
      </c>
      <c r="D537" s="13">
        <f>VLOOKUP($A537,'دیتا اولیه'!$A:$AM,5,FALSE)/10000000000</f>
        <v>1407.9</v>
      </c>
      <c r="E537" s="15">
        <f>IFERROR(D537/'دیتا اولیه'!$AO$2*1000,"")</f>
        <v>16.800715990453462</v>
      </c>
      <c r="F537" s="15">
        <f t="shared" si="32"/>
        <v>15.121327028769688</v>
      </c>
      <c r="G537" s="14">
        <f>IFERROR(F537/'دیتا اولیه'!$AP$2*1000000,"")</f>
        <v>298.60440420161308</v>
      </c>
      <c r="H537" s="15">
        <f>IFERROR(VLOOKUP($A537,'دیتا اولیه'!$A:$AM,16,FALSE)/10000000000,"")</f>
        <v>96.929400000000001</v>
      </c>
      <c r="I537" s="14">
        <f>IFERROR(H537/'دیتا اولیه'!$AQ$2*1000000,"")</f>
        <v>1874.1908039754051</v>
      </c>
      <c r="J537" s="15">
        <f t="shared" si="33"/>
        <v>30.165778512801662</v>
      </c>
      <c r="K537" s="14">
        <f>IFERROR(J537/'دیتا اولیه'!$AR$2*1000000,"")</f>
        <v>505.3148150292588</v>
      </c>
      <c r="L537" s="14">
        <f>IFERROR(VLOOKUP($A537,'دیتا اولیه'!$A:$AM,15,FALSE)/10000000000,"")</f>
        <v>98.497299999999996</v>
      </c>
      <c r="M537" s="14">
        <f>IFERROR(L537/'دیتا اولیه'!$AS$2*1000000,"")</f>
        <v>1457.0390970547771</v>
      </c>
      <c r="N537" s="51">
        <f>IFERROR(VLOOKUP($A537,'دیتا اولیه'!$A:$AM,36,FALSE),"")</f>
        <v>2.2652000000000001</v>
      </c>
      <c r="O537" s="35">
        <f t="shared" si="34"/>
        <v>1.8834284167393975</v>
      </c>
      <c r="P537" s="51">
        <f>IFERROR(VLOOKUP($A537,'دیتا اولیه'!$A:$AM,37,FALSE),"")</f>
        <v>5.5137999999999998</v>
      </c>
      <c r="Q537" s="34">
        <f t="shared" si="35"/>
        <v>3.8794963388115562</v>
      </c>
      <c r="R537" s="54">
        <f>IFERROR(VLOOKUP($A537,'دیتا اولیه'!$A:$AM,31,FALSE),"")</f>
        <v>2.2707999999999999</v>
      </c>
      <c r="S537" s="14">
        <f>IFERROR(VLOOKUP($A537,'دیتا اولیه'!$A:$AM,17,FALSE)/10000000000,"")</f>
        <v>220.7748</v>
      </c>
      <c r="T537" s="14">
        <f>IFERROR(S537/'دیتا اولیه'!$AR$2*1000000,"")</f>
        <v>3698.2561937785817</v>
      </c>
      <c r="U537" s="30">
        <f>IFERROR(VLOOKUP($A537,'دیتا اولیه'!$A:$AM,22,FALSE),"")</f>
        <v>0.55369999999999997</v>
      </c>
      <c r="V537" s="19" t="str">
        <f>IFERROR(VLOOKUP($A537,'دیتا اولیه'!$A:$AN,20,FALSE)/10000000000/L537,"")</f>
        <v/>
      </c>
      <c r="W537" s="14">
        <f>IFERROR(VLOOKUP($A537,'دیتا اولیه'!$A:$AN,40,FALSE),"")</f>
        <v>21.356100000000001</v>
      </c>
      <c r="X537" s="18">
        <f>IFERROR(VLOOKUP($A537,'دیتا اولیه'!$A:$AN,23,FALSE),"")</f>
        <v>3.3066</v>
      </c>
      <c r="Y537" s="18">
        <f>IFERROR(VLOOKUP($A537,'دیتا اولیه'!$A:$AN,24,FALSE),"")</f>
        <v>6.9215999999999998</v>
      </c>
      <c r="Z537" s="18" t="str">
        <f>IFERROR(VLOOKUP($A537,'دیتا اولیه'!$A:$AN,25,FALSE),"")</f>
        <v>-</v>
      </c>
      <c r="AA537" s="30">
        <f>IFERROR(VLOOKUP($A537,'دیتا اولیه'!$A:$AN,38,FALSE),"")</f>
        <v>0.71230000000000004</v>
      </c>
      <c r="AB537" s="18">
        <f>IFERROR(VLOOKUP($A537,'دیتا اولیه'!$A:$AN,39,FALSE),"")</f>
        <v>0.7742</v>
      </c>
      <c r="AC537" s="22"/>
    </row>
    <row r="538" spans="1:29" ht="20.5" thickBot="1" x14ac:dyDescent="0.4">
      <c r="A538" s="14" t="s">
        <v>466</v>
      </c>
      <c r="B538" s="13" t="str">
        <f>VLOOKUP($A538,'دیتا اولیه'!$A:$AM,2,FALSE)</f>
        <v>کشت و صنعت شهداب ناب خراسان</v>
      </c>
      <c r="C538" s="13" t="str">
        <f>VLOOKUP($A538,'دیتا اولیه'!$A:$AM,3,FALSE)</f>
        <v>سایر محصولات غذایی</v>
      </c>
      <c r="D538" s="13">
        <f>VLOOKUP($A538,'دیتا اولیه'!$A:$AM,5,FALSE)/10000000000</f>
        <v>1309.9981850490001</v>
      </c>
      <c r="E538" s="15">
        <f>IFERROR(D538/'دیتا اولیه'!$AO$2*1000,"")</f>
        <v>15.632436575763725</v>
      </c>
      <c r="F538" s="15">
        <f t="shared" si="32"/>
        <v>39.310207539178322</v>
      </c>
      <c r="G538" s="14">
        <f>IFERROR(F538/'دیتا اولیه'!$AP$2*1000000,"")</f>
        <v>776.26792138977726</v>
      </c>
      <c r="H538" s="15">
        <f>IFERROR(VLOOKUP($A538,'دیتا اولیه'!$A:$AM,16,FALSE)/10000000000,"")</f>
        <v>161.2928</v>
      </c>
      <c r="I538" s="14">
        <f>IFERROR(H538/'دیتا اولیه'!$AQ$2*1000000,"")</f>
        <v>3118.6975521095169</v>
      </c>
      <c r="J538" s="15">
        <f t="shared" si="33"/>
        <v>31.338263101026477</v>
      </c>
      <c r="K538" s="14">
        <f>IFERROR(J538/'دیتا اولیه'!$AR$2*1000000,"")</f>
        <v>524.9554098367837</v>
      </c>
      <c r="L538" s="14">
        <f>IFERROR(VLOOKUP($A538,'دیتا اولیه'!$A:$AM,15,FALSE)/10000000000,"")</f>
        <v>46.405700000000003</v>
      </c>
      <c r="M538" s="14">
        <f>IFERROR(L538/'دیتا اولیه'!$AS$2*1000000,"")</f>
        <v>686.46469726779196</v>
      </c>
      <c r="N538" s="51">
        <f>IFERROR(VLOOKUP($A538,'دیتا اولیه'!$A:$AM,36,FALSE),"")</f>
        <v>0.48080000000000001</v>
      </c>
      <c r="O538" s="35">
        <f t="shared" si="34"/>
        <v>0.30766286889247185</v>
      </c>
      <c r="P538" s="51">
        <f>IFERROR(VLOOKUP($A538,'دیتا اولیه'!$A:$AM,37,FALSE),"")</f>
        <v>0.18049999999999999</v>
      </c>
      <c r="Q538" s="34">
        <f t="shared" si="35"/>
        <v>-0.11568586263516822</v>
      </c>
      <c r="R538" s="54">
        <f>IFERROR(VLOOKUP($A538,'دیتا اولیه'!$A:$AM,31,FALSE),"")</f>
        <v>-7.6399999999999996E-2</v>
      </c>
      <c r="S538" s="14">
        <f>IFERROR(VLOOKUP($A538,'دیتا اولیه'!$A:$AM,17,FALSE)/10000000000,"")</f>
        <v>354.66640000000001</v>
      </c>
      <c r="T538" s="14">
        <f>IFERROR(S538/'دیتا اولیه'!$AR$2*1000000,"")</f>
        <v>5941.1092684724526</v>
      </c>
      <c r="U538" s="30">
        <f>IFERROR(VLOOKUP($A538,'دیتا اولیه'!$A:$AM,22,FALSE),"")</f>
        <v>0.1031</v>
      </c>
      <c r="V538" s="19">
        <f>IFERROR(VLOOKUP($A538,'دیتا اولیه'!$A:$AN,20,FALSE)/10000000000/L538,"")</f>
        <v>6.3119401280446144E-2</v>
      </c>
      <c r="W538" s="14">
        <f>IFERROR(VLOOKUP($A538,'دیتا اولیه'!$A:$AN,40,FALSE),"")</f>
        <v>265.387</v>
      </c>
      <c r="X538" s="18">
        <f>IFERROR(VLOOKUP($A538,'دیتا اولیه'!$A:$AN,23,FALSE),"")</f>
        <v>1.3035000000000001</v>
      </c>
      <c r="Y538" s="18">
        <f>IFERROR(VLOOKUP($A538,'دیتا اولیه'!$A:$AN,24,FALSE),"")</f>
        <v>7.7050999999999998</v>
      </c>
      <c r="Z538" s="18" t="str">
        <f>IFERROR(VLOOKUP($A538,'دیتا اولیه'!$A:$AN,25,FALSE),"")</f>
        <v>-</v>
      </c>
      <c r="AA538" s="30">
        <f>IFERROR(VLOOKUP($A538,'دیتا اولیه'!$A:$AN,38,FALSE),"")</f>
        <v>0.26879999999999998</v>
      </c>
      <c r="AB538" s="18">
        <f>IFERROR(VLOOKUP($A538,'دیتا اولیه'!$A:$AN,39,FALSE),"")</f>
        <v>1.5241</v>
      </c>
      <c r="AC538" s="22"/>
    </row>
    <row r="539" spans="1:29" ht="20.5" thickBot="1" x14ac:dyDescent="0.4">
      <c r="A539" s="14" t="s">
        <v>719</v>
      </c>
      <c r="B539" s="13" t="str">
        <f>VLOOKUP($A539,'دیتا اولیه'!$A:$AM,2,FALSE)</f>
        <v>کشت‌ و صنعت‌ چین‌ چین</v>
      </c>
      <c r="C539" s="13" t="str">
        <f>VLOOKUP($A539,'دیتا اولیه'!$A:$AM,3,FALSE)</f>
        <v>سایر محصولات غذایی</v>
      </c>
      <c r="D539" s="13">
        <f>VLOOKUP($A539,'دیتا اولیه'!$A:$AM,5,FALSE)/10000000000</f>
        <v>1176</v>
      </c>
      <c r="E539" s="15">
        <f>IFERROR(D539/'دیتا اولیه'!$AO$2*1000,"")</f>
        <v>14.033412887828161</v>
      </c>
      <c r="F539" s="15">
        <f t="shared" si="32"/>
        <v>45.472087830294008</v>
      </c>
      <c r="G539" s="14">
        <f>IFERROR(F539/'دیتا اولیه'!$AP$2*1000000,"")</f>
        <v>897.94802192523707</v>
      </c>
      <c r="H539" s="15">
        <f>IFERROR(VLOOKUP($A539,'دیتا اولیه'!$A:$AM,16,FALSE)/10000000000,"")</f>
        <v>119.825</v>
      </c>
      <c r="I539" s="14">
        <f>IFERROR(H539/'دیتا اولیه'!$AQ$2*1000000,"")</f>
        <v>2316.8916044703969</v>
      </c>
      <c r="J539" s="15">
        <f t="shared" si="33"/>
        <v>20.15231733465281</v>
      </c>
      <c r="K539" s="14">
        <f>IFERROR(J539/'دیتا اولیه'!$AR$2*1000000,"")</f>
        <v>337.57671800346435</v>
      </c>
      <c r="L539" s="14">
        <f>IFERROR(VLOOKUP($A539,'دیتا اولیه'!$A:$AM,15,FALSE)/10000000000,"")</f>
        <v>48.873399999999997</v>
      </c>
      <c r="M539" s="14">
        <f>IFERROR(L539/'دیتا اولیه'!$AS$2*1000000,"")</f>
        <v>722.96859513912511</v>
      </c>
      <c r="N539" s="51">
        <f>IFERROR(VLOOKUP($A539,'دیتا اولیه'!$A:$AM,36,FALSE),"")</f>
        <v>1.4252</v>
      </c>
      <c r="O539" s="35">
        <f t="shared" si="34"/>
        <v>1.141642348485969</v>
      </c>
      <c r="P539" s="51">
        <f>IFERROR(VLOOKUP($A539,'دیتا اولیه'!$A:$AM,37,FALSE),"")</f>
        <v>7.4800000000000005E-2</v>
      </c>
      <c r="Q539" s="34">
        <f t="shared" si="35"/>
        <v>-0.19486587476516615</v>
      </c>
      <c r="R539" s="54">
        <f>IFERROR(VLOOKUP($A539,'دیتا اولیه'!$A:$AM,31,FALSE),"")</f>
        <v>-0.27600000000000002</v>
      </c>
      <c r="S539" s="14">
        <f>IFERROR(VLOOKUP($A539,'دیتا اولیه'!$A:$AM,17,FALSE)/10000000000,"")</f>
        <v>165.56389999999999</v>
      </c>
      <c r="T539" s="14">
        <f>IFERROR(S539/'دیتا اولیه'!$AR$2*1000000,"")</f>
        <v>2773.4040236527794</v>
      </c>
      <c r="U539" s="30">
        <f>IFERROR(VLOOKUP($A539,'دیتا اولیه'!$A:$AM,22,FALSE),"")</f>
        <v>0.12520000000000001</v>
      </c>
      <c r="V539" s="19">
        <f>IFERROR(VLOOKUP($A539,'دیتا اولیه'!$A:$AN,20,FALSE)/10000000000/L539,"")</f>
        <v>1.133131724005287E-2</v>
      </c>
      <c r="W539" s="14">
        <f>IFERROR(VLOOKUP($A539,'دیتا اولیه'!$A:$AN,40,FALSE),"")</f>
        <v>136.49449999999999</v>
      </c>
      <c r="X539" s="18">
        <f>IFERROR(VLOOKUP($A539,'دیتا اولیه'!$A:$AN,23,FALSE),"")</f>
        <v>1.0221</v>
      </c>
      <c r="Y539" s="18">
        <f>IFERROR(VLOOKUP($A539,'دیتا اولیه'!$A:$AN,24,FALSE),"")</f>
        <v>9.9490999999999996</v>
      </c>
      <c r="Z539" s="18" t="str">
        <f>IFERROR(VLOOKUP($A539,'دیتا اولیه'!$A:$AN,25,FALSE),"")</f>
        <v>-</v>
      </c>
      <c r="AA539" s="30">
        <f>IFERROR(VLOOKUP($A539,'دیتا اولیه'!$A:$AN,38,FALSE),"")</f>
        <v>6.7900000000000002E-2</v>
      </c>
      <c r="AB539" s="18">
        <f>IFERROR(VLOOKUP($A539,'دیتا اولیه'!$A:$AN,39,FALSE),"")</f>
        <v>1.0860000000000001</v>
      </c>
      <c r="AC539" s="22"/>
    </row>
    <row r="540" spans="1:29" ht="20.5" thickBot="1" x14ac:dyDescent="0.4">
      <c r="A540" s="14" t="s">
        <v>474</v>
      </c>
      <c r="B540" s="13" t="str">
        <f>VLOOKUP($A540,'دیتا اولیه'!$A:$AM,2,FALSE)</f>
        <v>نوش‌ مازندران‌</v>
      </c>
      <c r="C540" s="13" t="str">
        <f>VLOOKUP($A540,'دیتا اولیه'!$A:$AM,3,FALSE)</f>
        <v>سایر محصولات غذایی</v>
      </c>
      <c r="D540" s="13">
        <f>VLOOKUP($A540,'دیتا اولیه'!$A:$AM,5,FALSE)/10000000000</f>
        <v>1145</v>
      </c>
      <c r="E540" s="15">
        <f>IFERROR(D540/'دیتا اولیه'!$AO$2*1000,"")</f>
        <v>13.663484486873509</v>
      </c>
      <c r="F540" s="15">
        <f t="shared" si="32"/>
        <v>9.4239965841161411</v>
      </c>
      <c r="G540" s="14">
        <f>IFERROR(F540/'دیتا اولیه'!$AP$2*1000000,"")</f>
        <v>186.09787883325711</v>
      </c>
      <c r="H540" s="15">
        <f>IFERROR(VLOOKUP($A540,'دیتا اولیه'!$A:$AM,16,FALSE)/10000000000,"")</f>
        <v>44.996600000000001</v>
      </c>
      <c r="I540" s="14">
        <f>IFERROR(H540/'دیتا اولیه'!$AQ$2*1000000,"")</f>
        <v>870.03751111798601</v>
      </c>
      <c r="J540" s="15" t="str">
        <f t="shared" si="33"/>
        <v/>
      </c>
      <c r="K540" s="14" t="str">
        <f>IFERROR(J540/'دیتا اولیه'!$AR$2*1000000,"")</f>
        <v/>
      </c>
      <c r="L540" s="14">
        <f>IFERROR(VLOOKUP($A540,'دیتا اولیه'!$A:$AM,15,FALSE)/10000000000,"")</f>
        <v>2.2071000000000001</v>
      </c>
      <c r="M540" s="14">
        <f>IFERROR(L540/'دیتا اولیه'!$AS$2*1000000,"")</f>
        <v>32.64892531175574</v>
      </c>
      <c r="N540" s="51" t="str">
        <f>IFERROR(VLOOKUP($A540,'دیتا اولیه'!$A:$AM,36,FALSE),"")</f>
        <v>-</v>
      </c>
      <c r="O540" s="35" t="str">
        <f t="shared" si="34"/>
        <v/>
      </c>
      <c r="P540" s="51">
        <f>IFERROR(VLOOKUP($A540,'دیتا اولیه'!$A:$AM,37,FALSE),"")</f>
        <v>-0.76580000000000004</v>
      </c>
      <c r="Q540" s="34">
        <f t="shared" si="35"/>
        <v>-0.82456046508187752</v>
      </c>
      <c r="R540" s="54">
        <f>IFERROR(VLOOKUP($A540,'دیتا اولیه'!$A:$AM,31,FALSE),"")</f>
        <v>0.82440000000000002</v>
      </c>
      <c r="S540" s="14">
        <f>IFERROR(VLOOKUP($A540,'دیتا اولیه'!$A:$AM,17,FALSE)/10000000000,"")</f>
        <v>104.52760000000001</v>
      </c>
      <c r="T540" s="14">
        <f>IFERROR(S540/'دیتا اولیه'!$AR$2*1000000,"")</f>
        <v>1750.9690604217969</v>
      </c>
      <c r="U540" s="30">
        <f>IFERROR(VLOOKUP($A540,'دیتا اولیه'!$A:$AM,22,FALSE),"")</f>
        <v>0.1111</v>
      </c>
      <c r="V540" s="19">
        <f>IFERROR(VLOOKUP($A540,'دیتا اولیه'!$A:$AN,20,FALSE)/10000000000/L540,"")</f>
        <v>1.573150287707852</v>
      </c>
      <c r="W540" s="14">
        <f>IFERROR(VLOOKUP($A540,'دیتا اولیه'!$A:$AN,40,FALSE),"")</f>
        <v>101.9273</v>
      </c>
      <c r="X540" s="18">
        <f>IFERROR(VLOOKUP($A540,'دیتا اولیه'!$A:$AN,23,FALSE),"")</f>
        <v>5.2030000000000003</v>
      </c>
      <c r="Y540" s="18">
        <f>IFERROR(VLOOKUP($A540,'دیتا اولیه'!$A:$AN,24,FALSE),"")</f>
        <v>30.618300000000001</v>
      </c>
      <c r="Z540" s="18" t="str">
        <f>IFERROR(VLOOKUP($A540,'دیتا اولیه'!$A:$AN,25,FALSE),"")</f>
        <v>-</v>
      </c>
      <c r="AA540" s="30">
        <f>IFERROR(VLOOKUP($A540,'دیتا اولیه'!$A:$AN,38,FALSE),"")</f>
        <v>-5.7099999999999998E-2</v>
      </c>
      <c r="AB540" s="18">
        <f>IFERROR(VLOOKUP($A540,'دیتا اولیه'!$A:$AN,39,FALSE),"")</f>
        <v>1.1503000000000001</v>
      </c>
      <c r="AC540" s="22"/>
    </row>
    <row r="541" spans="1:29" ht="20.5" thickBot="1" x14ac:dyDescent="0.4">
      <c r="A541" s="14" t="s">
        <v>157</v>
      </c>
      <c r="B541" s="13" t="str">
        <f>VLOOKUP($A541,'دیتا اولیه'!$A:$AM,2,FALSE)</f>
        <v>مارگارین</v>
      </c>
      <c r="C541" s="13" t="str">
        <f>VLOOKUP($A541,'دیتا اولیه'!$A:$AM,3,FALSE)</f>
        <v>سایر محصولات غذایی</v>
      </c>
      <c r="D541" s="13">
        <f>VLOOKUP($A541,'دیتا اولیه'!$A:$AM,5,FALSE)/10000000000</f>
        <v>1118.0140275000001</v>
      </c>
      <c r="E541" s="15">
        <f>IFERROR(D541/'دیتا اولیه'!$AO$2*1000,"")</f>
        <v>13.341456175417663</v>
      </c>
      <c r="F541" s="15" t="str">
        <f t="shared" si="32"/>
        <v/>
      </c>
      <c r="G541" s="14" t="str">
        <f>IFERROR(F541/'دیتا اولیه'!$AP$2*1000000,"")</f>
        <v/>
      </c>
      <c r="H541" s="15">
        <f>IFERROR(VLOOKUP($A541,'دیتا اولیه'!$A:$AM,16,FALSE)/10000000000,"")</f>
        <v>113.1588</v>
      </c>
      <c r="I541" s="14">
        <f>IFERROR(H541/'دیتا اولیه'!$AQ$2*1000000,"")</f>
        <v>2187.9964422444796</v>
      </c>
      <c r="J541" s="15" t="str">
        <f t="shared" si="33"/>
        <v/>
      </c>
      <c r="K541" s="14" t="str">
        <f>IFERROR(J541/'دیتا اولیه'!$AR$2*1000000,"")</f>
        <v/>
      </c>
      <c r="L541" s="14">
        <f>IFERROR(VLOOKUP($A541,'دیتا اولیه'!$A:$AM,15,FALSE)/10000000000,"")</f>
        <v>-121.85169999999999</v>
      </c>
      <c r="M541" s="14">
        <f>IFERROR(L541/'دیتا اولیه'!$AS$2*1000000,"")</f>
        <v>-1802.5132764308219</v>
      </c>
      <c r="N541" s="51" t="str">
        <f>IFERROR(VLOOKUP($A541,'دیتا اولیه'!$A:$AM,36,FALSE),"")</f>
        <v>-</v>
      </c>
      <c r="O541" s="35" t="str">
        <f t="shared" si="34"/>
        <v/>
      </c>
      <c r="P541" s="51" t="str">
        <f>IFERROR(VLOOKUP($A541,'دیتا اولیه'!$A:$AM,37,FALSE),"")</f>
        <v>-</v>
      </c>
      <c r="Q541" s="34" t="str">
        <f t="shared" si="35"/>
        <v/>
      </c>
      <c r="R541" s="54">
        <f>IFERROR(VLOOKUP($A541,'دیتا اولیه'!$A:$AM,31,FALSE),"")</f>
        <v>-0.13750000000000001</v>
      </c>
      <c r="S541" s="14">
        <f>IFERROR(VLOOKUP($A541,'دیتا اولیه'!$A:$AM,17,FALSE)/10000000000,"")</f>
        <v>-885.02049999999997</v>
      </c>
      <c r="T541" s="14">
        <f>IFERROR(S541/'دیتا اولیه'!$AR$2*1000000,"")</f>
        <v>-14825.20897197514</v>
      </c>
      <c r="U541" s="30" t="str">
        <f>IFERROR(VLOOKUP($A541,'دیتا اولیه'!$A:$AM,22,FALSE),"")</f>
        <v>-</v>
      </c>
      <c r="V541" s="19">
        <f>IFERROR(VLOOKUP($A541,'دیتا اولیه'!$A:$AN,20,FALSE)/10000000000/L541,"")</f>
        <v>-0.55657984254630832</v>
      </c>
      <c r="W541" s="14">
        <f>IFERROR(VLOOKUP($A541,'دیتا اولیه'!$A:$AN,40,FALSE),"")</f>
        <v>97.794399999999996</v>
      </c>
      <c r="X541" s="18">
        <f>IFERROR(VLOOKUP($A541,'دیتا اولیه'!$A:$AN,23,FALSE),"")</f>
        <v>0.45779999999999998</v>
      </c>
      <c r="Y541" s="18" t="str">
        <f>IFERROR(VLOOKUP($A541,'دیتا اولیه'!$A:$AN,24,FALSE),"")</f>
        <v>-</v>
      </c>
      <c r="Z541" s="18" t="str">
        <f>IFERROR(VLOOKUP($A541,'دیتا اولیه'!$A:$AN,25,FALSE),"")</f>
        <v>-</v>
      </c>
      <c r="AA541" s="30">
        <f>IFERROR(VLOOKUP($A541,'دیتا اولیه'!$A:$AN,38,FALSE),"")</f>
        <v>0.23719999999999999</v>
      </c>
      <c r="AB541" s="18">
        <f>IFERROR(VLOOKUP($A541,'دیتا اولیه'!$A:$AN,39,FALSE),"")</f>
        <v>0.12189999999999999</v>
      </c>
      <c r="AC541" s="22"/>
    </row>
    <row r="542" spans="1:29" ht="20.5" thickBot="1" x14ac:dyDescent="0.4">
      <c r="A542" s="55" t="s">
        <v>119</v>
      </c>
      <c r="B542" s="13" t="str">
        <f>VLOOKUP($A542,'دیتا اولیه'!$A:$AM,2,FALSE)</f>
        <v>پنبه و دانه های روغنی خراسان</v>
      </c>
      <c r="C542" s="13" t="str">
        <f>VLOOKUP($A542,'دیتا اولیه'!$A:$AM,3,FALSE)</f>
        <v>سایر محصولات غذایی</v>
      </c>
      <c r="D542" s="13">
        <f>VLOOKUP($A542,'دیتا اولیه'!$A:$AM,5,FALSE)/10000000000</f>
        <v>1112</v>
      </c>
      <c r="E542" s="15">
        <f>IFERROR(D542/'دیتا اولیه'!$AO$2*1000,"")</f>
        <v>13.269689737470168</v>
      </c>
      <c r="F542" s="15" t="str">
        <f t="shared" si="32"/>
        <v/>
      </c>
      <c r="G542" s="14" t="str">
        <f>IFERROR(F542/'دیتا اولیه'!$AP$2*1000000,"")</f>
        <v/>
      </c>
      <c r="H542" s="15">
        <f>IFERROR(VLOOKUP($A542,'دیتا اولیه'!$A:$AM,16,FALSE)/10000000000,"")</f>
        <v>105.6044</v>
      </c>
      <c r="I542" s="14">
        <f>IFERROR(H542/'دیتا اولیه'!$AQ$2*1000000,"")</f>
        <v>2041.9273753818786</v>
      </c>
      <c r="J542" s="15">
        <f t="shared" si="33"/>
        <v>37.900169923534406</v>
      </c>
      <c r="K542" s="14">
        <f>IFERROR(J542/'دیتا اولیه'!$AR$2*1000000,"")</f>
        <v>634.87562060965229</v>
      </c>
      <c r="L542" s="14">
        <f>IFERROR(VLOOKUP($A542,'دیتا اولیه'!$A:$AM,15,FALSE)/10000000000,"")</f>
        <v>44.608499999999999</v>
      </c>
      <c r="M542" s="14">
        <f>IFERROR(L542/'دیتا اولیه'!$AS$2*1000000,"")</f>
        <v>659.87929172645374</v>
      </c>
      <c r="N542" s="51">
        <f>IFERROR(VLOOKUP($A542,'دیتا اولیه'!$A:$AM,36,FALSE),"")</f>
        <v>0.17699999999999999</v>
      </c>
      <c r="O542" s="35">
        <f t="shared" si="34"/>
        <v>3.9383574207481953E-2</v>
      </c>
      <c r="P542" s="51" t="str">
        <f>IFERROR(VLOOKUP($A542,'دیتا اولیه'!$A:$AM,37,FALSE),"")</f>
        <v>-</v>
      </c>
      <c r="Q542" s="34" t="str">
        <f t="shared" si="35"/>
        <v/>
      </c>
      <c r="R542" s="54">
        <f>IFERROR(VLOOKUP($A542,'دیتا اولیه'!$A:$AM,31,FALSE),"")</f>
        <v>1.1092</v>
      </c>
      <c r="S542" s="14">
        <f>IFERROR(VLOOKUP($A542,'دیتا اولیه'!$A:$AM,17,FALSE)/10000000000,"")</f>
        <v>123.55029999999999</v>
      </c>
      <c r="T542" s="14">
        <f>IFERROR(S542/'دیتا اولیه'!$AR$2*1000000,"")</f>
        <v>2069.6232641506272</v>
      </c>
      <c r="U542" s="30">
        <f>IFERROR(VLOOKUP($A542,'دیتا اولیه'!$A:$AM,22,FALSE),"")</f>
        <v>0.499</v>
      </c>
      <c r="V542" s="19">
        <f>IFERROR(VLOOKUP($A542,'دیتا اولیه'!$A:$AN,20,FALSE)/10000000000/L542,"")</f>
        <v>0.1727518298082204</v>
      </c>
      <c r="W542" s="14">
        <f>IFERROR(VLOOKUP($A542,'دیتا اولیه'!$A:$AN,40,FALSE),"")</f>
        <v>28.275099999999998</v>
      </c>
      <c r="X542" s="18">
        <f>IFERROR(VLOOKUP($A542,'دیتا اولیه'!$A:$AN,23,FALSE),"")</f>
        <v>0.79959999999999998</v>
      </c>
      <c r="Y542" s="18">
        <f>IFERROR(VLOOKUP($A542,'دیتا اولیه'!$A:$AN,24,FALSE),"")</f>
        <v>10.3977</v>
      </c>
      <c r="Z542" s="18" t="str">
        <f>IFERROR(VLOOKUP($A542,'دیتا اولیه'!$A:$AN,25,FALSE),"")</f>
        <v>-</v>
      </c>
      <c r="AA542" s="30">
        <f>IFERROR(VLOOKUP($A542,'دیتا اولیه'!$A:$AN,38,FALSE),"")</f>
        <v>0.60150000000000003</v>
      </c>
      <c r="AB542" s="18" t="str">
        <f>IFERROR(VLOOKUP($A542,'دیتا اولیه'!$A:$AN,39,FALSE),"")</f>
        <v>-</v>
      </c>
      <c r="AC542" s="22"/>
    </row>
    <row r="543" spans="1:29" ht="20.5" thickBot="1" x14ac:dyDescent="0.4">
      <c r="A543" s="55" t="s">
        <v>1277</v>
      </c>
      <c r="B543" s="13" t="str">
        <f>VLOOKUP($A543,'دیتا اولیه'!$A:$AM,2,FALSE)</f>
        <v>دشت‌ مرغاب‌</v>
      </c>
      <c r="C543" s="13" t="str">
        <f>VLOOKUP($A543,'دیتا اولیه'!$A:$AM,3,FALSE)</f>
        <v>سایر محصولات غذایی</v>
      </c>
      <c r="D543" s="13">
        <f>VLOOKUP($A543,'دیتا اولیه'!$A:$AM,5,FALSE)/10000000000</f>
        <v>1044.700738344</v>
      </c>
      <c r="E543" s="15">
        <f>IFERROR(D543/'دیتا اولیه'!$AO$2*1000,"")</f>
        <v>12.466595922959428</v>
      </c>
      <c r="F543" s="15">
        <f t="shared" si="32"/>
        <v>26.969823606589241</v>
      </c>
      <c r="G543" s="14">
        <f>IFERROR(F543/'دیتا اولیه'!$AP$2*1000000,"")</f>
        <v>532.57945510642264</v>
      </c>
      <c r="H543" s="15">
        <f>IFERROR(VLOOKUP($A543,'دیتا اولیه'!$A:$AM,16,FALSE)/10000000000,"")</f>
        <v>85.670199999999994</v>
      </c>
      <c r="I543" s="14">
        <f>IFERROR(H543/'دیتا اولیه'!$AQ$2*1000000,"")</f>
        <v>1656.4871031362388</v>
      </c>
      <c r="J543" s="15">
        <f t="shared" si="33"/>
        <v>15.585409002836201</v>
      </c>
      <c r="K543" s="14">
        <f>IFERROR(J543/'دیتا اولیه'!$AR$2*1000000,"")</f>
        <v>261.07524670982127</v>
      </c>
      <c r="L543" s="14">
        <f>IFERROR(VLOOKUP($A543,'دیتا اولیه'!$A:$AM,15,FALSE)/10000000000,"")</f>
        <v>55.501199999999997</v>
      </c>
      <c r="M543" s="14">
        <f>IFERROR(L543/'دیتا اولیه'!$AS$2*1000000,"")</f>
        <v>821.01152349817301</v>
      </c>
      <c r="N543" s="51">
        <f>IFERROR(VLOOKUP($A543,'دیتا اولیه'!$A:$AM,36,FALSE),"")</f>
        <v>2.5611000000000002</v>
      </c>
      <c r="O543" s="35">
        <f t="shared" si="34"/>
        <v>2.1447313900681944</v>
      </c>
      <c r="P543" s="51">
        <f>IFERROR(VLOOKUP($A543,'دیتا اولیه'!$A:$AM,37,FALSE),"")</f>
        <v>1.0579000000000001</v>
      </c>
      <c r="Q543" s="34">
        <f t="shared" si="35"/>
        <v>0.54157565716483469</v>
      </c>
      <c r="R543" s="54">
        <f>IFERROR(VLOOKUP($A543,'دیتا اولیه'!$A:$AM,31,FALSE),"")</f>
        <v>0.60540000000000005</v>
      </c>
      <c r="S543" s="14">
        <f>IFERROR(VLOOKUP($A543,'دیتا اولیه'!$A:$AM,17,FALSE)/10000000000,"")</f>
        <v>175.62870000000001</v>
      </c>
      <c r="T543" s="14">
        <f>IFERROR(S543/'دیتا اولیه'!$AR$2*1000000,"")</f>
        <v>2942.002110658827</v>
      </c>
      <c r="U543" s="30">
        <f>IFERROR(VLOOKUP($A543,'دیتا اولیه'!$A:$AM,22,FALSE),"")</f>
        <v>0.10349999999999999</v>
      </c>
      <c r="V543" s="19">
        <f>IFERROR(VLOOKUP($A543,'دیتا اولیه'!$A:$AN,20,FALSE)/10000000000/L543,"")</f>
        <v>0.55903115608311171</v>
      </c>
      <c r="W543" s="14">
        <f>IFERROR(VLOOKUP($A543,'دیتا اولیه'!$A:$AN,40,FALSE),"")</f>
        <v>156.19069999999999</v>
      </c>
      <c r="X543" s="18">
        <f>IFERROR(VLOOKUP($A543,'دیتا اولیه'!$A:$AN,23,FALSE),"")</f>
        <v>0.86570000000000003</v>
      </c>
      <c r="Y543" s="18">
        <f>IFERROR(VLOOKUP($A543,'دیتا اولیه'!$A:$AN,24,FALSE),"")</f>
        <v>9.1076999999999995</v>
      </c>
      <c r="Z543" s="18" t="str">
        <f>IFERROR(VLOOKUP($A543,'دیتا اولیه'!$A:$AN,25,FALSE),"")</f>
        <v>-</v>
      </c>
      <c r="AA543" s="30">
        <f>IFERROR(VLOOKUP($A543,'دیتا اولیه'!$A:$AN,38,FALSE),"")</f>
        <v>9.5899999999999999E-2</v>
      </c>
      <c r="AB543" s="18">
        <f>IFERROR(VLOOKUP($A543,'دیتا اولیه'!$A:$AN,39,FALSE),"")</f>
        <v>0.15540000000000001</v>
      </c>
      <c r="AC543" s="22"/>
    </row>
    <row r="544" spans="1:29" ht="20.5" thickBot="1" x14ac:dyDescent="0.4">
      <c r="A544" s="14" t="s">
        <v>1288</v>
      </c>
      <c r="B544" s="13" t="str">
        <f>VLOOKUP($A544,'دیتا اولیه'!$A:$AM,2,FALSE)</f>
        <v>نوش پونه مشهد</v>
      </c>
      <c r="C544" s="13" t="str">
        <f>VLOOKUP($A544,'دیتا اولیه'!$A:$AM,3,FALSE)</f>
        <v>سایر محصولات غذایی</v>
      </c>
      <c r="D544" s="13">
        <f>VLOOKUP($A544,'دیتا اولیه'!$A:$AM,5,FALSE)/10000000000</f>
        <v>904.76443200000006</v>
      </c>
      <c r="E544" s="15">
        <f>IFERROR(D544/'دیتا اولیه'!$AO$2*1000,"")</f>
        <v>10.796711599045347</v>
      </c>
      <c r="F544" s="15">
        <f t="shared" si="32"/>
        <v>20.612627425189078</v>
      </c>
      <c r="G544" s="14">
        <f>IFERROR(F544/'دیتا اولیه'!$AP$2*1000000,"")</f>
        <v>407.04240571068482</v>
      </c>
      <c r="H544" s="15">
        <f>IFERROR(VLOOKUP($A544,'دیتا اولیه'!$A:$AM,16,FALSE)/10000000000,"")</f>
        <v>73.703900000000004</v>
      </c>
      <c r="I544" s="14">
        <f>IFERROR(H544/'دیتا اولیه'!$AQ$2*1000000,"")</f>
        <v>1425.11117986001</v>
      </c>
      <c r="J544" s="15">
        <f t="shared" si="33"/>
        <v>46.328898743532896</v>
      </c>
      <c r="K544" s="14">
        <f>IFERROR(J544/'دیتا اولیه'!$AR$2*1000000,"")</f>
        <v>776.06745303001662</v>
      </c>
      <c r="L544" s="14">
        <f>IFERROR(VLOOKUP($A544,'دیتا اولیه'!$A:$AM,15,FALSE)/10000000000,"")</f>
        <v>6.2683</v>
      </c>
      <c r="M544" s="14">
        <f>IFERROR(L544/'دیتا اولیه'!$AS$2*1000000,"")</f>
        <v>92.724959689945422</v>
      </c>
      <c r="N544" s="51">
        <f>IFERROR(VLOOKUP($A544,'دیتا اولیه'!$A:$AM,36,FALSE),"")</f>
        <v>-0.86470000000000002</v>
      </c>
      <c r="O544" s="35">
        <f t="shared" si="34"/>
        <v>-0.88051945829203715</v>
      </c>
      <c r="P544" s="51">
        <f>IFERROR(VLOOKUP($A544,'دیتا اولیه'!$A:$AM,37,FALSE),"")</f>
        <v>-0.69589999999999996</v>
      </c>
      <c r="Q544" s="34">
        <f t="shared" si="35"/>
        <v>-0.77219828109051636</v>
      </c>
      <c r="R544" s="54">
        <f>IFERROR(VLOOKUP($A544,'دیتا اولیه'!$A:$AM,31,FALSE),"")</f>
        <v>0.16470000000000001</v>
      </c>
      <c r="S544" s="14">
        <f>IFERROR(VLOOKUP($A544,'دیتا اولیه'!$A:$AM,17,FALSE)/10000000000,"")</f>
        <v>139.9068</v>
      </c>
      <c r="T544" s="14">
        <f>IFERROR(S544/'دیتا اولیه'!$AR$2*1000000,"")</f>
        <v>2343.6152570480926</v>
      </c>
      <c r="U544" s="30">
        <f>IFERROR(VLOOKUP($A544,'دیتا اولیه'!$A:$AM,22,FALSE),"")</f>
        <v>0.1019</v>
      </c>
      <c r="V544" s="19">
        <f>IFERROR(VLOOKUP($A544,'دیتا اولیه'!$A:$AN,20,FALSE)/10000000000/L544,"")</f>
        <v>0.49325973549447216</v>
      </c>
      <c r="W544" s="14">
        <f>IFERROR(VLOOKUP($A544,'دیتا اولیه'!$A:$AN,40,FALSE),"")</f>
        <v>126.9044</v>
      </c>
      <c r="X544" s="18">
        <f>IFERROR(VLOOKUP($A544,'دیتا اولیه'!$A:$AN,23,FALSE),"")</f>
        <v>0.86150000000000004</v>
      </c>
      <c r="Y544" s="18">
        <f>IFERROR(VLOOKUP($A544,'دیتا اولیه'!$A:$AN,24,FALSE),"")</f>
        <v>9.3878000000000004</v>
      </c>
      <c r="Z544" s="18" t="str">
        <f>IFERROR(VLOOKUP($A544,'دیتا اولیه'!$A:$AN,25,FALSE),"")</f>
        <v>-</v>
      </c>
      <c r="AA544" s="30">
        <f>IFERROR(VLOOKUP($A544,'دیتا اولیه'!$A:$AN,38,FALSE),"")</f>
        <v>0.1168</v>
      </c>
      <c r="AB544" s="18">
        <f>IFERROR(VLOOKUP($A544,'دیتا اولیه'!$A:$AN,39,FALSE),"")</f>
        <v>0.97599999999999998</v>
      </c>
      <c r="AC544" s="22"/>
    </row>
    <row r="545" spans="1:29" ht="20.5" thickBot="1" x14ac:dyDescent="0.4">
      <c r="A545" s="14" t="s">
        <v>1334</v>
      </c>
      <c r="B545" s="13" t="str">
        <f>VLOOKUP($A545,'دیتا اولیه'!$A:$AM,2,FALSE)</f>
        <v>خوراک‌  دام‌ پارس‌</v>
      </c>
      <c r="C545" s="13" t="str">
        <f>VLOOKUP($A545,'دیتا اولیه'!$A:$AM,3,FALSE)</f>
        <v>سایر محصولات غذایی</v>
      </c>
      <c r="D545" s="13">
        <f>VLOOKUP($A545,'دیتا اولیه'!$A:$AM,5,FALSE)/10000000000</f>
        <v>644.48</v>
      </c>
      <c r="E545" s="15">
        <f>IFERROR(D545/'دیتا اولیه'!$AO$2*1000,"")</f>
        <v>7.6906921241050128</v>
      </c>
      <c r="F545" s="15">
        <f t="shared" si="32"/>
        <v>4.1826496181850477</v>
      </c>
      <c r="G545" s="14">
        <f>IFERROR(F545/'دیتا اولیه'!$AP$2*1000000,"")</f>
        <v>82.595766551837428</v>
      </c>
      <c r="H545" s="15">
        <f>IFERROR(VLOOKUP($A545,'دیتا اولیه'!$A:$AM,16,FALSE)/10000000000,"")</f>
        <v>7.3604000000000003</v>
      </c>
      <c r="I545" s="14">
        <f>IFERROR(H545/'دیتا اولیه'!$AQ$2*1000000,"")</f>
        <v>142.31795506400093</v>
      </c>
      <c r="J545" s="15" t="str">
        <f t="shared" si="33"/>
        <v/>
      </c>
      <c r="K545" s="14" t="str">
        <f>IFERROR(J545/'دیتا اولیه'!$AR$2*1000000,"")</f>
        <v/>
      </c>
      <c r="L545" s="14">
        <f>IFERROR(VLOOKUP($A545,'دیتا اولیه'!$A:$AM,15,FALSE)/10000000000,"")</f>
        <v>-4.7104999999999997</v>
      </c>
      <c r="M545" s="14">
        <f>IFERROR(L545/'دیتا اولیه'!$AS$2*1000000,"")</f>
        <v>-69.680921879853841</v>
      </c>
      <c r="N545" s="51" t="str">
        <f>IFERROR(VLOOKUP($A545,'دیتا اولیه'!$A:$AM,36,FALSE),"")</f>
        <v>-</v>
      </c>
      <c r="O545" s="35" t="str">
        <f t="shared" si="34"/>
        <v/>
      </c>
      <c r="P545" s="51">
        <f>IFERROR(VLOOKUP($A545,'دیتا اولیه'!$A:$AM,37,FALSE),"")</f>
        <v>-2.1261999999999999</v>
      </c>
      <c r="Q545" s="34">
        <f t="shared" si="35"/>
        <v>-1.8436379343500833</v>
      </c>
      <c r="R545" s="54">
        <f>IFERROR(VLOOKUP($A545,'دیتا اولیه'!$A:$AM,31,FALSE),"")</f>
        <v>7.1599999999999997E-2</v>
      </c>
      <c r="S545" s="14">
        <f>IFERROR(VLOOKUP($A545,'دیتا اولیه'!$A:$AM,17,FALSE)/10000000000,"")</f>
        <v>-7.1597</v>
      </c>
      <c r="T545" s="14">
        <f>IFERROR(S545/'دیتا اولیه'!$AR$2*1000000,"")</f>
        <v>-119.93400003350251</v>
      </c>
      <c r="U545" s="30">
        <f>IFERROR(VLOOKUP($A545,'دیتا اولیه'!$A:$AM,22,FALSE),"")</f>
        <v>0.7</v>
      </c>
      <c r="V545" s="19" t="str">
        <f>IFERROR(VLOOKUP($A545,'دیتا اولیه'!$A:$AN,20,FALSE)/10000000000/L545,"")</f>
        <v/>
      </c>
      <c r="W545" s="14">
        <f>IFERROR(VLOOKUP($A545,'دیتا اولیه'!$A:$AN,40,FALSE),"")</f>
        <v>49.069099999999999</v>
      </c>
      <c r="X545" s="18">
        <f>IFERROR(VLOOKUP($A545,'دیتا اولیه'!$A:$AN,23,FALSE),"")</f>
        <v>3.3521999999999998</v>
      </c>
      <c r="Y545" s="18" t="str">
        <f>IFERROR(VLOOKUP($A545,'دیتا اولیه'!$A:$AN,24,FALSE),"")</f>
        <v>-</v>
      </c>
      <c r="Z545" s="18" t="str">
        <f>IFERROR(VLOOKUP($A545,'دیتا اولیه'!$A:$AN,25,FALSE),"")</f>
        <v>-</v>
      </c>
      <c r="AA545" s="30">
        <f>IFERROR(VLOOKUP($A545,'دیتا اولیه'!$A:$AN,38,FALSE),"")</f>
        <v>7.85E-2</v>
      </c>
      <c r="AB545" s="18">
        <f>IFERROR(VLOOKUP($A545,'دیتا اولیه'!$A:$AN,39,FALSE),"")</f>
        <v>1.4208000000000001</v>
      </c>
      <c r="AC545" s="22"/>
    </row>
    <row r="546" spans="1:29" ht="20.5" thickBot="1" x14ac:dyDescent="0.4">
      <c r="A546" s="55" t="s">
        <v>981</v>
      </c>
      <c r="B546" s="13" t="str">
        <f>VLOOKUP($A546,'دیتا اولیه'!$A:$AM,2,FALSE)</f>
        <v>کشت وصنعت بهاران گلبهار خراسان</v>
      </c>
      <c r="C546" s="13" t="str">
        <f>VLOOKUP($A546,'دیتا اولیه'!$A:$AM,3,FALSE)</f>
        <v>سایر محصولات غذایی</v>
      </c>
      <c r="D546" s="13">
        <f>VLOOKUP($A546,'دیتا اولیه'!$A:$AM,5,FALSE)/10000000000</f>
        <v>636.77279488500005</v>
      </c>
      <c r="E546" s="15">
        <f>IFERROR(D546/'دیتا اولیه'!$AO$2*1000,"")</f>
        <v>7.5987207026849646</v>
      </c>
      <c r="F546" s="15">
        <f t="shared" si="32"/>
        <v>20.703764001041936</v>
      </c>
      <c r="G546" s="14">
        <f>IFERROR(F546/'دیتا اولیه'!$AP$2*1000000,"")</f>
        <v>408.84210112642052</v>
      </c>
      <c r="H546" s="15">
        <f>IFERROR(VLOOKUP($A546,'دیتا اولیه'!$A:$AM,16,FALSE)/10000000000,"")</f>
        <v>89.077699999999993</v>
      </c>
      <c r="I546" s="14">
        <f>IFERROR(H546/'دیتا اولیه'!$AQ$2*1000000,"")</f>
        <v>1722.3732549595884</v>
      </c>
      <c r="J546" s="15">
        <f t="shared" si="33"/>
        <v>15.71251359098547</v>
      </c>
      <c r="K546" s="14">
        <f>IFERROR(J546/'دیتا اولیه'!$AR$2*1000000,"")</f>
        <v>263.20440878076738</v>
      </c>
      <c r="L546" s="14">
        <f>IFERROR(VLOOKUP($A546,'دیتا اولیه'!$A:$AM,15,FALSE)/10000000000,"")</f>
        <v>31.7927</v>
      </c>
      <c r="M546" s="14">
        <f>IFERROR(L546/'دیتا اولیه'!$AS$2*1000000,"")</f>
        <v>470.29925592816676</v>
      </c>
      <c r="N546" s="51">
        <f>IFERROR(VLOOKUP($A546,'دیتا اولیه'!$A:$AM,36,FALSE),"")</f>
        <v>1.0234000000000001</v>
      </c>
      <c r="O546" s="35">
        <f t="shared" si="34"/>
        <v>0.78682134583807928</v>
      </c>
      <c r="P546" s="51">
        <f>IFERROR(VLOOKUP($A546,'دیتا اولیه'!$A:$AM,37,FALSE),"")</f>
        <v>0.53559999999999997</v>
      </c>
      <c r="Q546" s="34">
        <f t="shared" si="35"/>
        <v>0.15032002485170359</v>
      </c>
      <c r="R546" s="54" t="str">
        <f>IFERROR(VLOOKUP($A546,'دیتا اولیه'!$A:$AM,31,FALSE),"")</f>
        <v>-</v>
      </c>
      <c r="S546" s="14">
        <f>IFERROR(VLOOKUP($A546,'دیتا اولیه'!$A:$AM,17,FALSE)/10000000000,"")</f>
        <v>189.1129</v>
      </c>
      <c r="T546" s="14">
        <f>IFERROR(S546/'دیتا اولیه'!$AR$2*1000000,"")</f>
        <v>3167.8794579292089</v>
      </c>
      <c r="U546" s="30">
        <f>IFERROR(VLOOKUP($A546,'دیتا اولیه'!$A:$AM,22,FALSE),"")</f>
        <v>0.26140000000000002</v>
      </c>
      <c r="V546" s="19" t="str">
        <f>IFERROR(VLOOKUP($A546,'دیتا اولیه'!$A:$AN,20,FALSE)/10000000000/L546,"")</f>
        <v/>
      </c>
      <c r="W546" s="14">
        <f>IFERROR(VLOOKUP($A546,'دیتا اولیه'!$A:$AN,40,FALSE),"")</f>
        <v>109.574</v>
      </c>
      <c r="X546" s="18">
        <f>IFERROR(VLOOKUP($A546,'دیتا اولیه'!$A:$AN,23,FALSE),"")</f>
        <v>1.2132000000000001</v>
      </c>
      <c r="Y546" s="18">
        <f>IFERROR(VLOOKUP($A546,'دیتا اولیه'!$A:$AN,24,FALSE),"")</f>
        <v>7.1226000000000003</v>
      </c>
      <c r="Z546" s="18" t="str">
        <f>IFERROR(VLOOKUP($A546,'دیتا اولیه'!$A:$AN,25,FALSE),"")</f>
        <v>-</v>
      </c>
      <c r="AA546" s="30">
        <f>IFERROR(VLOOKUP($A546,'دیتا اولیه'!$A:$AN,38,FALSE),"")</f>
        <v>0.1036</v>
      </c>
      <c r="AB546" s="18">
        <f>IFERROR(VLOOKUP($A546,'دیتا اولیه'!$A:$AN,39,FALSE),"")</f>
        <v>0.67700000000000005</v>
      </c>
      <c r="AC546" s="22"/>
    </row>
    <row r="547" spans="1:29" ht="20.5" thickBot="1" x14ac:dyDescent="0.4">
      <c r="A547" s="55" t="s">
        <v>1015</v>
      </c>
      <c r="B547" s="13" t="str">
        <f>VLOOKUP($A547,'دیتا اولیه'!$A:$AM,2,FALSE)</f>
        <v>کشت‌وصنعت‌پیاذر</v>
      </c>
      <c r="C547" s="13" t="str">
        <f>VLOOKUP($A547,'دیتا اولیه'!$A:$AM,3,FALSE)</f>
        <v>سایر محصولات غذایی</v>
      </c>
      <c r="D547" s="13">
        <f>VLOOKUP($A547,'دیتا اولیه'!$A:$AM,5,FALSE)/10000000000</f>
        <v>554.4</v>
      </c>
      <c r="E547" s="15">
        <f>IFERROR(D547/'دیتا اولیه'!$AO$2*1000,"")</f>
        <v>6.6157517899761338</v>
      </c>
      <c r="F547" s="15">
        <f t="shared" si="32"/>
        <v>17.837782721542457</v>
      </c>
      <c r="G547" s="14">
        <f>IFERROR(F547/'دیتا اولیه'!$AP$2*1000000,"")</f>
        <v>352.2468941852776</v>
      </c>
      <c r="H547" s="15">
        <f>IFERROR(VLOOKUP($A547,'دیتا اولیه'!$A:$AM,16,FALSE)/10000000000,"")</f>
        <v>43.540199999999999</v>
      </c>
      <c r="I547" s="14">
        <f>IFERROR(H547/'دیتا اولیه'!$AQ$2*1000000,"")</f>
        <v>841.87710274952622</v>
      </c>
      <c r="J547" s="15">
        <f t="shared" si="33"/>
        <v>15.186962354983821</v>
      </c>
      <c r="K547" s="14">
        <f>IFERROR(J547/'دیتا اولیه'!$AR$2*1000000,"")</f>
        <v>254.40076310340251</v>
      </c>
      <c r="L547" s="14">
        <f>IFERROR(VLOOKUP($A547,'دیتا اولیه'!$A:$AM,15,FALSE)/10000000000,"")</f>
        <v>19.243400000000001</v>
      </c>
      <c r="M547" s="14">
        <f>IFERROR(L547/'دیتا اولیه'!$AS$2*1000000,"")</f>
        <v>284.661469504889</v>
      </c>
      <c r="N547" s="51">
        <f>IFERROR(VLOOKUP($A547,'دیتا اولیه'!$A:$AM,36,FALSE),"")</f>
        <v>0.2671</v>
      </c>
      <c r="O547" s="35">
        <f t="shared" si="34"/>
        <v>0.11894896081418938</v>
      </c>
      <c r="P547" s="51">
        <f>IFERROR(VLOOKUP($A547,'دیتا اولیه'!$A:$AM,37,FALSE),"")</f>
        <v>7.8799999999999995E-2</v>
      </c>
      <c r="Q547" s="34">
        <f t="shared" si="35"/>
        <v>-0.19186946938654759</v>
      </c>
      <c r="R547" s="54">
        <f>IFERROR(VLOOKUP($A547,'دیتا اولیه'!$A:$AM,31,FALSE),"")</f>
        <v>0.35389999999999999</v>
      </c>
      <c r="S547" s="14">
        <f>IFERROR(VLOOKUP($A547,'دیتا اولیه'!$A:$AM,17,FALSE)/10000000000,"")</f>
        <v>112.55970000000001</v>
      </c>
      <c r="T547" s="14">
        <f>IFERROR(S547/'دیتا اولیه'!$AR$2*1000000,"")</f>
        <v>1885.5168601437258</v>
      </c>
      <c r="U547" s="30">
        <f>IFERROR(VLOOKUP($A547,'دیتا اولیه'!$A:$AM,22,FALSE),"")</f>
        <v>0.40189999999999998</v>
      </c>
      <c r="V547" s="19">
        <f>IFERROR(VLOOKUP($A547,'دیتا اولیه'!$A:$AN,20,FALSE)/10000000000/L547,"")</f>
        <v>3.0140203914069235E-4</v>
      </c>
      <c r="W547" s="14">
        <f>IFERROR(VLOOKUP($A547,'دیتا اولیه'!$A:$AN,40,FALSE),"")</f>
        <v>96.886300000000006</v>
      </c>
      <c r="X547" s="18">
        <f>IFERROR(VLOOKUP($A547,'دیتا اولیه'!$A:$AN,23,FALSE),"")</f>
        <v>2.6332</v>
      </c>
      <c r="Y547" s="18">
        <f>IFERROR(VLOOKUP($A547,'دیتا اولیه'!$A:$AN,24,FALSE),"")</f>
        <v>10.1471</v>
      </c>
      <c r="Z547" s="18" t="str">
        <f>IFERROR(VLOOKUP($A547,'دیتا اولیه'!$A:$AN,25,FALSE),"")</f>
        <v>-</v>
      </c>
      <c r="AA547" s="30">
        <f>IFERROR(VLOOKUP($A547,'دیتا اولیه'!$A:$AN,38,FALSE),"")</f>
        <v>0.22700000000000001</v>
      </c>
      <c r="AB547" s="18">
        <f>IFERROR(VLOOKUP($A547,'دیتا اولیه'!$A:$AN,39,FALSE),"")</f>
        <v>0.81020000000000003</v>
      </c>
      <c r="AC547" s="22"/>
    </row>
    <row r="548" spans="1:29" ht="20.5" thickBot="1" x14ac:dyDescent="0.4">
      <c r="A548" s="14" t="s">
        <v>490</v>
      </c>
      <c r="B548" s="13" t="str">
        <f>VLOOKUP($A548,'دیتا اولیه'!$A:$AM,2,FALSE)</f>
        <v>مجتمع تولیدی نیلی صنعت کرمان</v>
      </c>
      <c r="C548" s="13" t="str">
        <f>VLOOKUP($A548,'دیتا اولیه'!$A:$AM,3,FALSE)</f>
        <v>سایر محصولات غذایی</v>
      </c>
      <c r="D548" s="13">
        <f>VLOOKUP($A548,'دیتا اولیه'!$A:$AM,5,FALSE)/10000000000</f>
        <v>218.8</v>
      </c>
      <c r="E548" s="15">
        <f>IFERROR(D548/'دیتا اولیه'!$AO$2*1000,"")</f>
        <v>2.6109785202863964</v>
      </c>
      <c r="F548" s="15" t="str">
        <f t="shared" si="32"/>
        <v/>
      </c>
      <c r="G548" s="14" t="str">
        <f>IFERROR(F548/'دیتا اولیه'!$AP$2*1000000,"")</f>
        <v/>
      </c>
      <c r="H548" s="15">
        <f>IFERROR(VLOOKUP($A548,'دیتا اولیه'!$A:$AM,16,FALSE)/10000000000,"")</f>
        <v>3.698</v>
      </c>
      <c r="I548" s="14">
        <f>IFERROR(H548/'دیتا اولیه'!$AQ$2*1000000,"")</f>
        <v>71.503151707335945</v>
      </c>
      <c r="J548" s="15" t="str">
        <f t="shared" si="33"/>
        <v/>
      </c>
      <c r="K548" s="14" t="str">
        <f>IFERROR(J548/'دیتا اولیه'!$AR$2*1000000,"")</f>
        <v/>
      </c>
      <c r="L548" s="14">
        <f>IFERROR(VLOOKUP($A548,'دیتا اولیه'!$A:$AM,15,FALSE)/10000000000,"")</f>
        <v>-0.93359999999999999</v>
      </c>
      <c r="M548" s="14">
        <f>IFERROR(L548/'دیتا اولیه'!$AS$2*1000000,"")</f>
        <v>-13.810446591026759</v>
      </c>
      <c r="N548" s="51" t="str">
        <f>IFERROR(VLOOKUP($A548,'دیتا اولیه'!$A:$AM,36,FALSE),"")</f>
        <v>-</v>
      </c>
      <c r="O548" s="35" t="str">
        <f t="shared" si="34"/>
        <v/>
      </c>
      <c r="P548" s="51" t="str">
        <f>IFERROR(VLOOKUP($A548,'دیتا اولیه'!$A:$AM,37,FALSE),"")</f>
        <v>-</v>
      </c>
      <c r="Q548" s="34" t="str">
        <f t="shared" si="35"/>
        <v/>
      </c>
      <c r="R548" s="54">
        <f>IFERROR(VLOOKUP($A548,'دیتا اولیه'!$A:$AM,31,FALSE),"")</f>
        <v>1.355</v>
      </c>
      <c r="S548" s="14">
        <f>IFERROR(VLOOKUP($A548,'دیتا اولیه'!$A:$AM,17,FALSE)/10000000000,"")</f>
        <v>-2.0607000000000002</v>
      </c>
      <c r="T548" s="14">
        <f>IFERROR(S548/'دیتا اولیه'!$AR$2*1000000,"")</f>
        <v>-34.51932257902407</v>
      </c>
      <c r="U548" s="30" t="str">
        <f>IFERROR(VLOOKUP($A548,'دیتا اولیه'!$A:$AM,22,FALSE),"")</f>
        <v>-</v>
      </c>
      <c r="V548" s="19">
        <f>IFERROR(VLOOKUP($A548,'دیتا اولیه'!$A:$AN,20,FALSE)/10000000000/L548,"")</f>
        <v>-0.21722365038560412</v>
      </c>
      <c r="W548" s="14">
        <f>IFERROR(VLOOKUP($A548,'دیتا اولیه'!$A:$AN,40,FALSE),"")</f>
        <v>11397.5417</v>
      </c>
      <c r="X548" s="18">
        <f>IFERROR(VLOOKUP($A548,'دیتا اولیه'!$A:$AN,23,FALSE),"")</f>
        <v>1722.8345999999999</v>
      </c>
      <c r="Y548" s="18" t="str">
        <f>IFERROR(VLOOKUP($A548,'دیتا اولیه'!$A:$AN,24,FALSE),"")</f>
        <v>-</v>
      </c>
      <c r="Z548" s="18" t="str">
        <f>IFERROR(VLOOKUP($A548,'دیتا اولیه'!$A:$AN,25,FALSE),"")</f>
        <v>-</v>
      </c>
      <c r="AA548" s="30">
        <f>IFERROR(VLOOKUP($A548,'دیتا اولیه'!$A:$AN,38,FALSE),"")</f>
        <v>-9.9500000000000005E-2</v>
      </c>
      <c r="AB548" s="18">
        <f>IFERROR(VLOOKUP($A548,'دیتا اولیه'!$A:$AN,39,FALSE),"")</f>
        <v>-0.21579999999999999</v>
      </c>
      <c r="AC548" s="22"/>
    </row>
    <row r="549" spans="1:29" ht="20.5" thickBot="1" x14ac:dyDescent="0.4">
      <c r="A549" s="14" t="s">
        <v>969</v>
      </c>
      <c r="B549" s="13" t="str">
        <f>VLOOKUP($A549,'دیتا اولیه'!$A:$AM,2,FALSE)</f>
        <v>زغال سنگ پروده طبس</v>
      </c>
      <c r="C549" s="13" t="str">
        <f>VLOOKUP($A549,'دیتا اولیه'!$A:$AM,3,FALSE)</f>
        <v>زغال سنگ</v>
      </c>
      <c r="D549" s="13">
        <f>VLOOKUP($A549,'دیتا اولیه'!$A:$AM,5,FALSE)/10000000000</f>
        <v>5964</v>
      </c>
      <c r="E549" s="15">
        <f>IFERROR(D549/'دیتا اولیه'!$AO$2*1000,"")</f>
        <v>71.16945107398567</v>
      </c>
      <c r="F549" s="15">
        <f t="shared" si="32"/>
        <v>76.655066754213181</v>
      </c>
      <c r="G549" s="14">
        <f>IFERROR(F549/'دیتا اولیه'!$AP$2*1000000,"")</f>
        <v>1513.7256468051576</v>
      </c>
      <c r="H549" s="15">
        <f>IFERROR(VLOOKUP($A549,'دیتا اولیه'!$A:$AM,16,FALSE)/10000000000,"")</f>
        <v>805.36959999999999</v>
      </c>
      <c r="I549" s="14">
        <f>IFERROR(H549/'دیتا اولیه'!$AQ$2*1000000,"")</f>
        <v>15572.326849452802</v>
      </c>
      <c r="J549" s="15" t="str">
        <f t="shared" si="33"/>
        <v/>
      </c>
      <c r="K549" s="14" t="str">
        <f>IFERROR(J549/'دیتا اولیه'!$AR$2*1000000,"")</f>
        <v/>
      </c>
      <c r="L549" s="14">
        <f>IFERROR(VLOOKUP($A549,'دیتا اولیه'!$A:$AM,15,FALSE)/10000000000,"")</f>
        <v>105.0711</v>
      </c>
      <c r="M549" s="14">
        <f>IFERROR(L549/'دیتا اولیه'!$AS$2*1000000,"")</f>
        <v>1554.2832206624164</v>
      </c>
      <c r="N549" s="51" t="str">
        <f>IFERROR(VLOOKUP($A549,'دیتا اولیه'!$A:$AM,36,FALSE),"")</f>
        <v>-</v>
      </c>
      <c r="O549" s="35" t="str">
        <f t="shared" si="34"/>
        <v/>
      </c>
      <c r="P549" s="51">
        <f>IFERROR(VLOOKUP($A549,'دیتا اولیه'!$A:$AM,37,FALSE),"")</f>
        <v>0.37069999999999997</v>
      </c>
      <c r="Q549" s="34">
        <f t="shared" si="35"/>
        <v>2.6793213118149195E-2</v>
      </c>
      <c r="R549" s="54">
        <f>IFERROR(VLOOKUP($A549,'دیتا اولیه'!$A:$AM,31,FALSE),"")</f>
        <v>-0.15640000000000001</v>
      </c>
      <c r="S549" s="14">
        <f>IFERROR(VLOOKUP($A549,'دیتا اولیه'!$A:$AM,17,FALSE)/10000000000,"")</f>
        <v>139.13679999999999</v>
      </c>
      <c r="T549" s="14">
        <f>IFERROR(S549/'دیتا اولیه'!$AR$2*1000000,"")</f>
        <v>2330.7167864381795</v>
      </c>
      <c r="U549" s="30">
        <f>IFERROR(VLOOKUP($A549,'دیتا اولیه'!$A:$AM,22,FALSE),"")</f>
        <v>0.99109999999999998</v>
      </c>
      <c r="V549" s="19">
        <f>IFERROR(VLOOKUP($A549,'دیتا اولیه'!$A:$AN,20,FALSE)/10000000000/L549,"")</f>
        <v>0.27498332081799848</v>
      </c>
      <c r="W549" s="14">
        <f>IFERROR(VLOOKUP($A549,'دیتا اولیه'!$A:$AN,40,FALSE),"")</f>
        <v>157.1173</v>
      </c>
      <c r="X549" s="18">
        <f>IFERROR(VLOOKUP($A549,'دیتا اولیه'!$A:$AN,23,FALSE),"")</f>
        <v>2.0356999999999998</v>
      </c>
      <c r="Y549" s="18" t="str">
        <f>IFERROR(VLOOKUP($A549,'دیتا اولیه'!$A:$AN,24,FALSE),"")</f>
        <v>-</v>
      </c>
      <c r="Z549" s="18" t="str">
        <f>IFERROR(VLOOKUP($A549,'دیتا اولیه'!$A:$AN,25,FALSE),"")</f>
        <v>-</v>
      </c>
      <c r="AA549" s="30">
        <f>IFERROR(VLOOKUP($A549,'دیتا اولیه'!$A:$AN,38,FALSE),"")</f>
        <v>0.3286</v>
      </c>
      <c r="AB549" s="18">
        <f>IFERROR(VLOOKUP($A549,'دیتا اولیه'!$A:$AN,39,FALSE),"")</f>
        <v>1.0356000000000001</v>
      </c>
      <c r="AC549" s="22"/>
    </row>
    <row r="550" spans="1:29" ht="20.5" thickBot="1" x14ac:dyDescent="0.4">
      <c r="A550" s="14" t="s">
        <v>421</v>
      </c>
      <c r="B550" s="13" t="str">
        <f>VLOOKUP($A550,'دیتا اولیه'!$A:$AM,2,FALSE)</f>
        <v>کانی کربن طبس</v>
      </c>
      <c r="C550" s="13" t="str">
        <f>VLOOKUP($A550,'دیتا اولیه'!$A:$AM,3,FALSE)</f>
        <v>زغال سنگ</v>
      </c>
      <c r="D550" s="13">
        <f>VLOOKUP($A550,'دیتا اولیه'!$A:$AM,5,FALSE)/10000000000</f>
        <v>1723</v>
      </c>
      <c r="E550" s="15">
        <f>IFERROR(D550/'دیتا اولیه'!$AO$2*1000,"")</f>
        <v>20.560859188544153</v>
      </c>
      <c r="F550" s="15" t="str">
        <f t="shared" si="32"/>
        <v/>
      </c>
      <c r="G550" s="14" t="str">
        <f>IFERROR(F550/'دیتا اولیه'!$AP$2*1000000,"")</f>
        <v/>
      </c>
      <c r="H550" s="15">
        <f>IFERROR(VLOOKUP($A550,'دیتا اولیه'!$A:$AM,16,FALSE)/10000000000,"")</f>
        <v>185.98859999999999</v>
      </c>
      <c r="I550" s="14">
        <f>IFERROR(H550/'دیتا اولیه'!$AQ$2*1000000,"")</f>
        <v>3596.2063498201787</v>
      </c>
      <c r="J550" s="15">
        <f t="shared" si="33"/>
        <v>38.33941743900133</v>
      </c>
      <c r="K550" s="14">
        <f>IFERROR(J550/'دیتا اولیه'!$AR$2*1000000,"")</f>
        <v>642.23357017942828</v>
      </c>
      <c r="L550" s="14">
        <f>IFERROR(VLOOKUP($A550,'دیتا اولیه'!$A:$AM,15,FALSE)/10000000000,"")</f>
        <v>40.540100000000002</v>
      </c>
      <c r="M550" s="14">
        <f>IFERROR(L550/'دیتا اولیه'!$AS$2*1000000,"")</f>
        <v>599.69675004807618</v>
      </c>
      <c r="N550" s="51">
        <f>IFERROR(VLOOKUP($A550,'دیتا اولیه'!$A:$AM,36,FALSE),"")</f>
        <v>5.74E-2</v>
      </c>
      <c r="O550" s="35">
        <f t="shared" si="34"/>
        <v>-6.6232632653363321E-2</v>
      </c>
      <c r="P550" s="51" t="str">
        <f>IFERROR(VLOOKUP($A550,'دیتا اولیه'!$A:$AM,37,FALSE),"")</f>
        <v>-</v>
      </c>
      <c r="Q550" s="34" t="str">
        <f t="shared" si="35"/>
        <v/>
      </c>
      <c r="R550" s="54">
        <f>IFERROR(VLOOKUP($A550,'دیتا اولیه'!$A:$AM,31,FALSE),"")</f>
        <v>-0.3664</v>
      </c>
      <c r="S550" s="14">
        <f>IFERROR(VLOOKUP($A550,'دیتا اولیه'!$A:$AM,17,FALSE)/10000000000,"")</f>
        <v>178.2921</v>
      </c>
      <c r="T550" s="14">
        <f>IFERROR(S550/'دیتا اولیه'!$AR$2*1000000,"")</f>
        <v>2986.6174179607015</v>
      </c>
      <c r="U550" s="30" t="str">
        <f>IFERROR(VLOOKUP($A550,'دیتا اولیه'!$A:$AM,22,FALSE),"")</f>
        <v>-</v>
      </c>
      <c r="V550" s="19">
        <f>IFERROR(VLOOKUP($A550,'دیتا اولیه'!$A:$AN,20,FALSE)/10000000000/L550,"")</f>
        <v>7.0372298045638756E-2</v>
      </c>
      <c r="W550" s="14">
        <f>IFERROR(VLOOKUP($A550,'دیتا اولیه'!$A:$AN,40,FALSE),"")</f>
        <v>184.59289999999999</v>
      </c>
      <c r="X550" s="18">
        <f>IFERROR(VLOOKUP($A550,'دیتا اولیه'!$A:$AN,23,FALSE),"")</f>
        <v>3.1848000000000001</v>
      </c>
      <c r="Y550" s="18">
        <f>IFERROR(VLOOKUP($A550,'دیتا اولیه'!$A:$AN,24,FALSE),"")</f>
        <v>7.1547000000000001</v>
      </c>
      <c r="Z550" s="18" t="str">
        <f>IFERROR(VLOOKUP($A550,'دیتا اولیه'!$A:$AN,25,FALSE),"")</f>
        <v>-</v>
      </c>
      <c r="AA550" s="30" t="str">
        <f>IFERROR(VLOOKUP($A550,'دیتا اولیه'!$A:$AN,38,FALSE),"")</f>
        <v>-</v>
      </c>
      <c r="AB550" s="18" t="str">
        <f>IFERROR(VLOOKUP($A550,'دیتا اولیه'!$A:$AN,39,FALSE),"")</f>
        <v>-</v>
      </c>
      <c r="AC550" s="22"/>
    </row>
    <row r="551" spans="1:29" ht="20.5" thickBot="1" x14ac:dyDescent="0.4">
      <c r="A551" s="14" t="s">
        <v>1332</v>
      </c>
      <c r="B551" s="13" t="str">
        <f>VLOOKUP($A551,'دیتا اولیه'!$A:$AM,2,FALSE)</f>
        <v>فرآوری زغال سنگ پروده طبس</v>
      </c>
      <c r="C551" s="13" t="str">
        <f>VLOOKUP($A551,'دیتا اولیه'!$A:$AM,3,FALSE)</f>
        <v>زغال سنگ</v>
      </c>
      <c r="D551" s="13">
        <f>VLOOKUP($A551,'دیتا اولیه'!$A:$AM,5,FALSE)/10000000000</f>
        <v>1658.7</v>
      </c>
      <c r="E551" s="15">
        <f>IFERROR(D551/'دیتا اولیه'!$AO$2*1000,"")</f>
        <v>19.793556085918855</v>
      </c>
      <c r="F551" s="15">
        <f t="shared" si="32"/>
        <v>30.438656996500484</v>
      </c>
      <c r="G551" s="14">
        <f>IFERROR(F551/'دیتا اولیه'!$AP$2*1000000,"")</f>
        <v>601.07932457544405</v>
      </c>
      <c r="H551" s="15">
        <f>IFERROR(VLOOKUP($A551,'دیتا اولیه'!$A:$AM,16,FALSE)/10000000000,"")</f>
        <v>266.0154</v>
      </c>
      <c r="I551" s="14">
        <f>IFERROR(H551/'دیتا اولیه'!$AQ$2*1000000,"")</f>
        <v>5143.5747708728104</v>
      </c>
      <c r="J551" s="15">
        <f t="shared" si="33"/>
        <v>59.193115691882831</v>
      </c>
      <c r="K551" s="14">
        <f>IFERROR(J551/'دیتا اولیه'!$AR$2*1000000,"")</f>
        <v>991.5593026765639</v>
      </c>
      <c r="L551" s="14">
        <f>IFERROR(VLOOKUP($A551,'دیتا اولیه'!$A:$AM,15,FALSE)/10000000000,"")</f>
        <v>60.015900000000002</v>
      </c>
      <c r="M551" s="14">
        <f>IFERROR(L551/'دیتا اولیه'!$AS$2*1000000,"")</f>
        <v>887.7960385201402</v>
      </c>
      <c r="N551" s="51">
        <f>IFERROR(VLOOKUP($A551,'دیتا اولیه'!$A:$AM,36,FALSE),"")</f>
        <v>1.3899999999999999E-2</v>
      </c>
      <c r="O551" s="35">
        <f t="shared" si="34"/>
        <v>-0.10464655404505863</v>
      </c>
      <c r="P551" s="51">
        <f>IFERROR(VLOOKUP($A551,'دیتا اولیه'!$A:$AM,37,FALSE),"")</f>
        <v>0.97170000000000001</v>
      </c>
      <c r="Q551" s="34">
        <f t="shared" si="35"/>
        <v>0.47700312125560251</v>
      </c>
      <c r="R551" s="54">
        <f>IFERROR(VLOOKUP($A551,'دیتا اولیه'!$A:$AM,31,FALSE),"")</f>
        <v>1.46E-2</v>
      </c>
      <c r="S551" s="14">
        <f>IFERROR(VLOOKUP($A551,'دیتا اولیه'!$A:$AM,17,FALSE)/10000000000,"")</f>
        <v>472.09820000000002</v>
      </c>
      <c r="T551" s="14">
        <f>IFERROR(S551/'دیتا اولیه'!$AR$2*1000000,"")</f>
        <v>7908.239945055866</v>
      </c>
      <c r="U551" s="30">
        <f>IFERROR(VLOOKUP($A551,'دیتا اولیه'!$A:$AM,22,FALSE),"")</f>
        <v>0.70709999999999995</v>
      </c>
      <c r="V551" s="19">
        <f>IFERROR(VLOOKUP($A551,'دیتا اولیه'!$A:$AN,20,FALSE)/10000000000/L551,"")</f>
        <v>2.8347487915702338E-2</v>
      </c>
      <c r="W551" s="14">
        <f>IFERROR(VLOOKUP($A551,'دیتا اولیه'!$A:$AN,40,FALSE),"")</f>
        <v>80.299499999999995</v>
      </c>
      <c r="X551" s="18">
        <f>IFERROR(VLOOKUP($A551,'دیتا اولیه'!$A:$AN,23,FALSE),"")</f>
        <v>1.0215000000000001</v>
      </c>
      <c r="Y551" s="18">
        <f>IFERROR(VLOOKUP($A551,'دیتا اولیه'!$A:$AN,24,FALSE),"")</f>
        <v>8.3495000000000008</v>
      </c>
      <c r="Z551" s="18" t="str">
        <f>IFERROR(VLOOKUP($A551,'دیتا اولیه'!$A:$AN,25,FALSE),"")</f>
        <v>-</v>
      </c>
      <c r="AA551" s="30">
        <f>IFERROR(VLOOKUP($A551,'دیتا اولیه'!$A:$AN,38,FALSE),"")</f>
        <v>0.26129999999999998</v>
      </c>
      <c r="AB551" s="18">
        <f>IFERROR(VLOOKUP($A551,'دیتا اولیه'!$A:$AN,39,FALSE),"")</f>
        <v>1.1408</v>
      </c>
      <c r="AC551" s="22"/>
    </row>
    <row r="552" spans="1:29" ht="20.5" thickBot="1" x14ac:dyDescent="0.4">
      <c r="A552" s="14" t="s">
        <v>1049</v>
      </c>
      <c r="B552" s="13" t="str">
        <f>VLOOKUP($A552,'دیتا اولیه'!$A:$AM,2,FALSE)</f>
        <v>ذغال‌سنگ‌ نگین‌ ط‌بس‌</v>
      </c>
      <c r="C552" s="13" t="str">
        <f>VLOOKUP($A552,'دیتا اولیه'!$A:$AM,3,FALSE)</f>
        <v>زغال سنگ</v>
      </c>
      <c r="D552" s="13">
        <f>VLOOKUP($A552,'دیتا اولیه'!$A:$AM,5,FALSE)/10000000000</f>
        <v>1228.5</v>
      </c>
      <c r="E552" s="15">
        <f>IFERROR(D552/'دیتا اولیه'!$AO$2*1000,"")</f>
        <v>14.659904534606204</v>
      </c>
      <c r="F552" s="15">
        <f t="shared" si="32"/>
        <v>39.734018401242679</v>
      </c>
      <c r="G552" s="14">
        <f>IFERROR(F552/'دیتا اولیه'!$AP$2*1000000,"")</f>
        <v>784.63701424254896</v>
      </c>
      <c r="H552" s="15">
        <f>IFERROR(VLOOKUP($A552,'دیتا اولیه'!$A:$AM,16,FALSE)/10000000000,"")</f>
        <v>157.62289999999999</v>
      </c>
      <c r="I552" s="14">
        <f>IFERROR(H552/'دیتا اولیه'!$AQ$2*1000000,"")</f>
        <v>3047.7377315441431</v>
      </c>
      <c r="J552" s="15">
        <f t="shared" si="33"/>
        <v>44.261147344602691</v>
      </c>
      <c r="K552" s="14">
        <f>IFERROR(J552/'دیتا اولیه'!$AR$2*1000000,"")</f>
        <v>741.43001063039492</v>
      </c>
      <c r="L552" s="14">
        <f>IFERROR(VLOOKUP($A552,'دیتا اولیه'!$A:$AM,15,FALSE)/10000000000,"")</f>
        <v>33.253399999999999</v>
      </c>
      <c r="M552" s="14">
        <f>IFERROR(L552/'دیتا اولیه'!$AS$2*1000000,"")</f>
        <v>491.90692445378033</v>
      </c>
      <c r="N552" s="51">
        <f>IFERROR(VLOOKUP($A552,'دیتا اولیه'!$A:$AM,36,FALSE),"")</f>
        <v>-0.2487</v>
      </c>
      <c r="O552" s="35">
        <f t="shared" si="34"/>
        <v>-0.33654300823952299</v>
      </c>
      <c r="P552" s="51">
        <f>IFERROR(VLOOKUP($A552,'دیتا اولیه'!$A:$AM,37,FALSE),"")</f>
        <v>-0.16309999999999999</v>
      </c>
      <c r="Q552" s="34">
        <f t="shared" si="35"/>
        <v>-0.37307708465851086</v>
      </c>
      <c r="R552" s="54">
        <f>IFERROR(VLOOKUP($A552,'دیتا اولیه'!$A:$AM,31,FALSE),"")</f>
        <v>0.1154</v>
      </c>
      <c r="S552" s="14">
        <f>IFERROR(VLOOKUP($A552,'دیتا اولیه'!$A:$AM,17,FALSE)/10000000000,"")</f>
        <v>161.35230000000001</v>
      </c>
      <c r="T552" s="14">
        <f>IFERROR(S552/'دیتا اولیه'!$AR$2*1000000,"")</f>
        <v>2702.8544147947136</v>
      </c>
      <c r="U552" s="30">
        <f>IFERROR(VLOOKUP($A552,'دیتا اولیه'!$A:$AM,22,FALSE),"")</f>
        <v>0.59379999999999999</v>
      </c>
      <c r="V552" s="19">
        <f>IFERROR(VLOOKUP($A552,'دیتا اولیه'!$A:$AN,20,FALSE)/10000000000/L552,"")</f>
        <v>9.0014855623785847E-2</v>
      </c>
      <c r="W552" s="14">
        <f>IFERROR(VLOOKUP($A552,'دیتا اولیه'!$A:$AN,40,FALSE),"")</f>
        <v>86.754800000000003</v>
      </c>
      <c r="X552" s="18">
        <f>IFERROR(VLOOKUP($A552,'دیتا اولیه'!$A:$AN,23,FALSE),"")</f>
        <v>2.1797</v>
      </c>
      <c r="Y552" s="18">
        <f>IFERROR(VLOOKUP($A552,'دیتا اولیه'!$A:$AN,24,FALSE),"")</f>
        <v>10.3987</v>
      </c>
      <c r="Z552" s="18" t="str">
        <f>IFERROR(VLOOKUP($A552,'دیتا اولیه'!$A:$AN,25,FALSE),"")</f>
        <v>-</v>
      </c>
      <c r="AA552" s="30">
        <f>IFERROR(VLOOKUP($A552,'دیتا اولیه'!$A:$AN,38,FALSE),"")</f>
        <v>0.34100000000000003</v>
      </c>
      <c r="AB552" s="18">
        <f>IFERROR(VLOOKUP($A552,'دیتا اولیه'!$A:$AN,39,FALSE),"")</f>
        <v>1.3297000000000001</v>
      </c>
      <c r="AC552" s="22"/>
    </row>
    <row r="553" spans="1:29" ht="20.5" thickBot="1" x14ac:dyDescent="0.4">
      <c r="A553" s="14" t="s">
        <v>1384</v>
      </c>
      <c r="B553" s="13" t="str">
        <f>VLOOKUP($A553,'دیتا اولیه'!$A:$AM,2,FALSE)</f>
        <v>صنعتی و معدنی شمال شرق شاهرود</v>
      </c>
      <c r="C553" s="13" t="str">
        <f>VLOOKUP($A553,'دیتا اولیه'!$A:$AM,3,FALSE)</f>
        <v>زغال سنگ</v>
      </c>
      <c r="D553" s="13">
        <f>VLOOKUP($A553,'دیتا اولیه'!$A:$AM,5,FALSE)/10000000000</f>
        <v>1051.26</v>
      </c>
      <c r="E553" s="15">
        <f>IFERROR(D553/'دیتا اولیه'!$AO$2*1000,"")</f>
        <v>12.544868735083533</v>
      </c>
      <c r="F553" s="15">
        <f t="shared" si="32"/>
        <v>13.565579984836996</v>
      </c>
      <c r="G553" s="14">
        <f>IFERROR(F553/'دیتا اولیه'!$AP$2*1000000,"")</f>
        <v>267.88270112237353</v>
      </c>
      <c r="H553" s="15">
        <f>IFERROR(VLOOKUP($A553,'دیتا اولیه'!$A:$AM,16,FALSE)/10000000000,"")</f>
        <v>11.0825</v>
      </c>
      <c r="I553" s="14">
        <f>IFERROR(H553/'دیتا اولیه'!$AQ$2*1000000,"")</f>
        <v>214.2870954019877</v>
      </c>
      <c r="J553" s="15">
        <f t="shared" si="33"/>
        <v>6.5542124542124531</v>
      </c>
      <c r="K553" s="14">
        <f>IFERROR(J553/'دیتا اولیه'!$AR$2*1000000,"")</f>
        <v>109.79132040491906</v>
      </c>
      <c r="L553" s="14">
        <f>IFERROR(VLOOKUP($A553,'دیتا اولیه'!$A:$AM,15,FALSE)/10000000000,"")</f>
        <v>-14.314399999999999</v>
      </c>
      <c r="M553" s="14">
        <f>IFERROR(L553/'دیتا اولیه'!$AS$2*1000000,"")</f>
        <v>-211.74834691794499</v>
      </c>
      <c r="N553" s="51">
        <f>IFERROR(VLOOKUP($A553,'دیتا اولیه'!$A:$AM,36,FALSE),"")</f>
        <v>-3.1840000000000002</v>
      </c>
      <c r="O553" s="35">
        <f t="shared" si="34"/>
        <v>-2.9286437774589134</v>
      </c>
      <c r="P553" s="51">
        <f>IFERROR(VLOOKUP($A553,'دیتا اولیه'!$A:$AM,37,FALSE),"")</f>
        <v>-2.0552000000000001</v>
      </c>
      <c r="Q553" s="34">
        <f t="shared" si="35"/>
        <v>-1.7904517388796024</v>
      </c>
      <c r="R553" s="54">
        <f>IFERROR(VLOOKUP($A553,'دیتا اولیه'!$A:$AM,31,FALSE),"")</f>
        <v>-0.2487</v>
      </c>
      <c r="S553" s="14">
        <f>IFERROR(VLOOKUP($A553,'دیتا اولیه'!$A:$AM,17,FALSE)/10000000000,"")</f>
        <v>55.118899999999996</v>
      </c>
      <c r="T553" s="14">
        <f>IFERROR(S553/'دیتا اولیه'!$AR$2*1000000,"")</f>
        <v>923.31105415682521</v>
      </c>
      <c r="U553" s="30">
        <f>IFERROR(VLOOKUP($A553,'دیتا اولیه'!$A:$AM,22,FALSE),"")</f>
        <v>0.1074</v>
      </c>
      <c r="V553" s="19">
        <f>IFERROR(VLOOKUP($A553,'دیتا اولیه'!$A:$AN,20,FALSE)/10000000000/L553,"")</f>
        <v>-1.0758397138545801E-3</v>
      </c>
      <c r="W553" s="14">
        <f>IFERROR(VLOOKUP($A553,'دیتا اولیه'!$A:$AN,40,FALSE),"")</f>
        <v>64.548599999999993</v>
      </c>
      <c r="X553" s="18">
        <f>IFERROR(VLOOKUP($A553,'دیتا اولیه'!$A:$AN,23,FALSE),"")</f>
        <v>5.5002000000000004</v>
      </c>
      <c r="Y553" s="18" t="str">
        <f>IFERROR(VLOOKUP($A553,'دیتا اولیه'!$A:$AN,24,FALSE),"")</f>
        <v>-</v>
      </c>
      <c r="Z553" s="18" t="str">
        <f>IFERROR(VLOOKUP($A553,'دیتا اولیه'!$A:$AN,25,FALSE),"")</f>
        <v>-</v>
      </c>
      <c r="AA553" s="30">
        <f>IFERROR(VLOOKUP($A553,'دیتا اولیه'!$A:$AN,38,FALSE),"")</f>
        <v>5.7700000000000001E-2</v>
      </c>
      <c r="AB553" s="18">
        <f>IFERROR(VLOOKUP($A553,'دیتا اولیه'!$A:$AN,39,FALSE),"")</f>
        <v>0.69499999999999995</v>
      </c>
      <c r="AC553" s="22"/>
    </row>
    <row r="554" spans="1:29" ht="20.5" thickBot="1" x14ac:dyDescent="0.4">
      <c r="A554" s="14" t="s">
        <v>1507</v>
      </c>
      <c r="B554" s="13" t="str">
        <f>VLOOKUP($A554,'دیتا اولیه'!$A:$AM,2,FALSE)</f>
        <v>داروسازی تهران شیمی</v>
      </c>
      <c r="C554" s="13" t="str">
        <f>VLOOKUP($A554,'دیتا اولیه'!$A:$AM,3,FALSE)</f>
        <v>دارویی</v>
      </c>
      <c r="D554" s="13">
        <f>VLOOKUP($A554,'دیتا اولیه'!$A:$AM,5,FALSE)/10000000000</f>
        <v>6563.974725</v>
      </c>
      <c r="E554" s="15">
        <f>IFERROR(D554/'دیتا اولیه'!$AO$2*1000,"")</f>
        <v>78.329053997613357</v>
      </c>
      <c r="F554" s="15" t="str">
        <f t="shared" si="32"/>
        <v/>
      </c>
      <c r="G554" s="14" t="str">
        <f>IFERROR(F554/'دیتا اولیه'!$AP$2*1000000,"")</f>
        <v/>
      </c>
      <c r="H554" s="15">
        <f>IFERROR(VLOOKUP($A554,'دیتا اولیه'!$A:$AM,16,FALSE)/10000000000,"")</f>
        <v>949.55669999999998</v>
      </c>
      <c r="I554" s="14">
        <f>IFERROR(H554/'دیتا اولیه'!$AQ$2*1000000,"")</f>
        <v>18360.274952627711</v>
      </c>
      <c r="J554" s="15" t="str">
        <f t="shared" si="33"/>
        <v/>
      </c>
      <c r="K554" s="14" t="str">
        <f>IFERROR(J554/'دیتا اولیه'!$AR$2*1000000,"")</f>
        <v/>
      </c>
      <c r="L554" s="14">
        <f>IFERROR(VLOOKUP($A554,'دیتا اولیه'!$A:$AM,15,FALSE)/10000000000,"")</f>
        <v>254.98480000000001</v>
      </c>
      <c r="M554" s="14">
        <f>IFERROR(L554/'دیتا اولیه'!$AS$2*1000000,"")</f>
        <v>3771.9086995754501</v>
      </c>
      <c r="N554" s="51" t="str">
        <f>IFERROR(VLOOKUP($A554,'دیتا اولیه'!$A:$AM,36,FALSE),"")</f>
        <v>-</v>
      </c>
      <c r="O554" s="35" t="str">
        <f t="shared" si="34"/>
        <v/>
      </c>
      <c r="P554" s="51" t="str">
        <f>IFERROR(VLOOKUP($A554,'دیتا اولیه'!$A:$AM,37,FALSE),"")</f>
        <v>-</v>
      </c>
      <c r="Q554" s="34" t="str">
        <f t="shared" si="35"/>
        <v/>
      </c>
      <c r="R554" s="54" t="str">
        <f>IFERROR(VLOOKUP($A554,'دیتا اولیه'!$A:$AM,31,FALSE),"")</f>
        <v>-</v>
      </c>
      <c r="S554" s="14">
        <f>IFERROR(VLOOKUP($A554,'دیتا اولیه'!$A:$AM,17,FALSE)/10000000000,"")</f>
        <v>1174.4042999999999</v>
      </c>
      <c r="T554" s="14">
        <f>IFERROR(S554/'دیتا اولیه'!$AR$2*1000000,"")</f>
        <v>19672.752399618068</v>
      </c>
      <c r="U554" s="30">
        <f>IFERROR(VLOOKUP($A554,'دیتا اولیه'!$A:$AM,22,FALSE),"")</f>
        <v>0.21179999999999999</v>
      </c>
      <c r="V554" s="19">
        <f>IFERROR(VLOOKUP($A554,'دیتا اولیه'!$A:$AN,20,FALSE)/10000000000/L554,"")</f>
        <v>0.42116706564469725</v>
      </c>
      <c r="W554" s="14">
        <f>IFERROR(VLOOKUP($A554,'دیتا اولیه'!$A:$AN,40,FALSE),"")</f>
        <v>218.70830000000001</v>
      </c>
      <c r="X554" s="18">
        <f>IFERROR(VLOOKUP($A554,'دیتا اولیه'!$A:$AN,23,FALSE),"")</f>
        <v>2.2921999999999998</v>
      </c>
      <c r="Y554" s="18">
        <f>IFERROR(VLOOKUP($A554,'دیتا اولیه'!$A:$AN,24,FALSE),"")</f>
        <v>13.037599999999999</v>
      </c>
      <c r="Z554" s="18" t="str">
        <f>IFERROR(VLOOKUP($A554,'دیتا اولیه'!$A:$AN,25,FALSE),"")</f>
        <v>-</v>
      </c>
      <c r="AA554" s="30">
        <f>IFERROR(VLOOKUP($A554,'دیتا اولیه'!$A:$AN,38,FALSE),"")</f>
        <v>-6.3700000000000007E-2</v>
      </c>
      <c r="AB554" s="18">
        <f>IFERROR(VLOOKUP($A554,'دیتا اولیه'!$A:$AN,39,FALSE),"")</f>
        <v>0.18479999999999999</v>
      </c>
      <c r="AC554" s="22"/>
    </row>
    <row r="555" spans="1:29" ht="20.5" thickBot="1" x14ac:dyDescent="0.4">
      <c r="A555" s="14" t="s">
        <v>214</v>
      </c>
      <c r="B555" s="13" t="str">
        <f>VLOOKUP($A555,'دیتا اولیه'!$A:$AM,2,FALSE)</f>
        <v>الحاوی</v>
      </c>
      <c r="C555" s="13" t="str">
        <f>VLOOKUP($A555,'دیتا اولیه'!$A:$AM,3,FALSE)</f>
        <v>دارویی</v>
      </c>
      <c r="D555" s="13">
        <f>VLOOKUP($A555,'دیتا اولیه'!$A:$AM,5,FALSE)/10000000000</f>
        <v>952.56</v>
      </c>
      <c r="E555" s="15">
        <f>IFERROR(D555/'دیتا اولیه'!$AO$2*1000,"")</f>
        <v>11.36706443914081</v>
      </c>
      <c r="F555" s="15">
        <f t="shared" si="32"/>
        <v>81.493396083194156</v>
      </c>
      <c r="G555" s="14">
        <f>IFERROR(F555/'دیتا اولیه'!$AP$2*1000000,"")</f>
        <v>1609.2692749445923</v>
      </c>
      <c r="H555" s="15">
        <f>IFERROR(VLOOKUP($A555,'دیتا اولیه'!$A:$AM,16,FALSE)/10000000000,"")</f>
        <v>53.390700000000002</v>
      </c>
      <c r="I555" s="14">
        <f>IFERROR(H555/'دیتا اولیه'!$AQ$2*1000000,"")</f>
        <v>1032.3427046676206</v>
      </c>
      <c r="J555" s="15">
        <f t="shared" si="33"/>
        <v>6.2028772821816496</v>
      </c>
      <c r="K555" s="14">
        <f>IFERROR(J555/'دیتا اولیه'!$AR$2*1000000,"")</f>
        <v>103.90601340405128</v>
      </c>
      <c r="L555" s="14">
        <f>IFERROR(VLOOKUP($A555,'دیتا اولیه'!$A:$AM,15,FALSE)/10000000000,"")</f>
        <v>53.679699999999997</v>
      </c>
      <c r="M555" s="14">
        <f>IFERROR(L555/'دیتا اولیه'!$AS$2*1000000,"")</f>
        <v>794.06665581870084</v>
      </c>
      <c r="N555" s="51">
        <f>IFERROR(VLOOKUP($A555,'دیتا اولیه'!$A:$AM,36,FALSE),"")</f>
        <v>7.6539999999999999</v>
      </c>
      <c r="O555" s="35">
        <f t="shared" si="34"/>
        <v>6.6421626603156758</v>
      </c>
      <c r="P555" s="51">
        <f>IFERROR(VLOOKUP($A555,'دیتا اولیه'!$A:$AM,37,FALSE),"")</f>
        <v>-0.34129999999999999</v>
      </c>
      <c r="Q555" s="34">
        <f t="shared" si="35"/>
        <v>-0.50656694427597215</v>
      </c>
      <c r="R555" s="54" t="str">
        <f>IFERROR(VLOOKUP($A555,'دیتا اولیه'!$A:$AM,31,FALSE),"")</f>
        <v>-</v>
      </c>
      <c r="S555" s="14">
        <f>IFERROR(VLOOKUP($A555,'دیتا اولیه'!$A:$AM,17,FALSE)/10000000000,"")</f>
        <v>375.55040000000002</v>
      </c>
      <c r="T555" s="14">
        <f>IFERROR(S555/'دیتا اولیه'!$AR$2*1000000,"")</f>
        <v>6290.9425934301562</v>
      </c>
      <c r="U555" s="30">
        <f>IFERROR(VLOOKUP($A555,'دیتا اولیه'!$A:$AM,22,FALSE),"")</f>
        <v>0.48549999999999999</v>
      </c>
      <c r="V555" s="19">
        <f>IFERROR(VLOOKUP($A555,'دیتا اولیه'!$A:$AN,20,FALSE)/10000000000/L555,"")</f>
        <v>9.9063519356479279E-2</v>
      </c>
      <c r="W555" s="14">
        <f>IFERROR(VLOOKUP($A555,'دیتا اولیه'!$A:$AN,40,FALSE),"")</f>
        <v>303.21050000000002</v>
      </c>
      <c r="X555" s="18">
        <f>IFERROR(VLOOKUP($A555,'دیتا اولیه'!$A:$AN,23,FALSE),"")</f>
        <v>1.0996999999999999</v>
      </c>
      <c r="Y555" s="18" t="str">
        <f>IFERROR(VLOOKUP($A555,'دیتا اولیه'!$A:$AN,24,FALSE),"")</f>
        <v>-</v>
      </c>
      <c r="Z555" s="18" t="str">
        <f>IFERROR(VLOOKUP($A555,'دیتا اولیه'!$A:$AN,25,FALSE),"")</f>
        <v>-</v>
      </c>
      <c r="AA555" s="30">
        <f>IFERROR(VLOOKUP($A555,'دیتا اولیه'!$A:$AN,38,FALSE),"")</f>
        <v>0.23169999999999999</v>
      </c>
      <c r="AB555" s="18">
        <f>IFERROR(VLOOKUP($A555,'دیتا اولیه'!$A:$AN,39,FALSE),"")</f>
        <v>0.54749999999999999</v>
      </c>
      <c r="AC555" s="22"/>
    </row>
    <row r="556" spans="1:29" ht="20.5" thickBot="1" x14ac:dyDescent="0.4">
      <c r="A556" s="18" t="s">
        <v>1400</v>
      </c>
      <c r="B556" s="13" t="str">
        <f>VLOOKUP($A556,'دیتا اولیه'!$A:$AM,2,FALSE)</f>
        <v>شیرین دارو</v>
      </c>
      <c r="C556" s="13" t="str">
        <f>VLOOKUP($A556,'دیتا اولیه'!$A:$AM,3,FALSE)</f>
        <v>دارویی</v>
      </c>
      <c r="D556" s="13">
        <f>VLOOKUP($A556,'دیتا اولیه'!$A:$AM,5,FALSE)/10000000000</f>
        <v>898</v>
      </c>
      <c r="E556" s="15">
        <f>IFERROR(D556/'دیتا اولیه'!$AO$2*1000,"")</f>
        <v>10.715990453460622</v>
      </c>
      <c r="F556" s="15">
        <f t="shared" si="32"/>
        <v>24.301199999999998</v>
      </c>
      <c r="G556" s="14">
        <f>IFERROR(F556/'دیتا اولیه'!$AP$2*1000000,"")</f>
        <v>479.88151658767765</v>
      </c>
      <c r="H556" s="15">
        <f>IFERROR(VLOOKUP($A556,'دیتا اولیه'!$A:$AM,16,FALSE)/10000000000,"")</f>
        <v>102.7497</v>
      </c>
      <c r="I556" s="14">
        <f>IFERROR(H556/'دیتا اولیه'!$AQ$2*1000000,"")</f>
        <v>1986.7299586217566</v>
      </c>
      <c r="J556" s="15">
        <f t="shared" si="33"/>
        <v>14.299870542544426</v>
      </c>
      <c r="K556" s="14">
        <f>IFERROR(J556/'دیتا اولیه'!$AR$2*1000000,"")</f>
        <v>239.54085703711118</v>
      </c>
      <c r="L556" s="14">
        <f>IFERROR(VLOOKUP($A556,'دیتا اولیه'!$A:$AM,15,FALSE)/10000000000,"")</f>
        <v>36.451799999999999</v>
      </c>
      <c r="M556" s="14">
        <f>IFERROR(L556/'دیتا اولیه'!$AS$2*1000000,"")</f>
        <v>539.21983402612386</v>
      </c>
      <c r="N556" s="51">
        <f>IFERROR(VLOOKUP($A556,'دیتا اولیه'!$A:$AM,36,FALSE),"")</f>
        <v>1.5490999999999999</v>
      </c>
      <c r="O556" s="35">
        <f t="shared" si="34"/>
        <v>1.2510557935533502</v>
      </c>
      <c r="P556" s="51">
        <f>IFERROR(VLOOKUP($A556,'دیتا اولیه'!$A:$AM,37,FALSE),"")</f>
        <v>0.5</v>
      </c>
      <c r="Q556" s="34">
        <f t="shared" si="35"/>
        <v>0.12365201698199746</v>
      </c>
      <c r="R556" s="54" t="str">
        <f>IFERROR(VLOOKUP($A556,'دیتا اولیه'!$A:$AM,31,FALSE),"")</f>
        <v>-</v>
      </c>
      <c r="S556" s="14">
        <f>IFERROR(VLOOKUP($A556,'دیتا اولیه'!$A:$AM,17,FALSE)/10000000000,"")</f>
        <v>125.9273</v>
      </c>
      <c r="T556" s="14">
        <f>IFERROR(S556/'دیتا اولیه'!$AR$2*1000000,"")</f>
        <v>2109.4410104360354</v>
      </c>
      <c r="U556" s="30">
        <f>IFERROR(VLOOKUP($A556,'دیتا اولیه'!$A:$AM,22,FALSE),"")</f>
        <v>0.70069999999999999</v>
      </c>
      <c r="V556" s="19">
        <f>IFERROR(VLOOKUP($A556,'دیتا اولیه'!$A:$AN,20,FALSE)/10000000000/L556,"")</f>
        <v>4.7942762771660111E-2</v>
      </c>
      <c r="W556" s="14">
        <f>IFERROR(VLOOKUP($A556,'دیتا اولیه'!$A:$AN,40,FALSE),"")</f>
        <v>208.81790000000001</v>
      </c>
      <c r="X556" s="18">
        <f>IFERROR(VLOOKUP($A556,'دیتا اولیه'!$A:$AN,23,FALSE),"")</f>
        <v>3.8915999999999999</v>
      </c>
      <c r="Y556" s="18">
        <f>IFERROR(VLOOKUP($A556,'دیتا اولیه'!$A:$AN,24,FALSE),"")</f>
        <v>7.4493</v>
      </c>
      <c r="Z556" s="18" t="str">
        <f>IFERROR(VLOOKUP($A556,'دیتا اولیه'!$A:$AN,25,FALSE),"")</f>
        <v>-</v>
      </c>
      <c r="AA556" s="30">
        <f>IFERROR(VLOOKUP($A556,'دیتا اولیه'!$A:$AN,38,FALSE),"")</f>
        <v>0.32679999999999998</v>
      </c>
      <c r="AB556" s="18">
        <f>IFERROR(VLOOKUP($A556,'دیتا اولیه'!$A:$AN,39,FALSE),"")</f>
        <v>0.54920000000000002</v>
      </c>
      <c r="AC556" s="22"/>
    </row>
    <row r="557" spans="1:29" ht="20.5" thickBot="1" x14ac:dyDescent="0.4">
      <c r="A557" s="14" t="s">
        <v>1715</v>
      </c>
      <c r="B557" s="13" t="str">
        <f>VLOOKUP($A557,'دیتا اولیه'!$A:$AM,2,FALSE)</f>
        <v>داروسازی‌ تهران‌ دارو</v>
      </c>
      <c r="C557" s="13" t="str">
        <f>VLOOKUP($A557,'دیتا اولیه'!$A:$AM,3,FALSE)</f>
        <v>دارویی</v>
      </c>
      <c r="D557" s="13">
        <f>VLOOKUP($A557,'دیتا اولیه'!$A:$AM,5,FALSE)/10000000000</f>
        <v>71.391999999999996</v>
      </c>
      <c r="E557" s="15">
        <f>IFERROR(D557/'دیتا اولیه'!$AO$2*1000,"")</f>
        <v>0.85193317422434367</v>
      </c>
      <c r="F557" s="15" t="str">
        <f t="shared" si="32"/>
        <v/>
      </c>
      <c r="G557" s="14" t="str">
        <f>IFERROR(F557/'دیتا اولیه'!$AP$2*1000000,"")</f>
        <v/>
      </c>
      <c r="H557" s="15">
        <f>IFERROR(VLOOKUP($A557,'دیتا اولیه'!$A:$AM,16,FALSE)/10000000000,"")</f>
        <v>219.23779999999999</v>
      </c>
      <c r="I557" s="14">
        <f>IFERROR(H557/'دیتا اولیه'!$AQ$2*1000000,"")</f>
        <v>4239.1005065934487</v>
      </c>
      <c r="J557" s="15" t="str">
        <f t="shared" si="33"/>
        <v/>
      </c>
      <c r="K557" s="14" t="str">
        <f>IFERROR(J557/'دیتا اولیه'!$AR$2*1000000,"")</f>
        <v/>
      </c>
      <c r="L557" s="14">
        <f>IFERROR(VLOOKUP($A557,'دیتا اولیه'!$A:$AM,15,FALSE)/10000000000,"")</f>
        <v>54.387099999999997</v>
      </c>
      <c r="M557" s="14">
        <f>IFERROR(L557/'دیتا اولیه'!$AS$2*1000000,"")</f>
        <v>804.5309980621588</v>
      </c>
      <c r="N557" s="51" t="str">
        <f>IFERROR(VLOOKUP($A557,'دیتا اولیه'!$A:$AM,36,FALSE),"")</f>
        <v>-</v>
      </c>
      <c r="O557" s="35" t="str">
        <f t="shared" si="34"/>
        <v/>
      </c>
      <c r="P557" s="51" t="str">
        <f>IFERROR(VLOOKUP($A557,'دیتا اولیه'!$A:$AM,37,FALSE),"")</f>
        <v>-</v>
      </c>
      <c r="Q557" s="34" t="str">
        <f t="shared" si="35"/>
        <v/>
      </c>
      <c r="R557" s="54" t="str">
        <f>IFERROR(VLOOKUP($A557,'دیتا اولیه'!$A:$AM,31,FALSE),"")</f>
        <v>-</v>
      </c>
      <c r="S557" s="14">
        <f>IFERROR(VLOOKUP($A557,'دیتا اولیه'!$A:$AM,17,FALSE)/10000000000,"")</f>
        <v>258.2602</v>
      </c>
      <c r="T557" s="14">
        <f>IFERROR(S557/'دیتا اولیه'!$AR$2*1000000,"")</f>
        <v>4326.1838953381239</v>
      </c>
      <c r="U557" s="30">
        <f>IFERROR(VLOOKUP($A557,'دیتا اولیه'!$A:$AM,22,FALSE),"")</f>
        <v>0.1007</v>
      </c>
      <c r="V557" s="19">
        <f>IFERROR(VLOOKUP($A557,'دیتا اولیه'!$A:$AN,20,FALSE)/10000000000/L557,"")</f>
        <v>0.76636923093895426</v>
      </c>
      <c r="W557" s="14">
        <f>IFERROR(VLOOKUP($A557,'دیتا اولیه'!$A:$AN,40,FALSE),"")</f>
        <v>162.09469999999999</v>
      </c>
      <c r="X557" s="18">
        <f>IFERROR(VLOOKUP($A557,'دیتا اولیه'!$A:$AN,23,FALSE),"")</f>
        <v>7.1599999999999997E-2</v>
      </c>
      <c r="Y557" s="18">
        <f>IFERROR(VLOOKUP($A557,'دیتا اولیه'!$A:$AN,24,FALSE),"")</f>
        <v>16.428699999999999</v>
      </c>
      <c r="Z557" s="18" t="str">
        <f>IFERROR(VLOOKUP($A557,'دیتا اولیه'!$A:$AN,25,FALSE),"")</f>
        <v>-</v>
      </c>
      <c r="AA557" s="30" t="str">
        <f>IFERROR(VLOOKUP($A557,'دیتا اولیه'!$A:$AN,38,FALSE),"")</f>
        <v>-</v>
      </c>
      <c r="AB557" s="18">
        <f>IFERROR(VLOOKUP($A557,'دیتا اولیه'!$A:$AN,39,FALSE),"")</f>
        <v>-1.1813</v>
      </c>
      <c r="AC557" s="22"/>
    </row>
    <row r="558" spans="1:29" ht="20.5" thickBot="1" x14ac:dyDescent="0.4">
      <c r="A558" s="14" t="s">
        <v>571</v>
      </c>
      <c r="B558" s="13" t="str">
        <f>VLOOKUP($A558,'دیتا اولیه'!$A:$AM,2,FALSE)</f>
        <v>داروسازی تولید دارو</v>
      </c>
      <c r="C558" s="13" t="str">
        <f>VLOOKUP($A558,'دیتا اولیه'!$A:$AM,3,FALSE)</f>
        <v>دارویی</v>
      </c>
      <c r="D558" s="13">
        <f>VLOOKUP($A558,'دیتا اولیه'!$A:$AM,5,FALSE)/10000000000</f>
        <v>1128.9000000000001</v>
      </c>
      <c r="E558" s="15">
        <f>IFERROR(D558/'دیتا اولیه'!$AO$2*1000,"")</f>
        <v>13.471360381861578</v>
      </c>
      <c r="F558" s="15">
        <f t="shared" si="32"/>
        <v>30.608848459789126</v>
      </c>
      <c r="G558" s="14">
        <f>IFERROR(F558/'دیتا اولیه'!$AP$2*1000000,"")</f>
        <v>604.44013546187057</v>
      </c>
      <c r="H558" s="15">
        <f>IFERROR(VLOOKUP($A558,'دیتا اولیه'!$A:$AM,16,FALSE)/10000000000,"")</f>
        <v>73.48</v>
      </c>
      <c r="I558" s="14">
        <f>IFERROR(H558/'دیتا اولیه'!$AQ$2*1000000,"")</f>
        <v>1420.7819327893578</v>
      </c>
      <c r="J558" s="15">
        <f t="shared" si="33"/>
        <v>1.9585030954018732</v>
      </c>
      <c r="K558" s="14">
        <f>IFERROR(J558/'دیتا اولیه'!$AR$2*1000000,"")</f>
        <v>32.807395604500613</v>
      </c>
      <c r="L558" s="14">
        <f>IFERROR(VLOOKUP($A558,'دیتا اولیه'!$A:$AM,15,FALSE)/10000000000,"")</f>
        <v>-29.611000000000001</v>
      </c>
      <c r="M558" s="14">
        <f>IFERROR(L558/'دیتا اولیه'!$AS$2*1000000,"")</f>
        <v>-438.02606470318489</v>
      </c>
      <c r="N558" s="51">
        <f>IFERROR(VLOOKUP($A558,'دیتا اولیه'!$A:$AM,36,FALSE),"")</f>
        <v>-16.119199999999999</v>
      </c>
      <c r="O558" s="35">
        <f t="shared" si="34"/>
        <v>-14.351442765639563</v>
      </c>
      <c r="P558" s="51">
        <f>IFERROR(VLOOKUP($A558,'دیتا اولیه'!$A:$AM,37,FALSE),"")</f>
        <v>-1.9674</v>
      </c>
      <c r="Q558" s="34">
        <f t="shared" si="35"/>
        <v>-1.7246806408189228</v>
      </c>
      <c r="R558" s="54">
        <f>IFERROR(VLOOKUP($A558,'دیتا اولیه'!$A:$AM,31,FALSE),"")</f>
        <v>0.99929999999999997</v>
      </c>
      <c r="S558" s="14">
        <f>IFERROR(VLOOKUP($A558,'دیتا اولیه'!$A:$AM,17,FALSE)/10000000000,"")</f>
        <v>0.9657</v>
      </c>
      <c r="T558" s="14">
        <f>IFERROR(S558/'دیتا اولیه'!$AR$2*1000000,"")</f>
        <v>16.176692296095279</v>
      </c>
      <c r="U558" s="30">
        <f>IFERROR(VLOOKUP($A558,'دیتا اولیه'!$A:$AM,22,FALSE),"")</f>
        <v>0.70220000000000005</v>
      </c>
      <c r="V558" s="19">
        <f>IFERROR(VLOOKUP($A558,'دیتا اولیه'!$A:$AN,20,FALSE)/10000000000/L558,"")</f>
        <v>-1.0315896119685251</v>
      </c>
      <c r="W558" s="14">
        <f>IFERROR(VLOOKUP($A558,'دیتا اولیه'!$A:$AN,40,FALSE),"")</f>
        <v>252.53360000000001</v>
      </c>
      <c r="X558" s="18">
        <f>IFERROR(VLOOKUP($A558,'دیتا اولیه'!$A:$AN,23,FALSE),"")</f>
        <v>1.7629999999999999</v>
      </c>
      <c r="Y558" s="18">
        <f>IFERROR(VLOOKUP($A558,'دیتا اولیه'!$A:$AN,24,FALSE),"")</f>
        <v>207.33330000000001</v>
      </c>
      <c r="Z558" s="18" t="str">
        <f>IFERROR(VLOOKUP($A558,'دیتا اولیه'!$A:$AN,25,FALSE),"")</f>
        <v>-</v>
      </c>
      <c r="AA558" s="30">
        <f>IFERROR(VLOOKUP($A558,'دیتا اولیه'!$A:$AN,38,FALSE),"")</f>
        <v>0.20810000000000001</v>
      </c>
      <c r="AB558" s="18">
        <f>IFERROR(VLOOKUP($A558,'دیتا اولیه'!$A:$AN,39,FALSE),"")</f>
        <v>1.8405</v>
      </c>
      <c r="AC558" s="22"/>
    </row>
    <row r="559" spans="1:29" ht="20.5" thickBot="1" x14ac:dyDescent="0.4">
      <c r="A559" s="14" t="s">
        <v>747</v>
      </c>
      <c r="B559" s="13" t="str">
        <f>VLOOKUP($A559,'دیتا اولیه'!$A:$AM,2,FALSE)</f>
        <v>لابراتوارداروسازی‌  دکترعبیدی‌</v>
      </c>
      <c r="C559" s="13" t="str">
        <f>VLOOKUP($A559,'دیتا اولیه'!$A:$AM,3,FALSE)</f>
        <v>دارویی</v>
      </c>
      <c r="D559" s="13">
        <f>VLOOKUP($A559,'دیتا اولیه'!$A:$AM,5,FALSE)/10000000000</f>
        <v>46207</v>
      </c>
      <c r="E559" s="15">
        <f>IFERROR(D559/'دیتا اولیه'!$AO$2*1000,"")</f>
        <v>551.39618138424817</v>
      </c>
      <c r="F559" s="15">
        <f t="shared" si="32"/>
        <v>513.37089818113634</v>
      </c>
      <c r="G559" s="14">
        <f>IFERROR(F559/'دیتا اولیه'!$AP$2*1000000,"")</f>
        <v>10137.655967242028</v>
      </c>
      <c r="H559" s="15">
        <f>IFERROR(VLOOKUP($A559,'دیتا اولیه'!$A:$AM,16,FALSE)/10000000000,"")</f>
        <v>2116.2656999999999</v>
      </c>
      <c r="I559" s="14">
        <f>IFERROR(H559/'دیتا اولیه'!$AQ$2*1000000,"")</f>
        <v>40919.325960013921</v>
      </c>
      <c r="J559" s="15">
        <f t="shared" si="33"/>
        <v>250.39390890799345</v>
      </c>
      <c r="K559" s="14">
        <f>IFERROR(J559/'دیتا اولیه'!$AR$2*1000000,"")</f>
        <v>4194.4136038325787</v>
      </c>
      <c r="L559" s="14">
        <f>IFERROR(VLOOKUP($A559,'دیتا اولیه'!$A:$AM,15,FALSE)/10000000000,"")</f>
        <v>273.78070000000002</v>
      </c>
      <c r="M559" s="14">
        <f>IFERROR(L559/'دیتا اولیه'!$AS$2*1000000,"")</f>
        <v>4049.9504445200519</v>
      </c>
      <c r="N559" s="51">
        <f>IFERROR(VLOOKUP($A559,'دیتا اولیه'!$A:$AM,36,FALSE),"")</f>
        <v>9.3399999999999997E-2</v>
      </c>
      <c r="O559" s="35">
        <f t="shared" si="34"/>
        <v>-3.4441801156787633E-2</v>
      </c>
      <c r="P559" s="51">
        <f>IFERROR(VLOOKUP($A559,'دیتا اولیه'!$A:$AM,37,FALSE),"")</f>
        <v>-0.4667</v>
      </c>
      <c r="Q559" s="34">
        <f t="shared" si="35"/>
        <v>-0.60050425289566722</v>
      </c>
      <c r="R559" s="54">
        <f>IFERROR(VLOOKUP($A559,'دیتا اولیه'!$A:$AM,31,FALSE),"")</f>
        <v>0.82809999999999995</v>
      </c>
      <c r="S559" s="14">
        <f>IFERROR(VLOOKUP($A559,'دیتا اولیه'!$A:$AM,17,FALSE)/10000000000,"")</f>
        <v>2624.5821999999998</v>
      </c>
      <c r="T559" s="14">
        <f>IFERROR(S559/'دیتا اولیه'!$AR$2*1000000,"")</f>
        <v>43965.060220781612</v>
      </c>
      <c r="U559" s="30">
        <f>IFERROR(VLOOKUP($A559,'دیتا اولیه'!$A:$AM,22,FALSE),"")</f>
        <v>0.20080000000000001</v>
      </c>
      <c r="V559" s="19">
        <f>IFERROR(VLOOKUP($A559,'دیتا اولیه'!$A:$AN,20,FALSE)/10000000000/L559,"")</f>
        <v>1.1627722480072553</v>
      </c>
      <c r="W559" s="14">
        <f>IFERROR(VLOOKUP($A559,'دیتا اولیه'!$A:$AN,40,FALSE),"")</f>
        <v>114.8719</v>
      </c>
      <c r="X559" s="18">
        <f>IFERROR(VLOOKUP($A559,'دیتا اولیه'!$A:$AN,23,FALSE),"")</f>
        <v>5.8703000000000003</v>
      </c>
      <c r="Y559" s="18">
        <f>IFERROR(VLOOKUP($A559,'دیتا اولیه'!$A:$AN,24,FALSE),"")</f>
        <v>28.512799999999999</v>
      </c>
      <c r="Z559" s="18" t="str">
        <f>IFERROR(VLOOKUP($A559,'دیتا اولیه'!$A:$AN,25,FALSE),"")</f>
        <v>-</v>
      </c>
      <c r="AA559" s="30">
        <f>IFERROR(VLOOKUP($A559,'دیتا اولیه'!$A:$AN,38,FALSE),"")</f>
        <v>0.2828</v>
      </c>
      <c r="AB559" s="18">
        <f>IFERROR(VLOOKUP($A559,'دیتا اولیه'!$A:$AN,39,FALSE),"")</f>
        <v>1.026</v>
      </c>
      <c r="AC559" s="22"/>
    </row>
    <row r="560" spans="1:29" ht="20.5" thickBot="1" x14ac:dyDescent="0.4">
      <c r="A560" s="14" t="s">
        <v>555</v>
      </c>
      <c r="B560" s="13" t="str">
        <f>VLOOKUP($A560,'دیتا اولیه'!$A:$AM,2,FALSE)</f>
        <v>داروسازی آوه سینا</v>
      </c>
      <c r="C560" s="13" t="str">
        <f>VLOOKUP($A560,'دیتا اولیه'!$A:$AM,3,FALSE)</f>
        <v>دارویی</v>
      </c>
      <c r="D560" s="13">
        <f>VLOOKUP($A560,'دیتا اولیه'!$A:$AM,5,FALSE)/10000000000</f>
        <v>1090</v>
      </c>
      <c r="E560" s="15">
        <f>IFERROR(D560/'دیتا اولیه'!$AO$2*1000,"")</f>
        <v>13.007159904534605</v>
      </c>
      <c r="F560" s="15">
        <f t="shared" si="32"/>
        <v>17.030462007107801</v>
      </c>
      <c r="G560" s="14">
        <f>IFERROR(F560/'دیتا اولیه'!$AP$2*1000000,"")</f>
        <v>336.30454200449839</v>
      </c>
      <c r="H560" s="15">
        <f>IFERROR(VLOOKUP($A560,'دیتا اولیه'!$A:$AM,16,FALSE)/10000000000,"")</f>
        <v>50.2485</v>
      </c>
      <c r="I560" s="14">
        <f>IFERROR(H560/'دیتا اولیه'!$AQ$2*1000000,"")</f>
        <v>971.58629490699559</v>
      </c>
      <c r="J560" s="15">
        <f t="shared" si="33"/>
        <v>9.0456629213483133</v>
      </c>
      <c r="K560" s="14">
        <f>IFERROR(J560/'دیتا اولیه'!$AR$2*1000000,"")</f>
        <v>151.52625628336958</v>
      </c>
      <c r="L560" s="14">
        <f>IFERROR(VLOOKUP($A560,'دیتا اولیه'!$A:$AM,15,FALSE)/10000000000,"")</f>
        <v>20.1266</v>
      </c>
      <c r="M560" s="14">
        <f>IFERROR(L560/'دیتا اولیه'!$AS$2*1000000,"")</f>
        <v>297.72636499460066</v>
      </c>
      <c r="N560" s="51">
        <f>IFERROR(VLOOKUP($A560,'دیتا اولیه'!$A:$AM,36,FALSE),"")</f>
        <v>1.2250000000000001</v>
      </c>
      <c r="O560" s="35">
        <f t="shared" si="34"/>
        <v>0.96485000221890216</v>
      </c>
      <c r="P560" s="51">
        <f>IFERROR(VLOOKUP($A560,'دیتا اولیه'!$A:$AM,37,FALSE),"")</f>
        <v>0.18179999999999999</v>
      </c>
      <c r="Q560" s="34">
        <f t="shared" si="35"/>
        <v>-0.1147120308871169</v>
      </c>
      <c r="R560" s="54">
        <f>IFERROR(VLOOKUP($A560,'دیتا اولیه'!$A:$AM,31,FALSE),"")</f>
        <v>0.79249999999999998</v>
      </c>
      <c r="S560" s="14">
        <f>IFERROR(VLOOKUP($A560,'دیتا اولیه'!$A:$AM,17,FALSE)/10000000000,"")</f>
        <v>125.7882</v>
      </c>
      <c r="T560" s="14">
        <f>IFERROR(S560/'دیتا اولیه'!$AR$2*1000000,"")</f>
        <v>2107.1109100959848</v>
      </c>
      <c r="U560" s="30">
        <f>IFERROR(VLOOKUP($A560,'دیتا اولیه'!$A:$AM,22,FALSE),"")</f>
        <v>0.10150000000000001</v>
      </c>
      <c r="V560" s="19">
        <f>IFERROR(VLOOKUP($A560,'دیتا اولیه'!$A:$AN,20,FALSE)/10000000000/L560,"")</f>
        <v>0.16335595679349715</v>
      </c>
      <c r="W560" s="14">
        <f>IFERROR(VLOOKUP($A560,'دیتا اولیه'!$A:$AN,40,FALSE),"")</f>
        <v>180.01130000000001</v>
      </c>
      <c r="X560" s="18">
        <f>IFERROR(VLOOKUP($A560,'دیتا اولیه'!$A:$AN,23,FALSE),"")</f>
        <v>3.5057</v>
      </c>
      <c r="Y560" s="18">
        <f>IFERROR(VLOOKUP($A560,'دیتا اولیه'!$A:$AN,24,FALSE),"")</f>
        <v>18.426400000000001</v>
      </c>
      <c r="Z560" s="18" t="str">
        <f>IFERROR(VLOOKUP($A560,'دیتا اولیه'!$A:$AN,25,FALSE),"")</f>
        <v>-</v>
      </c>
      <c r="AA560" s="30">
        <f>IFERROR(VLOOKUP($A560,'دیتا اولیه'!$A:$AN,38,FALSE),"")</f>
        <v>-0.27739999999999998</v>
      </c>
      <c r="AB560" s="18">
        <f>IFERROR(VLOOKUP($A560,'دیتا اولیه'!$A:$AN,39,FALSE),"")</f>
        <v>1.1796</v>
      </c>
      <c r="AC560" s="22"/>
    </row>
    <row r="561" spans="1:29" ht="20.5" thickBot="1" x14ac:dyDescent="0.4">
      <c r="A561" s="14" t="s">
        <v>166</v>
      </c>
      <c r="B561" s="13" t="str">
        <f>VLOOKUP($A561,'دیتا اولیه'!$A:$AM,2,FALSE)</f>
        <v>دارویی و نهاده های زاگرس دارو</v>
      </c>
      <c r="C561" s="13" t="str">
        <f>VLOOKUP($A561,'دیتا اولیه'!$A:$AM,3,FALSE)</f>
        <v>دارویی</v>
      </c>
      <c r="D561" s="13">
        <f>VLOOKUP($A561,'دیتا اولیه'!$A:$AM,5,FALSE)/10000000000</f>
        <v>5584.5</v>
      </c>
      <c r="E561" s="15">
        <f>IFERROR(D561/'دیتا اولیه'!$AO$2*1000,"")</f>
        <v>66.640811455847256</v>
      </c>
      <c r="F561" s="15">
        <f t="shared" si="32"/>
        <v>77.191228649228492</v>
      </c>
      <c r="G561" s="14">
        <f>IFERROR(F561/'دیتا اولیه'!$AP$2*1000000,"")</f>
        <v>1524.3133619515895</v>
      </c>
      <c r="H561" s="15">
        <f>IFERROR(VLOOKUP($A561,'دیتا اولیه'!$A:$AM,16,FALSE)/10000000000,"")</f>
        <v>487.35899999999998</v>
      </c>
      <c r="I561" s="14">
        <f>IFERROR(H561/'دیتا اولیه'!$AQ$2*1000000,"")</f>
        <v>9423.3922425461151</v>
      </c>
      <c r="J561" s="15">
        <f t="shared" si="33"/>
        <v>310.37840079628404</v>
      </c>
      <c r="K561" s="14">
        <f>IFERROR(J561/'دیتا اولیه'!$AR$2*1000000,"")</f>
        <v>5199.2294553542733</v>
      </c>
      <c r="L561" s="14">
        <f>IFERROR(VLOOKUP($A561,'دیتا اولیه'!$A:$AM,15,FALSE)/10000000000,"")</f>
        <v>187.09610000000001</v>
      </c>
      <c r="M561" s="14">
        <f>IFERROR(L561/'دیتا اولیه'!$AS$2*1000000,"")</f>
        <v>2767.6528453721098</v>
      </c>
      <c r="N561" s="51">
        <f>IFERROR(VLOOKUP($A561,'دیتا اولیه'!$A:$AM,36,FALSE),"")</f>
        <v>-0.3972</v>
      </c>
      <c r="O561" s="35">
        <f t="shared" si="34"/>
        <v>-0.46768018816289714</v>
      </c>
      <c r="P561" s="51">
        <f>IFERROR(VLOOKUP($A561,'دیتا اولیه'!$A:$AM,37,FALSE),"")</f>
        <v>1.4238</v>
      </c>
      <c r="Q561" s="34">
        <f t="shared" si="35"/>
        <v>0.81567183917397657</v>
      </c>
      <c r="R561" s="54">
        <f>IFERROR(VLOOKUP($A561,'دیتا اولیه'!$A:$AM,31,FALSE),"")</f>
        <v>0.44450000000000001</v>
      </c>
      <c r="S561" s="14">
        <f>IFERROR(VLOOKUP($A561,'دیتا اولیه'!$A:$AM,17,FALSE)/10000000000,"")</f>
        <v>833.27149999999995</v>
      </c>
      <c r="T561" s="14">
        <f>IFERROR(S561/'دیتا اولیه'!$AR$2*1000000,"")</f>
        <v>13958.347990686298</v>
      </c>
      <c r="U561" s="30" t="str">
        <f>IFERROR(VLOOKUP($A561,'دیتا اولیه'!$A:$AM,22,FALSE),"")</f>
        <v>-</v>
      </c>
      <c r="V561" s="19">
        <f>IFERROR(VLOOKUP($A561,'دیتا اولیه'!$A:$AN,20,FALSE)/10000000000/L561,"")</f>
        <v>0.35870336153452687</v>
      </c>
      <c r="W561" s="14">
        <f>IFERROR(VLOOKUP($A561,'دیتا اولیه'!$A:$AN,40,FALSE),"")</f>
        <v>312.52800000000002</v>
      </c>
      <c r="X561" s="18">
        <f>IFERROR(VLOOKUP($A561,'دیتا اولیه'!$A:$AN,23,FALSE),"")</f>
        <v>2.6093999999999999</v>
      </c>
      <c r="Y561" s="18">
        <f>IFERROR(VLOOKUP($A561,'دیتا اولیه'!$A:$AN,24,FALSE),"")</f>
        <v>6.9686000000000003</v>
      </c>
      <c r="Z561" s="18" t="str">
        <f>IFERROR(VLOOKUP($A561,'دیتا اولیه'!$A:$AN,25,FALSE),"")</f>
        <v>-</v>
      </c>
      <c r="AA561" s="30" t="str">
        <f>IFERROR(VLOOKUP($A561,'دیتا اولیه'!$A:$AN,38,FALSE),"")</f>
        <v>-</v>
      </c>
      <c r="AB561" s="18" t="str">
        <f>IFERROR(VLOOKUP($A561,'دیتا اولیه'!$A:$AN,39,FALSE),"")</f>
        <v>-</v>
      </c>
      <c r="AC561" s="22"/>
    </row>
    <row r="562" spans="1:29" ht="20.5" thickBot="1" x14ac:dyDescent="0.4">
      <c r="A562" s="14" t="s">
        <v>1342</v>
      </c>
      <c r="B562" s="13" t="str">
        <f>VLOOKUP($A562,'دیتا اولیه'!$A:$AM,2,FALSE)</f>
        <v>توزیع دارو پخش</v>
      </c>
      <c r="C562" s="13" t="str">
        <f>VLOOKUP($A562,'دیتا اولیه'!$A:$AM,3,FALSE)</f>
        <v>دارویی</v>
      </c>
      <c r="D562" s="13">
        <f>VLOOKUP($A562,'دیتا اولیه'!$A:$AM,5,FALSE)/10000000000</f>
        <v>5364</v>
      </c>
      <c r="E562" s="15">
        <f>IFERROR(D562/'دیتا اولیه'!$AO$2*1000,"")</f>
        <v>64.009546539379471</v>
      </c>
      <c r="F562" s="15">
        <f t="shared" si="32"/>
        <v>178.05907780979825</v>
      </c>
      <c r="G562" s="14">
        <f>IFERROR(F562/'دیتا اولیه'!$AP$2*1000000,"")</f>
        <v>3516.1745223103921</v>
      </c>
      <c r="H562" s="15">
        <f>IFERROR(VLOOKUP($A562,'دیتا اولیه'!$A:$AM,16,FALSE)/10000000000,"")</f>
        <v>505.62740000000002</v>
      </c>
      <c r="I562" s="14">
        <f>IFERROR(H562/'دیتا اولیه'!$AQ$2*1000000,"")</f>
        <v>9776.6232259561475</v>
      </c>
      <c r="J562" s="15">
        <f t="shared" si="33"/>
        <v>141.57931465472345</v>
      </c>
      <c r="K562" s="14">
        <f>IFERROR(J562/'دیتا اولیه'!$AR$2*1000000,"")</f>
        <v>2371.6319857735475</v>
      </c>
      <c r="L562" s="14">
        <f>IFERROR(VLOOKUP($A562,'دیتا اولیه'!$A:$AM,15,FALSE)/10000000000,"")</f>
        <v>135.93029999999999</v>
      </c>
      <c r="M562" s="14">
        <f>IFERROR(L562/'دیتا اولیه'!$AS$2*1000000,"")</f>
        <v>2010.7735092676141</v>
      </c>
      <c r="N562" s="51">
        <f>IFERROR(VLOOKUP($A562,'دیتا اولیه'!$A:$AM,36,FALSE),"")</f>
        <v>-3.9899999999999998E-2</v>
      </c>
      <c r="O562" s="35">
        <f t="shared" si="34"/>
        <v>-0.15215618555938526</v>
      </c>
      <c r="P562" s="51">
        <f>IFERROR(VLOOKUP($A562,'دیتا اولیه'!$A:$AM,37,FALSE),"")</f>
        <v>-0.2366</v>
      </c>
      <c r="Q562" s="34">
        <f t="shared" si="35"/>
        <v>-0.4281360334906289</v>
      </c>
      <c r="R562" s="54">
        <f>IFERROR(VLOOKUP($A562,'دیتا اولیه'!$A:$AM,31,FALSE),"")</f>
        <v>0.40639999999999998</v>
      </c>
      <c r="S562" s="14">
        <f>IFERROR(VLOOKUP($A562,'دیتا اولیه'!$A:$AM,17,FALSE)/10000000000,"")</f>
        <v>680.99480000000005</v>
      </c>
      <c r="T562" s="14">
        <f>IFERROR(S562/'دیتا اولیه'!$AR$2*1000000,"")</f>
        <v>11407.521315979027</v>
      </c>
      <c r="U562" s="30">
        <f>IFERROR(VLOOKUP($A562,'دیتا اولیه'!$A:$AM,22,FALSE),"")</f>
        <v>0.69420000000000004</v>
      </c>
      <c r="V562" s="19">
        <f>IFERROR(VLOOKUP($A562,'دیتا اولیه'!$A:$AN,20,FALSE)/10000000000/L562,"")</f>
        <v>0.80612343237674022</v>
      </c>
      <c r="W562" s="14">
        <f>IFERROR(VLOOKUP($A562,'دیتا اولیه'!$A:$AN,40,FALSE),"")</f>
        <v>186.5196</v>
      </c>
      <c r="X562" s="18">
        <f>IFERROR(VLOOKUP($A562,'دیتا اولیه'!$A:$AN,23,FALSE),"")</f>
        <v>0.21540000000000001</v>
      </c>
      <c r="Y562" s="18">
        <f>IFERROR(VLOOKUP($A562,'دیتا اولیه'!$A:$AN,24,FALSE),"")</f>
        <v>9.3180999999999994</v>
      </c>
      <c r="Z562" s="18" t="str">
        <f>IFERROR(VLOOKUP($A562,'دیتا اولیه'!$A:$AN,25,FALSE),"")</f>
        <v>-</v>
      </c>
      <c r="AA562" s="30">
        <f>IFERROR(VLOOKUP($A562,'دیتا اولیه'!$A:$AN,38,FALSE),"")</f>
        <v>0.64580000000000004</v>
      </c>
      <c r="AB562" s="18">
        <f>IFERROR(VLOOKUP($A562,'دیتا اولیه'!$A:$AN,39,FALSE),"")</f>
        <v>1.0322</v>
      </c>
      <c r="AC562" s="22"/>
    </row>
    <row r="563" spans="1:29" ht="20.5" thickBot="1" x14ac:dyDescent="0.4">
      <c r="A563" s="55" t="s">
        <v>1085</v>
      </c>
      <c r="B563" s="13" t="str">
        <f>VLOOKUP($A563,'دیتا اولیه'!$A:$AM,2,FALSE)</f>
        <v>داروسازی کاسپین تامین</v>
      </c>
      <c r="C563" s="13" t="str">
        <f>VLOOKUP($A563,'دیتا اولیه'!$A:$AM,3,FALSE)</f>
        <v>دارویی</v>
      </c>
      <c r="D563" s="13">
        <f>VLOOKUP($A563,'دیتا اولیه'!$A:$AM,5,FALSE)/10000000000</f>
        <v>5908</v>
      </c>
      <c r="E563" s="15">
        <f>IFERROR(D563/'دیتا اولیه'!$AO$2*1000,"")</f>
        <v>70.501193317422434</v>
      </c>
      <c r="F563" s="15">
        <f t="shared" si="32"/>
        <v>119.89535804246132</v>
      </c>
      <c r="G563" s="14">
        <f>IFERROR(F563/'دیتا اولیه'!$AP$2*1000000,"")</f>
        <v>2367.6018570786205</v>
      </c>
      <c r="H563" s="15">
        <f>IFERROR(VLOOKUP($A563,'دیتا اولیه'!$A:$AM,16,FALSE)/10000000000,"")</f>
        <v>454.33089999999999</v>
      </c>
      <c r="I563" s="14">
        <f>IFERROR(H563/'دیتا اولیه'!$AQ$2*1000000,"")</f>
        <v>8784.7731930855789</v>
      </c>
      <c r="J563" s="15">
        <f t="shared" si="33"/>
        <v>152.41957913998172</v>
      </c>
      <c r="K563" s="14">
        <f>IFERROR(J563/'دیتا اولیه'!$AR$2*1000000,"")</f>
        <v>2553.2200804057443</v>
      </c>
      <c r="L563" s="14">
        <f>IFERROR(VLOOKUP($A563,'دیتا اولیه'!$A:$AM,15,FALSE)/10000000000,"")</f>
        <v>166.59460000000001</v>
      </c>
      <c r="M563" s="14">
        <f>IFERROR(L563/'دیتا اولیه'!$AS$2*1000000,"")</f>
        <v>2464.3807044274495</v>
      </c>
      <c r="N563" s="51">
        <f>IFERROR(VLOOKUP($A563,'دیتا اولیه'!$A:$AM,36,FALSE),"")</f>
        <v>9.2999999999999999E-2</v>
      </c>
      <c r="O563" s="35">
        <f t="shared" si="34"/>
        <v>-3.4795032617860655E-2</v>
      </c>
      <c r="P563" s="51">
        <f>IFERROR(VLOOKUP($A563,'دیتا اولیه'!$A:$AM,37,FALSE),"")</f>
        <v>0.38950000000000001</v>
      </c>
      <c r="Q563" s="34">
        <f t="shared" si="35"/>
        <v>4.0876318397656819E-2</v>
      </c>
      <c r="R563" s="54">
        <f>IFERROR(VLOOKUP($A563,'دیتا اولیه'!$A:$AM,31,FALSE),"")</f>
        <v>0.35410000000000003</v>
      </c>
      <c r="S563" s="14">
        <f>IFERROR(VLOOKUP($A563,'دیتا اولیه'!$A:$AM,17,FALSE)/10000000000,"")</f>
        <v>643.31740000000002</v>
      </c>
      <c r="T563" s="14">
        <f>IFERROR(S563/'دیتا اولیه'!$AR$2*1000000,"")</f>
        <v>10776.377372397274</v>
      </c>
      <c r="U563" s="30">
        <f>IFERROR(VLOOKUP($A563,'دیتا اولیه'!$A:$AM,22,FALSE),"")</f>
        <v>0.7087</v>
      </c>
      <c r="V563" s="19">
        <f>IFERROR(VLOOKUP($A563,'دیتا اولیه'!$A:$AN,20,FALSE)/10000000000/L563,"")</f>
        <v>0.3421479447713191</v>
      </c>
      <c r="W563" s="14">
        <f>IFERROR(VLOOKUP($A563,'دیتا اولیه'!$A:$AN,40,FALSE),"")</f>
        <v>199.64160000000001</v>
      </c>
      <c r="X563" s="18">
        <f>IFERROR(VLOOKUP($A563,'دیتا اولیه'!$A:$AN,23,FALSE),"")</f>
        <v>2.8121</v>
      </c>
      <c r="Y563" s="18">
        <f>IFERROR(VLOOKUP($A563,'دیتا اولیه'!$A:$AN,24,FALSE),"")</f>
        <v>9.7979000000000003</v>
      </c>
      <c r="Z563" s="18" t="str">
        <f>IFERROR(VLOOKUP($A563,'دیتا اولیه'!$A:$AN,25,FALSE),"")</f>
        <v>-</v>
      </c>
      <c r="AA563" s="30">
        <f>IFERROR(VLOOKUP($A563,'دیتا اولیه'!$A:$AN,38,FALSE),"")</f>
        <v>0.83699999999999997</v>
      </c>
      <c r="AB563" s="18">
        <f>IFERROR(VLOOKUP($A563,'دیتا اولیه'!$A:$AN,39,FALSE),"")</f>
        <v>1.1766000000000001</v>
      </c>
      <c r="AC563" s="22"/>
    </row>
    <row r="564" spans="1:29" ht="20.5" thickBot="1" x14ac:dyDescent="0.4">
      <c r="A564" s="14" t="s">
        <v>921</v>
      </c>
      <c r="B564" s="13" t="str">
        <f>VLOOKUP($A564,'دیتا اولیه'!$A:$AM,2,FALSE)</f>
        <v>آنتی بیوتیک سازی ایران</v>
      </c>
      <c r="C564" s="13" t="str">
        <f>VLOOKUP($A564,'دیتا اولیه'!$A:$AM,3,FALSE)</f>
        <v>دارویی</v>
      </c>
      <c r="D564" s="13">
        <f>VLOOKUP($A564,'دیتا اولیه'!$A:$AM,5,FALSE)/10000000000</f>
        <v>2581.3235</v>
      </c>
      <c r="E564" s="15">
        <f>IFERROR(D564/'دیتا اولیه'!$AO$2*1000,"")</f>
        <v>30.803383054892603</v>
      </c>
      <c r="F564" s="15">
        <f t="shared" si="32"/>
        <v>90.926966939292711</v>
      </c>
      <c r="G564" s="14">
        <f>IFERROR(F564/'دیتا اولیه'!$AP$2*1000000,"")</f>
        <v>1795.5562191803458</v>
      </c>
      <c r="H564" s="15">
        <f>IFERROR(VLOOKUP($A564,'دیتا اولیه'!$A:$AM,16,FALSE)/10000000000,"")</f>
        <v>219.75700000000001</v>
      </c>
      <c r="I564" s="14">
        <f>IFERROR(H564/'دیتا اولیه'!$AQ$2*1000000,"")</f>
        <v>4249.1395645616612</v>
      </c>
      <c r="J564" s="15">
        <f t="shared" si="33"/>
        <v>106.27938602396661</v>
      </c>
      <c r="K564" s="14">
        <f>IFERROR(J564/'دیتا اولیه'!$AR$2*1000000,"")</f>
        <v>1780.3136845061997</v>
      </c>
      <c r="L564" s="14">
        <f>IFERROR(VLOOKUP($A564,'دیتا اولیه'!$A:$AM,15,FALSE)/10000000000,"")</f>
        <v>78.933700000000002</v>
      </c>
      <c r="M564" s="14">
        <f>IFERROR(L564/'دیتا اولیه'!$AS$2*1000000,"")</f>
        <v>1167.6410112276446</v>
      </c>
      <c r="N564" s="51">
        <f>IFERROR(VLOOKUP($A564,'دیتا اولیه'!$A:$AM,36,FALSE),"")</f>
        <v>-0.25729999999999997</v>
      </c>
      <c r="O564" s="35">
        <f t="shared" si="34"/>
        <v>-0.34413748465259386</v>
      </c>
      <c r="P564" s="51">
        <f>IFERROR(VLOOKUP($A564,'دیتا اولیه'!$A:$AM,37,FALSE),"")</f>
        <v>-0.13189999999999999</v>
      </c>
      <c r="Q564" s="34">
        <f t="shared" si="35"/>
        <v>-0.34970512270528542</v>
      </c>
      <c r="R564" s="54">
        <f>IFERROR(VLOOKUP($A564,'دیتا اولیه'!$A:$AM,31,FALSE),"")</f>
        <v>0.33410000000000001</v>
      </c>
      <c r="S564" s="14">
        <f>IFERROR(VLOOKUP($A564,'دیتا اولیه'!$A:$AM,17,FALSE)/10000000000,"")</f>
        <v>345.80309999999997</v>
      </c>
      <c r="T564" s="14">
        <f>IFERROR(S564/'دیتا اولیه'!$AR$2*1000000,"")</f>
        <v>5792.6378209960294</v>
      </c>
      <c r="U564" s="30">
        <f>IFERROR(VLOOKUP($A564,'دیتا اولیه'!$A:$AM,22,FALSE),"")</f>
        <v>0.70150000000000001</v>
      </c>
      <c r="V564" s="19">
        <f>IFERROR(VLOOKUP($A564,'دیتا اولیه'!$A:$AN,20,FALSE)/10000000000/L564,"")</f>
        <v>0.23177806184177355</v>
      </c>
      <c r="W564" s="14">
        <f>IFERROR(VLOOKUP($A564,'دیتا اولیه'!$A:$AN,40,FALSE),"")</f>
        <v>135.9821</v>
      </c>
      <c r="X564" s="18">
        <f>IFERROR(VLOOKUP($A564,'دیتا اولیه'!$A:$AN,23,FALSE),"")</f>
        <v>1.6131</v>
      </c>
      <c r="Y564" s="18">
        <f>IFERROR(VLOOKUP($A564,'دیتا اولیه'!$A:$AN,24,FALSE),"")</f>
        <v>7.3411999999999997</v>
      </c>
      <c r="Z564" s="18" t="str">
        <f>IFERROR(VLOOKUP($A564,'دیتا اولیه'!$A:$AN,25,FALSE),"")</f>
        <v>-</v>
      </c>
      <c r="AA564" s="30">
        <f>IFERROR(VLOOKUP($A564,'دیتا اولیه'!$A:$AN,38,FALSE),"")</f>
        <v>0.3347</v>
      </c>
      <c r="AB564" s="18" t="str">
        <f>IFERROR(VLOOKUP($A564,'دیتا اولیه'!$A:$AN,39,FALSE),"")</f>
        <v>-</v>
      </c>
      <c r="AC564" s="22"/>
    </row>
    <row r="565" spans="1:29" ht="20.5" thickBot="1" x14ac:dyDescent="0.4">
      <c r="A565" s="14" t="s">
        <v>677</v>
      </c>
      <c r="B565" s="13" t="str">
        <f>VLOOKUP($A565,'دیتا اولیه'!$A:$AM,2,FALSE)</f>
        <v>داروسازی‌زهراوی‌</v>
      </c>
      <c r="C565" s="13" t="str">
        <f>VLOOKUP($A565,'دیتا اولیه'!$A:$AM,3,FALSE)</f>
        <v>دارویی</v>
      </c>
      <c r="D565" s="13">
        <f>VLOOKUP($A565,'دیتا اولیه'!$A:$AM,5,FALSE)/10000000000</f>
        <v>2024.9280000000001</v>
      </c>
      <c r="E565" s="15">
        <f>IFERROR(D565/'دیتا اولیه'!$AO$2*1000,"")</f>
        <v>24.16381861575179</v>
      </c>
      <c r="F565" s="15" t="str">
        <f t="shared" si="32"/>
        <v/>
      </c>
      <c r="G565" s="14" t="str">
        <f>IFERROR(F565/'دیتا اولیه'!$AP$2*1000000,"")</f>
        <v/>
      </c>
      <c r="H565" s="15">
        <f>IFERROR(VLOOKUP($A565,'دیتا اولیه'!$A:$AM,16,FALSE)/10000000000,"")</f>
        <v>0.3458</v>
      </c>
      <c r="I565" s="14">
        <f>IFERROR(H565/'دیتا اولیه'!$AQ$2*1000000,"")</f>
        <v>6.68626010286554</v>
      </c>
      <c r="J565" s="15">
        <f t="shared" si="33"/>
        <v>46.418382139750648</v>
      </c>
      <c r="K565" s="14">
        <f>IFERROR(J565/'دیتا اولیه'!$AR$2*1000000,"")</f>
        <v>777.56641271338003</v>
      </c>
      <c r="L565" s="14">
        <f>IFERROR(VLOOKUP($A565,'دیتا اولیه'!$A:$AM,15,FALSE)/10000000000,"")</f>
        <v>16.009699999999999</v>
      </c>
      <c r="M565" s="14">
        <f>IFERROR(L565/'دیتا اولیه'!$AS$2*1000000,"")</f>
        <v>236.82637830801318</v>
      </c>
      <c r="N565" s="51">
        <f>IFERROR(VLOOKUP($A565,'دیتا اولیه'!$A:$AM,36,FALSE),"")</f>
        <v>-0.65510000000000002</v>
      </c>
      <c r="O565" s="35">
        <f t="shared" si="34"/>
        <v>-0.69542617268975304</v>
      </c>
      <c r="P565" s="51" t="str">
        <f>IFERROR(VLOOKUP($A565,'دیتا اولیه'!$A:$AM,37,FALSE),"")</f>
        <v>-</v>
      </c>
      <c r="Q565" s="34" t="str">
        <f t="shared" si="35"/>
        <v/>
      </c>
      <c r="R565" s="54">
        <f>IFERROR(VLOOKUP($A565,'دیتا اولیه'!$A:$AM,31,FALSE),"")</f>
        <v>0.32950000000000002</v>
      </c>
      <c r="S565" s="14">
        <f>IFERROR(VLOOKUP($A565,'دیتا اولیه'!$A:$AM,17,FALSE)/10000000000,"")</f>
        <v>46.1646</v>
      </c>
      <c r="T565" s="14">
        <f>IFERROR(S565/'دیتا اولیه'!$AR$2*1000000,"")</f>
        <v>773.31524197195847</v>
      </c>
      <c r="U565" s="30" t="str">
        <f>IFERROR(VLOOKUP($A565,'دیتا اولیه'!$A:$AM,22,FALSE),"")</f>
        <v>-</v>
      </c>
      <c r="V565" s="19">
        <f>IFERROR(VLOOKUP($A565,'دیتا اولیه'!$A:$AN,20,FALSE)/10000000000/L565,"")</f>
        <v>1.0842364316633042</v>
      </c>
      <c r="W565" s="14">
        <f>IFERROR(VLOOKUP($A565,'دیتا اولیه'!$A:$AN,40,FALSE),"")</f>
        <v>251.53200000000001</v>
      </c>
      <c r="X565" s="18">
        <f>IFERROR(VLOOKUP($A565,'دیتا اولیه'!$A:$AN,23,FALSE),"")</f>
        <v>2.5666000000000002</v>
      </c>
      <c r="Y565" s="18">
        <f>IFERROR(VLOOKUP($A565,'دیتا اولیه'!$A:$AN,24,FALSE),"")</f>
        <v>36.416200000000003</v>
      </c>
      <c r="Z565" s="18" t="str">
        <f>IFERROR(VLOOKUP($A565,'دیتا اولیه'!$A:$AN,25,FALSE),"")</f>
        <v>-</v>
      </c>
      <c r="AA565" s="30">
        <f>IFERROR(VLOOKUP($A565,'دیتا اولیه'!$A:$AN,38,FALSE),"")</f>
        <v>0.44990000000000002</v>
      </c>
      <c r="AB565" s="18">
        <f>IFERROR(VLOOKUP($A565,'دیتا اولیه'!$A:$AN,39,FALSE),"")</f>
        <v>1.1021000000000001</v>
      </c>
      <c r="AC565" s="22"/>
    </row>
    <row r="566" spans="1:29" ht="20.5" thickBot="1" x14ac:dyDescent="0.4">
      <c r="A566" s="55" t="s">
        <v>1243</v>
      </c>
      <c r="B566" s="13" t="str">
        <f>VLOOKUP($A566,'دیتا اولیه'!$A:$AM,2,FALSE)</f>
        <v>تولید ژلاتین کپسول ایران</v>
      </c>
      <c r="C566" s="13" t="str">
        <f>VLOOKUP($A566,'دیتا اولیه'!$A:$AM,3,FALSE)</f>
        <v>دارویی</v>
      </c>
      <c r="D566" s="13">
        <f>VLOOKUP($A566,'دیتا اولیه'!$A:$AM,5,FALSE)/10000000000</f>
        <v>4168.5</v>
      </c>
      <c r="E566" s="15">
        <f>IFERROR(D566/'دیتا اولیه'!$AO$2*1000,"")</f>
        <v>49.743436754176614</v>
      </c>
      <c r="F566" s="15">
        <f t="shared" si="32"/>
        <v>102.02417114280422</v>
      </c>
      <c r="G566" s="14">
        <f>IFERROR(F566/'دیتا اولیه'!$AP$2*1000000,"")</f>
        <v>2014.695322725202</v>
      </c>
      <c r="H566" s="15">
        <f>IFERROR(VLOOKUP($A566,'دیتا اولیه'!$A:$AM,16,FALSE)/10000000000,"")</f>
        <v>342.68430000000001</v>
      </c>
      <c r="I566" s="14">
        <f>IFERROR(H566/'دیتا اولیه'!$AQ$2*1000000,"")</f>
        <v>6626.016087242353</v>
      </c>
      <c r="J566" s="15">
        <f t="shared" si="33"/>
        <v>101.5820193637621</v>
      </c>
      <c r="K566" s="14">
        <f>IFERROR(J566/'دیتا اولیه'!$AR$2*1000000,"")</f>
        <v>1701.6268717651155</v>
      </c>
      <c r="L566" s="14">
        <f>IFERROR(VLOOKUP($A566,'دیتا اولیه'!$A:$AM,15,FALSE)/10000000000,"")</f>
        <v>110.1657</v>
      </c>
      <c r="M566" s="14">
        <f>IFERROR(L566/'دیتا اولیه'!$AS$2*1000000,"")</f>
        <v>1629.6460111536812</v>
      </c>
      <c r="N566" s="51">
        <f>IFERROR(VLOOKUP($A566,'دیتا اولیه'!$A:$AM,36,FALSE),"")</f>
        <v>8.4500000000000006E-2</v>
      </c>
      <c r="O566" s="35">
        <f t="shared" si="34"/>
        <v>-4.230120116566316E-2</v>
      </c>
      <c r="P566" s="51">
        <f>IFERROR(VLOOKUP($A566,'دیتا اولیه'!$A:$AM,37,FALSE),"")</f>
        <v>7.9799999999999996E-2</v>
      </c>
      <c r="Q566" s="34">
        <f t="shared" si="35"/>
        <v>-0.19112036804189292</v>
      </c>
      <c r="R566" s="54">
        <f>IFERROR(VLOOKUP($A566,'دیتا اولیه'!$A:$AM,31,FALSE),"")</f>
        <v>0.32250000000000001</v>
      </c>
      <c r="S566" s="14">
        <f>IFERROR(VLOOKUP($A566,'دیتا اولیه'!$A:$AM,17,FALSE)/10000000000,"")</f>
        <v>466.55520000000001</v>
      </c>
      <c r="T566" s="14">
        <f>IFERROR(S566/'دیتا اولیه'!$AR$2*1000000,"")</f>
        <v>7815.3877079250205</v>
      </c>
      <c r="U566" s="30">
        <f>IFERROR(VLOOKUP($A566,'دیتا اولیه'!$A:$AM,22,FALSE),"")</f>
        <v>0.70040000000000002</v>
      </c>
      <c r="V566" s="19">
        <f>IFERROR(VLOOKUP($A566,'دیتا اولیه'!$A:$AN,20,FALSE)/10000000000/L566,"")</f>
        <v>3.7819393876678493E-2</v>
      </c>
      <c r="W566" s="14">
        <f>IFERROR(VLOOKUP($A566,'دیتا اولیه'!$A:$AN,40,FALSE),"")</f>
        <v>117.6288</v>
      </c>
      <c r="X566" s="18">
        <f>IFERROR(VLOOKUP($A566,'دیتا اولیه'!$A:$AN,23,FALSE),"")</f>
        <v>4.4573</v>
      </c>
      <c r="Y566" s="18">
        <f>IFERROR(VLOOKUP($A566,'دیتا اولیه'!$A:$AN,24,FALSE),"")</f>
        <v>11.001099999999999</v>
      </c>
      <c r="Z566" s="18" t="str">
        <f>IFERROR(VLOOKUP($A566,'دیتا اولیه'!$A:$AN,25,FALSE),"")</f>
        <v>-</v>
      </c>
      <c r="AA566" s="30">
        <f>IFERROR(VLOOKUP($A566,'دیتا اولیه'!$A:$AN,38,FALSE),"")</f>
        <v>0.58830000000000005</v>
      </c>
      <c r="AB566" s="18">
        <f>IFERROR(VLOOKUP($A566,'دیتا اولیه'!$A:$AN,39,FALSE),"")</f>
        <v>0.94079999999999997</v>
      </c>
      <c r="AC566" s="22"/>
    </row>
    <row r="567" spans="1:29" ht="20.5" thickBot="1" x14ac:dyDescent="0.4">
      <c r="A567" s="14" t="s">
        <v>794</v>
      </c>
      <c r="B567" s="13" t="str">
        <f>VLOOKUP($A567,'دیتا اولیه'!$A:$AM,2,FALSE)</f>
        <v>داروسازی‌ کوثر</v>
      </c>
      <c r="C567" s="13" t="str">
        <f>VLOOKUP($A567,'دیتا اولیه'!$A:$AM,3,FALSE)</f>
        <v>دارویی</v>
      </c>
      <c r="D567" s="13">
        <f>VLOOKUP($A567,'دیتا اولیه'!$A:$AM,5,FALSE)/10000000000</f>
        <v>2754</v>
      </c>
      <c r="E567" s="15">
        <f>IFERROR(D567/'دیتا اولیه'!$AO$2*1000,"")</f>
        <v>32.863961813842486</v>
      </c>
      <c r="F567" s="15">
        <f t="shared" si="32"/>
        <v>32.348229831688911</v>
      </c>
      <c r="G567" s="14">
        <f>IFERROR(F567/'دیتا اولیه'!$AP$2*1000000,"")</f>
        <v>638.78810884061829</v>
      </c>
      <c r="H567" s="15">
        <f>IFERROR(VLOOKUP($A567,'دیتا اولیه'!$A:$AM,16,FALSE)/10000000000,"")</f>
        <v>162.71780000000001</v>
      </c>
      <c r="I567" s="14">
        <f>IFERROR(H567/'دیتا اولیه'!$AQ$2*1000000,"")</f>
        <v>3146.250821764183</v>
      </c>
      <c r="J567" s="15">
        <f t="shared" si="33"/>
        <v>4.9618089557553633</v>
      </c>
      <c r="K567" s="14">
        <f>IFERROR(J567/'دیتا اولیه'!$AR$2*1000000,"")</f>
        <v>83.11655452963069</v>
      </c>
      <c r="L567" s="14">
        <f>IFERROR(VLOOKUP($A567,'دیتا اولیه'!$A:$AM,15,FALSE)/10000000000,"")</f>
        <v>5.5735999999999999</v>
      </c>
      <c r="M567" s="14">
        <f>IFERROR(L567/'دیتا اولیه'!$AS$2*1000000,"")</f>
        <v>82.448484489874417</v>
      </c>
      <c r="N567" s="51">
        <f>IFERROR(VLOOKUP($A567,'دیتا اولیه'!$A:$AM,36,FALSE),"")</f>
        <v>0.12330000000000001</v>
      </c>
      <c r="O567" s="35">
        <f t="shared" si="34"/>
        <v>-8.037749441576203E-3</v>
      </c>
      <c r="P567" s="51">
        <f>IFERROR(VLOOKUP($A567,'دیتا اولیه'!$A:$AM,37,FALSE),"")</f>
        <v>-0.82769999999999999</v>
      </c>
      <c r="Q567" s="34">
        <f t="shared" si="35"/>
        <v>-0.87092983831600124</v>
      </c>
      <c r="R567" s="54">
        <f>IFERROR(VLOOKUP($A567,'دیتا اولیه'!$A:$AM,31,FALSE),"")</f>
        <v>0.2979</v>
      </c>
      <c r="S567" s="14">
        <f>IFERROR(VLOOKUP($A567,'دیتا اولیه'!$A:$AM,17,FALSE)/10000000000,"")</f>
        <v>347.70119999999997</v>
      </c>
      <c r="T567" s="14">
        <f>IFERROR(S567/'دیتا اولیه'!$AR$2*1000000,"")</f>
        <v>5824.4333886124923</v>
      </c>
      <c r="U567" s="30">
        <f>IFERROR(VLOOKUP($A567,'دیتا اولیه'!$A:$AM,22,FALSE),"")</f>
        <v>0.10059999999999999</v>
      </c>
      <c r="V567" s="19">
        <f>IFERROR(VLOOKUP($A567,'دیتا اولیه'!$A:$AN,20,FALSE)/10000000000/L567,"")</f>
        <v>14.246537247021674</v>
      </c>
      <c r="W567" s="14">
        <f>IFERROR(VLOOKUP($A567,'دیتا اولیه'!$A:$AN,40,FALSE),"")</f>
        <v>239.7534</v>
      </c>
      <c r="X567" s="18">
        <f>IFERROR(VLOOKUP($A567,'دیتا اولیه'!$A:$AN,23,FALSE),"")</f>
        <v>1.9406000000000001</v>
      </c>
      <c r="Y567" s="18">
        <f>IFERROR(VLOOKUP($A567,'دیتا اولیه'!$A:$AN,24,FALSE),"")</f>
        <v>61.863100000000003</v>
      </c>
      <c r="Z567" s="18" t="str">
        <f>IFERROR(VLOOKUP($A567,'دیتا اولیه'!$A:$AN,25,FALSE),"")</f>
        <v>-</v>
      </c>
      <c r="AA567" s="30">
        <f>IFERROR(VLOOKUP($A567,'دیتا اولیه'!$A:$AN,38,FALSE),"")</f>
        <v>0.1764</v>
      </c>
      <c r="AB567" s="18">
        <f>IFERROR(VLOOKUP($A567,'دیتا اولیه'!$A:$AN,39,FALSE),"")</f>
        <v>1.0385</v>
      </c>
      <c r="AC567" s="22"/>
    </row>
    <row r="568" spans="1:29" ht="20.5" thickBot="1" x14ac:dyDescent="0.4">
      <c r="A568" s="55" t="s">
        <v>1013</v>
      </c>
      <c r="B568" s="13" t="str">
        <f>VLOOKUP($A568,'دیتا اولیه'!$A:$AM,2,FALSE)</f>
        <v>پخش هجرت</v>
      </c>
      <c r="C568" s="13" t="str">
        <f>VLOOKUP($A568,'دیتا اولیه'!$A:$AM,3,FALSE)</f>
        <v>دارویی</v>
      </c>
      <c r="D568" s="13">
        <f>VLOOKUP($A568,'دیتا اولیه'!$A:$AM,5,FALSE)/10000000000</f>
        <v>6496</v>
      </c>
      <c r="E568" s="15">
        <f>IFERROR(D568/'دیتا اولیه'!$AO$2*1000,"")</f>
        <v>77.517899761336508</v>
      </c>
      <c r="F568" s="15">
        <f t="shared" si="32"/>
        <v>188.48729383450132</v>
      </c>
      <c r="G568" s="14">
        <f>IFERROR(F568/'دیتا اولیه'!$AP$2*1000000,"")</f>
        <v>3722.1029588171664</v>
      </c>
      <c r="H568" s="15">
        <f>IFERROR(VLOOKUP($A568,'دیتا اولیه'!$A:$AM,16,FALSE)/10000000000,"")</f>
        <v>706.32270000000005</v>
      </c>
      <c r="I568" s="14">
        <f>IFERROR(H568/'دیتا اولیه'!$AQ$2*1000000,"")</f>
        <v>13657.192853551955</v>
      </c>
      <c r="J568" s="15">
        <f t="shared" si="33"/>
        <v>201.73952572164558</v>
      </c>
      <c r="K568" s="14">
        <f>IFERROR(J568/'دیتا اولیه'!$AR$2*1000000,"")</f>
        <v>3379.3913550370298</v>
      </c>
      <c r="L568" s="14">
        <f>IFERROR(VLOOKUP($A568,'دیتا اولیه'!$A:$AM,15,FALSE)/10000000000,"")</f>
        <v>266.27600000000001</v>
      </c>
      <c r="M568" s="14">
        <f>IFERROR(L568/'دیتا اولیه'!$AS$2*1000000,"")</f>
        <v>3938.9358145589563</v>
      </c>
      <c r="N568" s="51">
        <f>IFERROR(VLOOKUP($A568,'دیتا اولیه'!$A:$AM,36,FALSE),"")</f>
        <v>0.31990000000000002</v>
      </c>
      <c r="O568" s="35">
        <f t="shared" si="34"/>
        <v>0.16557551367583323</v>
      </c>
      <c r="P568" s="51">
        <f>IFERROR(VLOOKUP($A568,'دیتا اولیه'!$A:$AM,37,FALSE),"")</f>
        <v>0.41270000000000001</v>
      </c>
      <c r="Q568" s="34">
        <f t="shared" si="35"/>
        <v>5.8255469593645026E-2</v>
      </c>
      <c r="R568" s="54">
        <f>IFERROR(VLOOKUP($A568,'دیتا اولیه'!$A:$AM,31,FALSE),"")</f>
        <v>0.28189999999999998</v>
      </c>
      <c r="S568" s="14">
        <f>IFERROR(VLOOKUP($A568,'دیتا اولیه'!$A:$AM,17,FALSE)/10000000000,"")</f>
        <v>928.78480000000002</v>
      </c>
      <c r="T568" s="14">
        <f>IFERROR(S568/'دیتا اولیه'!$AR$2*1000000,"")</f>
        <v>15558.316163291287</v>
      </c>
      <c r="U568" s="30">
        <f>IFERROR(VLOOKUP($A568,'دیتا اولیه'!$A:$AM,22,FALSE),"")</f>
        <v>0.70220000000000005</v>
      </c>
      <c r="V568" s="19">
        <f>IFERROR(VLOOKUP($A568,'دیتا اولیه'!$A:$AN,20,FALSE)/10000000000/L568,"")</f>
        <v>0.11019994291637247</v>
      </c>
      <c r="W568" s="14">
        <f>IFERROR(VLOOKUP($A568,'دیتا اولیه'!$A:$AN,40,FALSE),"")</f>
        <v>194.488</v>
      </c>
      <c r="X568" s="18">
        <f>IFERROR(VLOOKUP($A568,'دیتا اولیه'!$A:$AN,23,FALSE),"")</f>
        <v>0.33129999999999998</v>
      </c>
      <c r="Y568" s="18">
        <f>IFERROR(VLOOKUP($A568,'دیتا اولیه'!$A:$AN,24,FALSE),"")</f>
        <v>8.1107999999999993</v>
      </c>
      <c r="Z568" s="18" t="str">
        <f>IFERROR(VLOOKUP($A568,'دیتا اولیه'!$A:$AN,25,FALSE),"")</f>
        <v>-</v>
      </c>
      <c r="AA568" s="30">
        <f>IFERROR(VLOOKUP($A568,'دیتا اولیه'!$A:$AN,38,FALSE),"")</f>
        <v>0.6129</v>
      </c>
      <c r="AB568" s="18">
        <f>IFERROR(VLOOKUP($A568,'دیتا اولیه'!$A:$AN,39,FALSE),"")</f>
        <v>0.85040000000000004</v>
      </c>
      <c r="AC568" s="22"/>
    </row>
    <row r="569" spans="1:29" ht="20.5" thickBot="1" x14ac:dyDescent="0.4">
      <c r="A569" s="55" t="s">
        <v>1199</v>
      </c>
      <c r="B569" s="13" t="str">
        <f>VLOOKUP($A569,'دیتا اولیه'!$A:$AM,2,FALSE)</f>
        <v>فرآورده‌های‌ تزریقی‌ ایران‌</v>
      </c>
      <c r="C569" s="13" t="str">
        <f>VLOOKUP($A569,'دیتا اولیه'!$A:$AM,3,FALSE)</f>
        <v>دارویی</v>
      </c>
      <c r="D569" s="13">
        <f>VLOOKUP($A569,'دیتا اولیه'!$A:$AM,5,FALSE)/10000000000</f>
        <v>7014</v>
      </c>
      <c r="E569" s="15">
        <f>IFERROR(D569/'دیتا اولیه'!$AO$2*1000,"")</f>
        <v>83.699284009546545</v>
      </c>
      <c r="F569" s="15">
        <f t="shared" si="32"/>
        <v>168.50039178812099</v>
      </c>
      <c r="G569" s="14">
        <f>IFERROR(F569/'دیتا اولیه'!$AP$2*1000000,"")</f>
        <v>3327.4168994494667</v>
      </c>
      <c r="H569" s="15">
        <f>IFERROR(VLOOKUP($A569,'دیتا اولیه'!$A:$AM,16,FALSE)/10000000000,"")</f>
        <v>607.21019999999999</v>
      </c>
      <c r="I569" s="14">
        <f>IFERROR(H569/'دیتا اولیه'!$AQ$2*1000000,"")</f>
        <v>11740.790440465602</v>
      </c>
      <c r="J569" s="15">
        <f t="shared" si="33"/>
        <v>179.4693707227508</v>
      </c>
      <c r="K569" s="14">
        <f>IFERROR(J569/'دیتا اولیه'!$AR$2*1000000,"")</f>
        <v>3006.3381865546139</v>
      </c>
      <c r="L569" s="14">
        <f>IFERROR(VLOOKUP($A569,'دیتا اولیه'!$A:$AM,15,FALSE)/10000000000,"")</f>
        <v>215.0402</v>
      </c>
      <c r="M569" s="14">
        <f>IFERROR(L569/'دیتا اولیه'!$AS$2*1000000,"")</f>
        <v>3181.0209908137454</v>
      </c>
      <c r="N569" s="51">
        <f>IFERROR(VLOOKUP($A569,'دیتا اولیه'!$A:$AM,36,FALSE),"")</f>
        <v>0.19819999999999999</v>
      </c>
      <c r="O569" s="35">
        <f t="shared" si="34"/>
        <v>5.8104841644354366E-2</v>
      </c>
      <c r="P569" s="51">
        <f>IFERROR(VLOOKUP($A569,'دیتا اولیه'!$A:$AM,37,FALSE),"")</f>
        <v>0.2762</v>
      </c>
      <c r="Q569" s="34">
        <f t="shared" si="35"/>
        <v>-4.3996863951716758E-2</v>
      </c>
      <c r="R569" s="54">
        <f>IFERROR(VLOOKUP($A569,'دیتا اولیه'!$A:$AM,31,FALSE),"")</f>
        <v>0.27989999999999998</v>
      </c>
      <c r="S569" s="14">
        <f>IFERROR(VLOOKUP($A569,'دیتا اولیه'!$A:$AM,17,FALSE)/10000000000,"")</f>
        <v>687.34630000000004</v>
      </c>
      <c r="T569" s="14">
        <f>IFERROR(S569/'دیتا اولیه'!$AR$2*1000000,"")</f>
        <v>11513.91694725028</v>
      </c>
      <c r="U569" s="30">
        <f>IFERROR(VLOOKUP($A569,'دیتا اولیه'!$A:$AM,22,FALSE),"")</f>
        <v>0.85309999999999997</v>
      </c>
      <c r="V569" s="19" t="str">
        <f>IFERROR(VLOOKUP($A569,'دیتا اولیه'!$A:$AN,20,FALSE)/10000000000/L569,"")</f>
        <v/>
      </c>
      <c r="W569" s="14">
        <f>IFERROR(VLOOKUP($A569,'دیتا اولیه'!$A:$AN,40,FALSE),"")</f>
        <v>193.9906</v>
      </c>
      <c r="X569" s="18">
        <f>IFERROR(VLOOKUP($A569,'دیتا اولیه'!$A:$AN,23,FALSE),"")</f>
        <v>5.5755999999999997</v>
      </c>
      <c r="Y569" s="18">
        <f>IFERROR(VLOOKUP($A569,'دیتا اولیه'!$A:$AN,24,FALSE),"")</f>
        <v>10.729200000000001</v>
      </c>
      <c r="Z569" s="18" t="str">
        <f>IFERROR(VLOOKUP($A569,'دیتا اولیه'!$A:$AN,25,FALSE),"")</f>
        <v>-</v>
      </c>
      <c r="AA569" s="30">
        <f>IFERROR(VLOOKUP($A569,'دیتا اولیه'!$A:$AN,38,FALSE),"")</f>
        <v>0.41639999999999999</v>
      </c>
      <c r="AB569" s="18">
        <f>IFERROR(VLOOKUP($A569,'دیتا اولیه'!$A:$AN,39,FALSE),"")</f>
        <v>0.74980000000000002</v>
      </c>
      <c r="AC569" s="22"/>
    </row>
    <row r="570" spans="1:29" ht="20.5" thickBot="1" x14ac:dyDescent="0.4">
      <c r="A570" s="55" t="s">
        <v>985</v>
      </c>
      <c r="B570" s="13" t="str">
        <f>VLOOKUP($A570,'دیتا اولیه'!$A:$AM,2,FALSE)</f>
        <v>داروسازی‌ ابوریحان‌</v>
      </c>
      <c r="C570" s="13" t="str">
        <f>VLOOKUP($A570,'دیتا اولیه'!$A:$AM,3,FALSE)</f>
        <v>دارویی</v>
      </c>
      <c r="D570" s="13">
        <f>VLOOKUP($A570,'دیتا اولیه'!$A:$AM,5,FALSE)/10000000000</f>
        <v>3375</v>
      </c>
      <c r="E570" s="15">
        <f>IFERROR(D570/'دیتا اولیه'!$AO$2*1000,"")</f>
        <v>40.274463007159902</v>
      </c>
      <c r="F570" s="15">
        <f t="shared" si="32"/>
        <v>114.79874962786543</v>
      </c>
      <c r="G570" s="14">
        <f>IFERROR(F570/'دیتا اولیه'!$AP$2*1000000,"")</f>
        <v>2266.9579310399968</v>
      </c>
      <c r="H570" s="15">
        <f>IFERROR(VLOOKUP($A570,'دیتا اولیه'!$A:$AM,16,FALSE)/10000000000,"")</f>
        <v>185.43129999999999</v>
      </c>
      <c r="I570" s="14">
        <f>IFERROR(H570/'دیتا اولیه'!$AQ$2*1000000,"")</f>
        <v>3585.4306044317259</v>
      </c>
      <c r="J570" s="15">
        <f t="shared" si="33"/>
        <v>34.461682827650925</v>
      </c>
      <c r="K570" s="14">
        <f>IFERROR(J570/'دیتا اولیه'!$AR$2*1000000,"")</f>
        <v>577.27662742936707</v>
      </c>
      <c r="L570" s="14">
        <f>IFERROR(VLOOKUP($A570,'دیتا اولیه'!$A:$AM,15,FALSE)/10000000000,"")</f>
        <v>154.24359999999999</v>
      </c>
      <c r="M570" s="14">
        <f>IFERROR(L570/'دیتا اولیه'!$AS$2*1000000,"")</f>
        <v>2281.6763065635123</v>
      </c>
      <c r="N570" s="51">
        <f>IFERROR(VLOOKUP($A570,'دیتا اولیه'!$A:$AM,36,FALSE),"")</f>
        <v>3.4758</v>
      </c>
      <c r="O570" s="35">
        <f t="shared" si="34"/>
        <v>2.952483433677016</v>
      </c>
      <c r="P570" s="51">
        <f>IFERROR(VLOOKUP($A570,'دیتا اولیه'!$A:$AM,37,FALSE),"")</f>
        <v>0.34360000000000002</v>
      </c>
      <c r="Q570" s="34">
        <f t="shared" si="35"/>
        <v>6.492566678007794E-3</v>
      </c>
      <c r="R570" s="54">
        <f>IFERROR(VLOOKUP($A570,'دیتا اولیه'!$A:$AM,31,FALSE),"")</f>
        <v>0.26350000000000001</v>
      </c>
      <c r="S570" s="14">
        <f>IFERROR(VLOOKUP($A570,'دیتا اولیه'!$A:$AM,17,FALSE)/10000000000,"")</f>
        <v>330.74239999999998</v>
      </c>
      <c r="T570" s="14">
        <f>IFERROR(S570/'دیتا اولیه'!$AR$2*1000000,"")</f>
        <v>5540.3521114963896</v>
      </c>
      <c r="U570" s="30">
        <f>IFERROR(VLOOKUP($A570,'دیتا اولیه'!$A:$AM,22,FALSE),"")</f>
        <v>0.97119999999999995</v>
      </c>
      <c r="V570" s="19">
        <f>IFERROR(VLOOKUP($A570,'دیتا اولیه'!$A:$AN,20,FALSE)/10000000000/L570,"")</f>
        <v>0.15108374026539836</v>
      </c>
      <c r="W570" s="14">
        <f>IFERROR(VLOOKUP($A570,'دیتا اولیه'!$A:$AN,40,FALSE),"")</f>
        <v>391.19979999999998</v>
      </c>
      <c r="X570" s="18">
        <f>IFERROR(VLOOKUP($A570,'دیتا اولیه'!$A:$AN,23,FALSE),"")</f>
        <v>2.1110000000000002</v>
      </c>
      <c r="Y570" s="18">
        <f>IFERROR(VLOOKUP($A570,'دیتا اولیه'!$A:$AN,24,FALSE),"")</f>
        <v>16.711200000000002</v>
      </c>
      <c r="Z570" s="18" t="str">
        <f>IFERROR(VLOOKUP($A570,'دیتا اولیه'!$A:$AN,25,FALSE),"")</f>
        <v>-</v>
      </c>
      <c r="AA570" s="30">
        <f>IFERROR(VLOOKUP($A570,'دیتا اولیه'!$A:$AN,38,FALSE),"")</f>
        <v>0.46479999999999999</v>
      </c>
      <c r="AB570" s="18">
        <f>IFERROR(VLOOKUP($A570,'دیتا اولیه'!$A:$AN,39,FALSE),"")</f>
        <v>1.1044</v>
      </c>
      <c r="AC570" s="22"/>
    </row>
    <row r="571" spans="1:29" ht="20.5" thickBot="1" x14ac:dyDescent="0.4">
      <c r="A571" s="55" t="s">
        <v>1318</v>
      </c>
      <c r="B571" s="13" t="str">
        <f>VLOOKUP($A571,'دیتا اولیه'!$A:$AM,2,FALSE)</f>
        <v>تولیدمواداولیه‌داروپخش‌</v>
      </c>
      <c r="C571" s="13" t="str">
        <f>VLOOKUP($A571,'دیتا اولیه'!$A:$AM,3,FALSE)</f>
        <v>دارویی</v>
      </c>
      <c r="D571" s="13">
        <f>VLOOKUP($A571,'دیتا اولیه'!$A:$AM,5,FALSE)/10000000000</f>
        <v>6041.0349999999999</v>
      </c>
      <c r="E571" s="15">
        <f>IFERROR(D571/'دیتا اولیه'!$AO$2*1000,"")</f>
        <v>72.088723150357993</v>
      </c>
      <c r="F571" s="15">
        <f t="shared" si="32"/>
        <v>189.58201318508316</v>
      </c>
      <c r="G571" s="14">
        <f>IFERROR(F571/'دیتا اولیه'!$AP$2*1000000,"")</f>
        <v>3743.7206395158601</v>
      </c>
      <c r="H571" s="15">
        <f>IFERROR(VLOOKUP($A571,'دیتا اولیه'!$A:$AM,16,FALSE)/10000000000,"")</f>
        <v>602.57560000000001</v>
      </c>
      <c r="I571" s="14">
        <f>IFERROR(H571/'دیتا اولیه'!$AQ$2*1000000,"")</f>
        <v>11651.177539734716</v>
      </c>
      <c r="J571" s="15">
        <f t="shared" si="33"/>
        <v>200.44964627548896</v>
      </c>
      <c r="K571" s="14">
        <f>IFERROR(J571/'دیتا اولیه'!$AR$2*1000000,"")</f>
        <v>3357.7842483791305</v>
      </c>
      <c r="L571" s="14">
        <f>IFERROR(VLOOKUP($A571,'دیتا اولیه'!$A:$AM,15,FALSE)/10000000000,"")</f>
        <v>192.6722</v>
      </c>
      <c r="M571" s="14">
        <f>IFERROR(L571/'دیتا اولیه'!$AS$2*1000000,"")</f>
        <v>2850.1383115634385</v>
      </c>
      <c r="N571" s="51">
        <f>IFERROR(VLOOKUP($A571,'دیتا اولیه'!$A:$AM,36,FALSE),"")</f>
        <v>-3.8800000000000001E-2</v>
      </c>
      <c r="O571" s="35">
        <f t="shared" si="34"/>
        <v>-0.15118479904143423</v>
      </c>
      <c r="P571" s="51">
        <f>IFERROR(VLOOKUP($A571,'دیتا اولیه'!$A:$AM,37,FALSE),"")</f>
        <v>1.6299999999999999E-2</v>
      </c>
      <c r="Q571" s="34">
        <f t="shared" si="35"/>
        <v>-0.23868830342746405</v>
      </c>
      <c r="R571" s="54">
        <f>IFERROR(VLOOKUP($A571,'دیتا اولیه'!$A:$AM,31,FALSE),"")</f>
        <v>0.25740000000000002</v>
      </c>
      <c r="S571" s="14">
        <f>IFERROR(VLOOKUP($A571,'دیتا اولیه'!$A:$AM,17,FALSE)/10000000000,"")</f>
        <v>830.15859999999998</v>
      </c>
      <c r="T571" s="14">
        <f>IFERROR(S571/'دیتا اولیه'!$AR$2*1000000,"")</f>
        <v>13906.20299177513</v>
      </c>
      <c r="U571" s="30">
        <f>IFERROR(VLOOKUP($A571,'دیتا اولیه'!$A:$AM,22,FALSE),"")</f>
        <v>0.71189999999999998</v>
      </c>
      <c r="V571" s="19">
        <f>IFERROR(VLOOKUP($A571,'دیتا اولیه'!$A:$AN,20,FALSE)/10000000000/L571,"")</f>
        <v>5.6262398000334245E-2</v>
      </c>
      <c r="W571" s="14">
        <f>IFERROR(VLOOKUP($A571,'دیتا اولیه'!$A:$AN,40,FALSE),"")</f>
        <v>187.71619999999999</v>
      </c>
      <c r="X571" s="18">
        <f>IFERROR(VLOOKUP($A571,'دیتا اولیه'!$A:$AN,23,FALSE),"")</f>
        <v>2.5910000000000002</v>
      </c>
      <c r="Y571" s="18">
        <f>IFERROR(VLOOKUP($A571,'دیتا اولیه'!$A:$AN,24,FALSE),"")</f>
        <v>7.9637000000000002</v>
      </c>
      <c r="Z571" s="18" t="str">
        <f>IFERROR(VLOOKUP($A571,'دیتا اولیه'!$A:$AN,25,FALSE),"")</f>
        <v>-</v>
      </c>
      <c r="AA571" s="30">
        <f>IFERROR(VLOOKUP($A571,'دیتا اولیه'!$A:$AN,38,FALSE),"")</f>
        <v>0.1714</v>
      </c>
      <c r="AB571" s="18">
        <f>IFERROR(VLOOKUP($A571,'دیتا اولیه'!$A:$AN,39,FALSE),"")</f>
        <v>0.9919</v>
      </c>
      <c r="AC571" s="22"/>
    </row>
    <row r="572" spans="1:29" ht="20.5" thickBot="1" x14ac:dyDescent="0.4">
      <c r="A572" s="55" t="s">
        <v>1338</v>
      </c>
      <c r="B572" s="13" t="str">
        <f>VLOOKUP($A572,'دیتا اولیه'!$A:$AM,2,FALSE)</f>
        <v>داروسازی زاگرس فارمد پارس</v>
      </c>
      <c r="C572" s="13" t="str">
        <f>VLOOKUP($A572,'دیتا اولیه'!$A:$AM,3,FALSE)</f>
        <v>دارویی</v>
      </c>
      <c r="D572" s="13">
        <f>VLOOKUP($A572,'دیتا اولیه'!$A:$AM,5,FALSE)/10000000000</f>
        <v>1582.4</v>
      </c>
      <c r="E572" s="15">
        <f>IFERROR(D572/'دیتا اولیه'!$AO$2*1000,"")</f>
        <v>18.883054892601432</v>
      </c>
      <c r="F572" s="15">
        <f t="shared" si="32"/>
        <v>40.075554864136073</v>
      </c>
      <c r="G572" s="14">
        <f>IFERROR(F572/'دیتا اولیه'!$AP$2*1000000,"")</f>
        <v>791.38141516856388</v>
      </c>
      <c r="H572" s="15">
        <f>IFERROR(VLOOKUP($A572,'دیتا اولیه'!$A:$AM,16,FALSE)/10000000000,"")</f>
        <v>189.45079999999999</v>
      </c>
      <c r="I572" s="14">
        <f>IFERROR(H572/'دیتا اولیه'!$AQ$2*1000000,"")</f>
        <v>3663.1501604857108</v>
      </c>
      <c r="J572" s="15">
        <f t="shared" si="33"/>
        <v>15.624775075311863</v>
      </c>
      <c r="K572" s="14">
        <f>IFERROR(J572/'دیتا اولیه'!$AR$2*1000000,"")</f>
        <v>261.7346780459967</v>
      </c>
      <c r="L572" s="14">
        <f>IFERROR(VLOOKUP($A572,'دیتا اولیه'!$A:$AM,15,FALSE)/10000000000,"")</f>
        <v>77.281700000000001</v>
      </c>
      <c r="M572" s="14">
        <f>IFERROR(L572/'دیتا اولیه'!$AS$2*1000000,"")</f>
        <v>1143.2035029067617</v>
      </c>
      <c r="N572" s="51">
        <f>IFERROR(VLOOKUP($A572,'دیتا اولیه'!$A:$AM,36,FALSE),"")</f>
        <v>3.9460999999999999</v>
      </c>
      <c r="O572" s="35">
        <f t="shared" si="34"/>
        <v>3.3677953240336675</v>
      </c>
      <c r="P572" s="51">
        <f>IFERROR(VLOOKUP($A572,'دیتا اولیه'!$A:$AM,37,FALSE),"")</f>
        <v>0.9284</v>
      </c>
      <c r="Q572" s="34">
        <f t="shared" si="35"/>
        <v>0.44456703303205569</v>
      </c>
      <c r="R572" s="54">
        <f>IFERROR(VLOOKUP($A572,'دیتا اولیه'!$A:$AM,31,FALSE),"")</f>
        <v>0.253</v>
      </c>
      <c r="S572" s="14">
        <f>IFERROR(VLOOKUP($A572,'دیتا اولیه'!$A:$AM,17,FALSE)/10000000000,"")</f>
        <v>200.89340000000001</v>
      </c>
      <c r="T572" s="14">
        <f>IFERROR(S572/'دیتا اولیه'!$AR$2*1000000,"")</f>
        <v>3365.2176826306181</v>
      </c>
      <c r="U572" s="30">
        <f>IFERROR(VLOOKUP($A572,'دیتا اولیه'!$A:$AM,22,FALSE),"")</f>
        <v>0.91049999999999998</v>
      </c>
      <c r="V572" s="19">
        <f>IFERROR(VLOOKUP($A572,'دیتا اولیه'!$A:$AN,20,FALSE)/10000000000/L572,"")</f>
        <v>0.19871327882280021</v>
      </c>
      <c r="W572" s="14">
        <f>IFERROR(VLOOKUP($A572,'دیتا اولیه'!$A:$AN,40,FALSE),"")</f>
        <v>366.53930000000003</v>
      </c>
      <c r="X572" s="18">
        <f>IFERROR(VLOOKUP($A572,'دیتا اولیه'!$A:$AN,23,FALSE),"")</f>
        <v>2.0249999999999999</v>
      </c>
      <c r="Y572" s="18">
        <f>IFERROR(VLOOKUP($A572,'دیتا اولیه'!$A:$AN,24,FALSE),"")</f>
        <v>8.8818000000000001</v>
      </c>
      <c r="Z572" s="18" t="str">
        <f>IFERROR(VLOOKUP($A572,'دیتا اولیه'!$A:$AN,25,FALSE),"")</f>
        <v>-</v>
      </c>
      <c r="AA572" s="30">
        <f>IFERROR(VLOOKUP($A572,'دیتا اولیه'!$A:$AN,38,FALSE),"")</f>
        <v>0.19420000000000001</v>
      </c>
      <c r="AB572" s="18">
        <f>IFERROR(VLOOKUP($A572,'دیتا اولیه'!$A:$AN,39,FALSE),"")</f>
        <v>0.71399999999999997</v>
      </c>
      <c r="AC572" s="22"/>
    </row>
    <row r="573" spans="1:29" ht="20.5" thickBot="1" x14ac:dyDescent="0.4">
      <c r="A573" s="14" t="s">
        <v>1294</v>
      </c>
      <c r="B573" s="13" t="str">
        <f>VLOOKUP($A573,'دیتا اولیه'!$A:$AM,2,FALSE)</f>
        <v>پارس‌ دارو</v>
      </c>
      <c r="C573" s="13" t="str">
        <f>VLOOKUP($A573,'دیتا اولیه'!$A:$AM,3,FALSE)</f>
        <v>دارویی</v>
      </c>
      <c r="D573" s="13">
        <f>VLOOKUP($A573,'دیتا اولیه'!$A:$AM,5,FALSE)/10000000000</f>
        <v>7066.1</v>
      </c>
      <c r="E573" s="15">
        <f>IFERROR(D573/'دیتا اولیه'!$AO$2*1000,"")</f>
        <v>84.321002386634859</v>
      </c>
      <c r="F573" s="15">
        <f t="shared" si="32"/>
        <v>84.410753033834297</v>
      </c>
      <c r="G573" s="14">
        <f>IFERROR(F573/'دیتا اولیه'!$AP$2*1000000,"")</f>
        <v>1666.8790093569173</v>
      </c>
      <c r="H573" s="15">
        <f>IFERROR(VLOOKUP($A573,'دیتا اولیه'!$A:$AM,16,FALSE)/10000000000,"")</f>
        <v>752.39850000000001</v>
      </c>
      <c r="I573" s="14">
        <f>IFERROR(H573/'دیتا اولیه'!$AQ$2*1000000,"")</f>
        <v>14548.097374221741</v>
      </c>
      <c r="J573" s="15">
        <f t="shared" si="33"/>
        <v>124.40900207284574</v>
      </c>
      <c r="K573" s="14">
        <f>IFERROR(J573/'دیتا اولیه'!$AR$2*1000000,"")</f>
        <v>2084.0076062925395</v>
      </c>
      <c r="L573" s="14">
        <f>IFERROR(VLOOKUP($A573,'دیتا اولیه'!$A:$AM,15,FALSE)/10000000000,"")</f>
        <v>210.06460000000001</v>
      </c>
      <c r="M573" s="14">
        <f>IFERROR(L573/'دیتا اولیه'!$AS$2*1000000,"")</f>
        <v>3107.4185293116966</v>
      </c>
      <c r="N573" s="51">
        <f>IFERROR(VLOOKUP($A573,'دیتا اولیه'!$A:$AM,36,FALSE),"")</f>
        <v>0.6885</v>
      </c>
      <c r="O573" s="35">
        <f t="shared" si="34"/>
        <v>0.49107830505465877</v>
      </c>
      <c r="P573" s="51">
        <f>IFERROR(VLOOKUP($A573,'دیتا اولیه'!$A:$AM,37,FALSE),"")</f>
        <v>1.4885999999999999</v>
      </c>
      <c r="Q573" s="34">
        <f t="shared" si="35"/>
        <v>0.86421360630759891</v>
      </c>
      <c r="R573" s="54">
        <f>IFERROR(VLOOKUP($A573,'دیتا اولیه'!$A:$AM,31,FALSE),"")</f>
        <v>0.24079999999999999</v>
      </c>
      <c r="S573" s="14">
        <f>IFERROR(VLOOKUP($A573,'دیتا اولیه'!$A:$AM,17,FALSE)/10000000000,"")</f>
        <v>779.47860000000003</v>
      </c>
      <c r="T573" s="14">
        <f>IFERROR(S573/'دیتا اولیه'!$AR$2*1000000,"")</f>
        <v>13057.249107995376</v>
      </c>
      <c r="U573" s="30">
        <f>IFERROR(VLOOKUP($A573,'دیتا اولیه'!$A:$AM,22,FALSE),"")</f>
        <v>0.70079999999999998</v>
      </c>
      <c r="V573" s="19">
        <f>IFERROR(VLOOKUP($A573,'دیتا اولیه'!$A:$AN,20,FALSE)/10000000000/L573,"")</f>
        <v>7.0953887518411002E-2</v>
      </c>
      <c r="W573" s="14">
        <f>IFERROR(VLOOKUP($A573,'دیتا اولیه'!$A:$AN,40,FALSE),"")</f>
        <v>465.18270000000001</v>
      </c>
      <c r="X573" s="18">
        <f>IFERROR(VLOOKUP($A573,'دیتا اولیه'!$A:$AN,23,FALSE),"")</f>
        <v>4.9180999999999999</v>
      </c>
      <c r="Y573" s="18">
        <f>IFERROR(VLOOKUP($A573,'دیتا اولیه'!$A:$AN,24,FALSE),"")</f>
        <v>7.9640000000000004</v>
      </c>
      <c r="Z573" s="18" t="str">
        <f>IFERROR(VLOOKUP($A573,'دیتا اولیه'!$A:$AN,25,FALSE),"")</f>
        <v>-</v>
      </c>
      <c r="AA573" s="30">
        <f>IFERROR(VLOOKUP($A573,'دیتا اولیه'!$A:$AN,38,FALSE),"")</f>
        <v>0.65680000000000005</v>
      </c>
      <c r="AB573" s="18">
        <f>IFERROR(VLOOKUP($A573,'دیتا اولیه'!$A:$AN,39,FALSE),"")</f>
        <v>1.2413000000000001</v>
      </c>
      <c r="AC573" s="22"/>
    </row>
    <row r="574" spans="1:29" ht="20.5" thickBot="1" x14ac:dyDescent="0.4">
      <c r="A574" s="14" t="s">
        <v>838</v>
      </c>
      <c r="B574" s="13" t="str">
        <f>VLOOKUP($A574,'دیتا اولیه'!$A:$AM,2,FALSE)</f>
        <v>داروسازی‌ سینا</v>
      </c>
      <c r="C574" s="13" t="str">
        <f>VLOOKUP($A574,'دیتا اولیه'!$A:$AM,3,FALSE)</f>
        <v>دارویی</v>
      </c>
      <c r="D574" s="13">
        <f>VLOOKUP($A574,'دیتا اولیه'!$A:$AM,5,FALSE)/10000000000</f>
        <v>6696</v>
      </c>
      <c r="E574" s="15">
        <f>IFERROR(D574/'دیتا اولیه'!$AO$2*1000,"")</f>
        <v>79.904534606205246</v>
      </c>
      <c r="F574" s="15">
        <f t="shared" si="32"/>
        <v>166.96890623094743</v>
      </c>
      <c r="G574" s="14">
        <f>IFERROR(F574/'دیتا اولیه'!$AP$2*1000000,"")</f>
        <v>3297.174293660099</v>
      </c>
      <c r="H574" s="15">
        <f>IFERROR(VLOOKUP($A574,'دیتا اولیه'!$A:$AM,16,FALSE)/10000000000,"")</f>
        <v>563.71</v>
      </c>
      <c r="I574" s="14">
        <f>IFERROR(H574/'دیتا اولیه'!$AQ$2*1000000,"")</f>
        <v>10899.686762829189</v>
      </c>
      <c r="J574" s="15">
        <f t="shared" si="33"/>
        <v>227.72526193247964</v>
      </c>
      <c r="K574" s="14">
        <f>IFERROR(J574/'دیتا اولیه'!$AR$2*1000000,"")</f>
        <v>3814.6851924297644</v>
      </c>
      <c r="L574" s="14">
        <f>IFERROR(VLOOKUP($A574,'دیتا اولیه'!$A:$AM,15,FALSE)/10000000000,"")</f>
        <v>136.93119999999999</v>
      </c>
      <c r="M574" s="14">
        <f>IFERROR(L574/'دیتا اولیه'!$AS$2*1000000,"")</f>
        <v>2025.5795032617859</v>
      </c>
      <c r="N574" s="51">
        <f>IFERROR(VLOOKUP($A574,'دیتا اولیه'!$A:$AM,36,FALSE),"")</f>
        <v>-0.3987</v>
      </c>
      <c r="O574" s="35">
        <f t="shared" si="34"/>
        <v>-0.46900480614192108</v>
      </c>
      <c r="P574" s="51">
        <f>IFERROR(VLOOKUP($A574,'دیتا اولیه'!$A:$AM,37,FALSE),"")</f>
        <v>-0.1799</v>
      </c>
      <c r="Q574" s="34">
        <f t="shared" si="35"/>
        <v>-0.38566198724870926</v>
      </c>
      <c r="R574" s="54">
        <f>IFERROR(VLOOKUP($A574,'دیتا اولیه'!$A:$AM,31,FALSE),"")</f>
        <v>0.2402</v>
      </c>
      <c r="S574" s="14">
        <f>IFERROR(VLOOKUP($A574,'دیتا اولیه'!$A:$AM,17,FALSE)/10000000000,"")</f>
        <v>832.79340000000002</v>
      </c>
      <c r="T574" s="14">
        <f>IFERROR(S574/'دیتا اولیه'!$AR$2*1000000,"")</f>
        <v>13950.33921302578</v>
      </c>
      <c r="U574" s="30">
        <f>IFERROR(VLOOKUP($A574,'دیتا اولیه'!$A:$AM,22,FALSE),"")</f>
        <v>0.70279999999999998</v>
      </c>
      <c r="V574" s="19">
        <f>IFERROR(VLOOKUP($A574,'دیتا اولیه'!$A:$AN,20,FALSE)/10000000000/L574,"")</f>
        <v>9.5347882732350273E-2</v>
      </c>
      <c r="W574" s="14">
        <f>IFERROR(VLOOKUP($A574,'دیتا اولیه'!$A:$AN,40,FALSE),"")</f>
        <v>113.76479999999999</v>
      </c>
      <c r="X574" s="18">
        <f>IFERROR(VLOOKUP($A574,'دیتا اولیه'!$A:$AN,23,FALSE),"")</f>
        <v>3.3696000000000002</v>
      </c>
      <c r="Y574" s="18">
        <f>IFERROR(VLOOKUP($A574,'دیتا اولیه'!$A:$AN,24,FALSE),"")</f>
        <v>11.03</v>
      </c>
      <c r="Z574" s="18" t="str">
        <f>IFERROR(VLOOKUP($A574,'دیتا اولیه'!$A:$AN,25,FALSE),"")</f>
        <v>-</v>
      </c>
      <c r="AA574" s="30">
        <f>IFERROR(VLOOKUP($A574,'دیتا اولیه'!$A:$AN,38,FALSE),"")</f>
        <v>0.68110000000000004</v>
      </c>
      <c r="AB574" s="18">
        <f>IFERROR(VLOOKUP($A574,'دیتا اولیه'!$A:$AN,39,FALSE),"")</f>
        <v>0.53459999999999996</v>
      </c>
      <c r="AC574" s="22"/>
    </row>
    <row r="575" spans="1:29" ht="20.5" thickBot="1" x14ac:dyDescent="0.4">
      <c r="A575" s="14" t="s">
        <v>1344</v>
      </c>
      <c r="B575" s="13" t="str">
        <f>VLOOKUP($A575,'دیتا اولیه'!$A:$AM,2,FALSE)</f>
        <v>داروسازی شهید قاضی</v>
      </c>
      <c r="C575" s="13" t="str">
        <f>VLOOKUP($A575,'دیتا اولیه'!$A:$AM,3,FALSE)</f>
        <v>دارویی</v>
      </c>
      <c r="D575" s="13">
        <f>VLOOKUP($A575,'دیتا اولیه'!$A:$AM,5,FALSE)/10000000000</f>
        <v>6069</v>
      </c>
      <c r="E575" s="15">
        <f>IFERROR(D575/'دیتا اولیه'!$AO$2*1000,"")</f>
        <v>72.422434367541769</v>
      </c>
      <c r="F575" s="15">
        <f t="shared" si="32"/>
        <v>167.49562481565238</v>
      </c>
      <c r="G575" s="14">
        <f>IFERROR(F575/'دیتا اولیه'!$AP$2*1000000,"")</f>
        <v>3307.5755295349995</v>
      </c>
      <c r="H575" s="15">
        <f>IFERROR(VLOOKUP($A575,'دیتا اولیه'!$A:$AM,16,FALSE)/10000000000,"")</f>
        <v>602.31439999999998</v>
      </c>
      <c r="I575" s="14">
        <f>IFERROR(H575/'دیتا اولیه'!$AQ$2*1000000,"")</f>
        <v>11646.127073746085</v>
      </c>
      <c r="J575" s="15">
        <f t="shared" si="33"/>
        <v>164.09150452706609</v>
      </c>
      <c r="K575" s="14">
        <f>IFERROR(J575/'دیتا اولیه'!$AR$2*1000000,"")</f>
        <v>2748.7395434790042</v>
      </c>
      <c r="L575" s="14">
        <f>IFERROR(VLOOKUP($A575,'دیتا اولیه'!$A:$AM,15,FALSE)/10000000000,"")</f>
        <v>170.35980000000001</v>
      </c>
      <c r="M575" s="14">
        <f>IFERROR(L575/'دیتا اولیه'!$AS$2*1000000,"")</f>
        <v>2520.0781053534715</v>
      </c>
      <c r="N575" s="51">
        <f>IFERROR(VLOOKUP($A575,'دیتا اولیه'!$A:$AM,36,FALSE),"")</f>
        <v>3.8199999999999998E-2</v>
      </c>
      <c r="O575" s="35">
        <f t="shared" si="34"/>
        <v>-8.3187742784870067E-2</v>
      </c>
      <c r="P575" s="51">
        <f>IFERROR(VLOOKUP($A575,'دیتا اولیه'!$A:$AM,37,FALSE),"")</f>
        <v>1.7100000000000001E-2</v>
      </c>
      <c r="Q575" s="34">
        <f t="shared" si="35"/>
        <v>-0.23808902235174034</v>
      </c>
      <c r="R575" s="54">
        <f>IFERROR(VLOOKUP($A575,'دیتا اولیه'!$A:$AM,31,FALSE),"")</f>
        <v>0.2079</v>
      </c>
      <c r="S575" s="14">
        <f>IFERROR(VLOOKUP($A575,'دیتا اولیه'!$A:$AM,17,FALSE)/10000000000,"")</f>
        <v>700.96730000000002</v>
      </c>
      <c r="T575" s="14">
        <f>IFERROR(S575/'دیتا اولیه'!$AR$2*1000000,"")</f>
        <v>11742.08586696149</v>
      </c>
      <c r="U575" s="30">
        <f>IFERROR(VLOOKUP($A575,'دیتا اولیه'!$A:$AM,22,FALSE),"")</f>
        <v>0.7</v>
      </c>
      <c r="V575" s="19">
        <f>IFERROR(VLOOKUP($A575,'دیتا اولیه'!$A:$AN,20,FALSE)/10000000000/L575,"")</f>
        <v>9.0162115710396465E-2</v>
      </c>
      <c r="W575" s="14">
        <f>IFERROR(VLOOKUP($A575,'دیتا اولیه'!$A:$AN,40,FALSE),"")</f>
        <v>182.64169999999999</v>
      </c>
      <c r="X575" s="18">
        <f>IFERROR(VLOOKUP($A575,'دیتا اولیه'!$A:$AN,23,FALSE),"")</f>
        <v>3.3725999999999998</v>
      </c>
      <c r="Y575" s="18">
        <f>IFERROR(VLOOKUP($A575,'دیتا اولیه'!$A:$AN,24,FALSE),"")</f>
        <v>10.0281</v>
      </c>
      <c r="Z575" s="18" t="str">
        <f>IFERROR(VLOOKUP($A575,'دیتا اولیه'!$A:$AN,25,FALSE),"")</f>
        <v>-</v>
      </c>
      <c r="AA575" s="30">
        <f>IFERROR(VLOOKUP($A575,'دیتا اولیه'!$A:$AN,38,FALSE),"")</f>
        <v>0.72299999999999998</v>
      </c>
      <c r="AB575" s="18">
        <f>IFERROR(VLOOKUP($A575,'دیتا اولیه'!$A:$AN,39,FALSE),"")</f>
        <v>0.70309999999999995</v>
      </c>
      <c r="AC575" s="22"/>
    </row>
    <row r="576" spans="1:29" ht="20.5" thickBot="1" x14ac:dyDescent="0.4">
      <c r="A576" s="14" t="s">
        <v>523</v>
      </c>
      <c r="B576" s="13" t="str">
        <f>VLOOKUP($A576,'دیتا اولیه'!$A:$AM,2,FALSE)</f>
        <v>داروسازی‌ امین‌</v>
      </c>
      <c r="C576" s="13" t="str">
        <f>VLOOKUP($A576,'دیتا اولیه'!$A:$AM,3,FALSE)</f>
        <v>دارویی</v>
      </c>
      <c r="D576" s="13">
        <f>VLOOKUP($A576,'دیتا اولیه'!$A:$AM,5,FALSE)/10000000000</f>
        <v>5511</v>
      </c>
      <c r="E576" s="15">
        <f>IFERROR(D576/'دیتا اولیه'!$AO$2*1000,"")</f>
        <v>65.763723150358004</v>
      </c>
      <c r="F576" s="15">
        <f t="shared" si="32"/>
        <v>113.88655093810274</v>
      </c>
      <c r="G576" s="14">
        <f>IFERROR(F576/'دیتا اولیه'!$AP$2*1000000,"")</f>
        <v>2248.9445287934982</v>
      </c>
      <c r="H576" s="15">
        <f>IFERROR(VLOOKUP($A576,'دیتا اولیه'!$A:$AM,16,FALSE)/10000000000,"")</f>
        <v>289.52999999999997</v>
      </c>
      <c r="I576" s="14">
        <f>IFERROR(H576/'دیتا اولیه'!$AQ$2*1000000,"")</f>
        <v>5598.2443249932312</v>
      </c>
      <c r="J576" s="15">
        <f t="shared" si="33"/>
        <v>42.216119597010078</v>
      </c>
      <c r="K576" s="14">
        <f>IFERROR(J576/'دیتا اولیه'!$AR$2*1000000,"")</f>
        <v>707.17321803457594</v>
      </c>
      <c r="L576" s="14">
        <f>IFERROR(VLOOKUP($A576,'دیتا اولیه'!$A:$AM,15,FALSE)/10000000000,"")</f>
        <v>64.9495</v>
      </c>
      <c r="M576" s="14">
        <f>IFERROR(L576/'دیتا اولیه'!$AS$2*1000000,"")</f>
        <v>960.77720743775978</v>
      </c>
      <c r="N576" s="51">
        <f>IFERROR(VLOOKUP($A576,'دیتا اولیه'!$A:$AM,36,FALSE),"")</f>
        <v>0.53849999999999998</v>
      </c>
      <c r="O576" s="35">
        <f t="shared" si="34"/>
        <v>0.3586165071522609</v>
      </c>
      <c r="P576" s="51">
        <f>IFERROR(VLOOKUP($A576,'دیتا اولیه'!$A:$AM,37,FALSE),"")</f>
        <v>-0.42970000000000003</v>
      </c>
      <c r="Q576" s="34">
        <f t="shared" si="35"/>
        <v>-0.57278750314344462</v>
      </c>
      <c r="R576" s="54">
        <f>IFERROR(VLOOKUP($A576,'دیتا اولیه'!$A:$AM,31,FALSE),"")</f>
        <v>0.1535</v>
      </c>
      <c r="S576" s="14">
        <f>IFERROR(VLOOKUP($A576,'دیتا اولیه'!$A:$AM,17,FALSE)/10000000000,"")</f>
        <v>568.0634</v>
      </c>
      <c r="T576" s="14">
        <f>IFERROR(S576/'دیتا اولیه'!$AR$2*1000000,"")</f>
        <v>9515.7780122954264</v>
      </c>
      <c r="U576" s="30">
        <f>IFERROR(VLOOKUP($A576,'دیتا اولیه'!$A:$AM,22,FALSE),"")</f>
        <v>0.19</v>
      </c>
      <c r="V576" s="19">
        <f>IFERROR(VLOOKUP($A576,'دیتا اولیه'!$A:$AN,20,FALSE)/10000000000/L576,"")</f>
        <v>0.87958182895942227</v>
      </c>
      <c r="W576" s="14">
        <f>IFERROR(VLOOKUP($A576,'دیتا اولیه'!$A:$AN,40,FALSE),"")</f>
        <v>279.65629999999999</v>
      </c>
      <c r="X576" s="18">
        <f>IFERROR(VLOOKUP($A576,'دیتا اولیه'!$A:$AN,23,FALSE),"")</f>
        <v>4.1833999999999998</v>
      </c>
      <c r="Y576" s="18">
        <f>IFERROR(VLOOKUP($A576,'دیتا اولیه'!$A:$AN,24,FALSE),"")</f>
        <v>36.094900000000003</v>
      </c>
      <c r="Z576" s="18" t="str">
        <f>IFERROR(VLOOKUP($A576,'دیتا اولیه'!$A:$AN,25,FALSE),"")</f>
        <v>-</v>
      </c>
      <c r="AA576" s="30">
        <f>IFERROR(VLOOKUP($A576,'دیتا اولیه'!$A:$AN,38,FALSE),"")</f>
        <v>0.36409999999999998</v>
      </c>
      <c r="AB576" s="18">
        <f>IFERROR(VLOOKUP($A576,'دیتا اولیه'!$A:$AN,39,FALSE),"")</f>
        <v>1.1915</v>
      </c>
      <c r="AC576" s="22"/>
    </row>
    <row r="577" spans="1:29" ht="20.5" thickBot="1" x14ac:dyDescent="0.4">
      <c r="A577" s="14" t="s">
        <v>776</v>
      </c>
      <c r="B577" s="13" t="str">
        <f>VLOOKUP($A577,'دیتا اولیه'!$A:$AM,2,FALSE)</f>
        <v>داروسازی‌ اکسیر</v>
      </c>
      <c r="C577" s="13" t="str">
        <f>VLOOKUP($A577,'دیتا اولیه'!$A:$AM,3,FALSE)</f>
        <v>دارویی</v>
      </c>
      <c r="D577" s="13">
        <f>VLOOKUP($A577,'دیتا اولیه'!$A:$AM,5,FALSE)/10000000000</f>
        <v>8950.5</v>
      </c>
      <c r="E577" s="15">
        <f>IFERROR(D577/'دیتا اولیه'!$AO$2*1000,"")</f>
        <v>106.80787589498807</v>
      </c>
      <c r="F577" s="15">
        <f t="shared" si="32"/>
        <v>308.20211504249852</v>
      </c>
      <c r="G577" s="14">
        <f>IFERROR(F577/'دیتا اولیه'!$AP$2*1000000,"")</f>
        <v>6086.1397125295916</v>
      </c>
      <c r="H577" s="15">
        <f>IFERROR(VLOOKUP($A577,'دیتا اولیه'!$A:$AM,16,FALSE)/10000000000,"")</f>
        <v>1001.2191</v>
      </c>
      <c r="I577" s="14">
        <f>IFERROR(H577/'دیتا اولیه'!$AQ$2*1000000,"")</f>
        <v>19359.199891720487</v>
      </c>
      <c r="J577" s="15">
        <f t="shared" si="33"/>
        <v>241.75432204046825</v>
      </c>
      <c r="K577" s="14">
        <f>IFERROR(J577/'دیتا اولیه'!$AR$2*1000000,"")</f>
        <v>4049.6896333227505</v>
      </c>
      <c r="L577" s="14">
        <f>IFERROR(VLOOKUP($A577,'دیتا اولیه'!$A:$AM,15,FALSE)/10000000000,"")</f>
        <v>311.83890000000002</v>
      </c>
      <c r="M577" s="14">
        <f>IFERROR(L577/'دیتا اولیه'!$AS$2*1000000,"")</f>
        <v>4612.9332406325348</v>
      </c>
      <c r="N577" s="51">
        <f>IFERROR(VLOOKUP($A577,'دیتا اولیه'!$A:$AM,36,FALSE),"")</f>
        <v>0.28989999999999999</v>
      </c>
      <c r="O577" s="35">
        <f t="shared" si="34"/>
        <v>0.13908315409535366</v>
      </c>
      <c r="P577" s="51">
        <f>IFERROR(VLOOKUP($A577,'دیتا اولیه'!$A:$AM,37,FALSE),"")</f>
        <v>1.18E-2</v>
      </c>
      <c r="Q577" s="34">
        <f t="shared" si="35"/>
        <v>-0.24205925947841012</v>
      </c>
      <c r="R577" s="54">
        <f>IFERROR(VLOOKUP($A577,'دیتا اولیه'!$A:$AM,31,FALSE),"")</f>
        <v>0.1069</v>
      </c>
      <c r="S577" s="14">
        <f>IFERROR(VLOOKUP($A577,'دیتا اولیه'!$A:$AM,17,FALSE)/10000000000,"")</f>
        <v>1241.0081</v>
      </c>
      <c r="T577" s="14">
        <f>IFERROR(S577/'دیتا اولیه'!$AR$2*1000000,"")</f>
        <v>20788.450005862942</v>
      </c>
      <c r="U577" s="30">
        <f>IFERROR(VLOOKUP($A577,'دیتا اولیه'!$A:$AM,22,FALSE),"")</f>
        <v>0.70109999999999995</v>
      </c>
      <c r="V577" s="19">
        <f>IFERROR(VLOOKUP($A577,'دیتا اولیه'!$A:$AN,20,FALSE)/10000000000/L577,"")</f>
        <v>0.38732306970041258</v>
      </c>
      <c r="W577" s="14">
        <f>IFERROR(VLOOKUP($A577,'دیتا اولیه'!$A:$AN,40,FALSE),"")</f>
        <v>268.55919999999998</v>
      </c>
      <c r="X577" s="18">
        <f>IFERROR(VLOOKUP($A577,'دیتا اولیه'!$A:$AN,23,FALSE),"")</f>
        <v>2.1644000000000001</v>
      </c>
      <c r="Y577" s="18">
        <f>IFERROR(VLOOKUP($A577,'دیتا اولیه'!$A:$AN,24,FALSE),"")</f>
        <v>9.3369999999999997</v>
      </c>
      <c r="Z577" s="18" t="str">
        <f>IFERROR(VLOOKUP($A577,'دیتا اولیه'!$A:$AN,25,FALSE),"")</f>
        <v>-</v>
      </c>
      <c r="AA577" s="30">
        <f>IFERROR(VLOOKUP($A577,'دیتا اولیه'!$A:$AN,38,FALSE),"")</f>
        <v>0.51629999999999998</v>
      </c>
      <c r="AB577" s="18">
        <f>IFERROR(VLOOKUP($A577,'دیتا اولیه'!$A:$AN,39,FALSE),"")</f>
        <v>0.86709999999999998</v>
      </c>
      <c r="AC577" s="22"/>
    </row>
    <row r="578" spans="1:29" ht="20.5" thickBot="1" x14ac:dyDescent="0.4">
      <c r="A578" s="55" t="s">
        <v>1041</v>
      </c>
      <c r="B578" s="13" t="str">
        <f>VLOOKUP($A578,'دیتا اولیه'!$A:$AM,2,FALSE)</f>
        <v>داروسازی‌ فارابی‌</v>
      </c>
      <c r="C578" s="13" t="str">
        <f>VLOOKUP($A578,'دیتا اولیه'!$A:$AM,3,FALSE)</f>
        <v>دارویی</v>
      </c>
      <c r="D578" s="13">
        <f>VLOOKUP($A578,'دیتا اولیه'!$A:$AM,5,FALSE)/10000000000</f>
        <v>5360</v>
      </c>
      <c r="E578" s="15">
        <f>IFERROR(D578/'دیتا اولیه'!$AO$2*1000,"")</f>
        <v>63.961813842482101</v>
      </c>
      <c r="F578" s="15">
        <f t="shared" si="32"/>
        <v>142.11386709736962</v>
      </c>
      <c r="G578" s="14">
        <f>IFERROR(F578/'دیتا اولیه'!$AP$2*1000000,"")</f>
        <v>2806.355985335103</v>
      </c>
      <c r="H578" s="15">
        <f>IFERROR(VLOOKUP($A578,'دیتا اولیه'!$A:$AM,16,FALSE)/10000000000,"")</f>
        <v>797.68119999999999</v>
      </c>
      <c r="I578" s="14">
        <f>IFERROR(H578/'دیتا اولیه'!$AQ$2*1000000,"")</f>
        <v>15423.66680846127</v>
      </c>
      <c r="J578" s="15">
        <f t="shared" si="33"/>
        <v>58.320376858252054</v>
      </c>
      <c r="K578" s="14">
        <f>IFERROR(J578/'دیتا اولیه'!$AR$2*1000000,"")</f>
        <v>976.93982709771103</v>
      </c>
      <c r="L578" s="14">
        <f>IFERROR(VLOOKUP($A578,'دیتا اولیه'!$A:$AM,15,FALSE)/10000000000,"")</f>
        <v>123.18429999999999</v>
      </c>
      <c r="M578" s="14">
        <f>IFERROR(L578/'دیتا اولیه'!$AS$2*1000000,"")</f>
        <v>1822.2260025739263</v>
      </c>
      <c r="N578" s="51">
        <f>IFERROR(VLOOKUP($A578,'دیتا اولیه'!$A:$AM,36,FALSE),"")</f>
        <v>1.1122000000000001</v>
      </c>
      <c r="O578" s="35">
        <f t="shared" si="34"/>
        <v>0.86523873019629893</v>
      </c>
      <c r="P578" s="51">
        <f>IFERROR(VLOOKUP($A578,'دیتا اولیه'!$A:$AM,37,FALSE),"")</f>
        <v>-0.13320000000000001</v>
      </c>
      <c r="Q578" s="34">
        <f t="shared" si="35"/>
        <v>-0.35067895445333641</v>
      </c>
      <c r="R578" s="54">
        <f>IFERROR(VLOOKUP($A578,'دیتا اولیه'!$A:$AM,31,FALSE),"")</f>
        <v>0.1028</v>
      </c>
      <c r="S578" s="14">
        <f>IFERROR(VLOOKUP($A578,'دیتا اولیه'!$A:$AM,17,FALSE)/10000000000,"")</f>
        <v>642.11360000000002</v>
      </c>
      <c r="T578" s="14">
        <f>IFERROR(S578/'دیتا اولیه'!$AR$2*1000000,"")</f>
        <v>10756.212204968424</v>
      </c>
      <c r="U578" s="30">
        <f>IFERROR(VLOOKUP($A578,'دیتا اولیه'!$A:$AM,22,FALSE),"")</f>
        <v>0.70199999999999996</v>
      </c>
      <c r="V578" s="19">
        <f>IFERROR(VLOOKUP($A578,'دیتا اولیه'!$A:$AN,20,FALSE)/10000000000/L578,"")</f>
        <v>0.30655286428546497</v>
      </c>
      <c r="W578" s="14">
        <f>IFERROR(VLOOKUP($A578,'دیتا اولیه'!$A:$AN,40,FALSE),"")</f>
        <v>286.50720000000001</v>
      </c>
      <c r="X578" s="18">
        <f>IFERROR(VLOOKUP($A578,'دیتا اولیه'!$A:$AN,23,FALSE),"")</f>
        <v>1.9695</v>
      </c>
      <c r="Y578" s="18">
        <f>IFERROR(VLOOKUP($A578,'دیتا اولیه'!$A:$AN,24,FALSE),"")</f>
        <v>7.2641999999999998</v>
      </c>
      <c r="Z578" s="18" t="str">
        <f>IFERROR(VLOOKUP($A578,'دیتا اولیه'!$A:$AN,25,FALSE),"")</f>
        <v>-</v>
      </c>
      <c r="AA578" s="30">
        <f>IFERROR(VLOOKUP($A578,'دیتا اولیه'!$A:$AN,38,FALSE),"")</f>
        <v>0.435</v>
      </c>
      <c r="AB578" s="18">
        <f>IFERROR(VLOOKUP($A578,'دیتا اولیه'!$A:$AN,39,FALSE),"")</f>
        <v>1.113</v>
      </c>
      <c r="AC578" s="22"/>
    </row>
    <row r="579" spans="1:29" ht="20.5" thickBot="1" x14ac:dyDescent="0.4">
      <c r="A579" s="14" t="s">
        <v>790</v>
      </c>
      <c r="B579" s="13" t="str">
        <f>VLOOKUP($A579,'دیتا اولیه'!$A:$AM,2,FALSE)</f>
        <v>تولید و صادرات ریشمک</v>
      </c>
      <c r="C579" s="13" t="str">
        <f>VLOOKUP($A579,'دیتا اولیه'!$A:$AM,3,FALSE)</f>
        <v>دارویی</v>
      </c>
      <c r="D579" s="13">
        <f>VLOOKUP($A579,'دیتا اولیه'!$A:$AM,5,FALSE)/10000000000</f>
        <v>783</v>
      </c>
      <c r="E579" s="15">
        <f>IFERROR(D579/'دیتا اولیه'!$AO$2*1000,"")</f>
        <v>9.3436754176610979</v>
      </c>
      <c r="F579" s="15">
        <f t="shared" ref="F579:F642" si="36">IFERROR(L579/(1+P579),"")</f>
        <v>53.709390862944183</v>
      </c>
      <c r="G579" s="14">
        <f>IFERROR(F579/'دیتا اولیه'!$AP$2*1000000,"")</f>
        <v>1060.6119838654065</v>
      </c>
      <c r="H579" s="15">
        <f>IFERROR(VLOOKUP($A579,'دیتا اولیه'!$A:$AM,16,FALSE)/10000000000,"")</f>
        <v>89.231099999999998</v>
      </c>
      <c r="I579" s="14">
        <f>IFERROR(H579/'دیتا اولیه'!$AQ$2*1000000,"")</f>
        <v>1725.3393402683785</v>
      </c>
      <c r="J579" s="15">
        <f t="shared" ref="J579:J642" si="37">IFERROR(L579/(1+N579),"")</f>
        <v>17.474401321222135</v>
      </c>
      <c r="K579" s="14">
        <f>IFERROR(J579/'دیتا اولیه'!$AR$2*1000000,"")</f>
        <v>292.71824917872146</v>
      </c>
      <c r="L579" s="14">
        <f>IFERROR(VLOOKUP($A579,'دیتا اولیه'!$A:$AM,15,FALSE)/10000000000,"")</f>
        <v>-4.2323000000000004</v>
      </c>
      <c r="M579" s="14">
        <f>IFERROR(L579/'دیتا اولیه'!$AS$2*1000000,"")</f>
        <v>-62.607062025709688</v>
      </c>
      <c r="N579" s="51">
        <f>IFERROR(VLOOKUP($A579,'دیتا اولیه'!$A:$AM,36,FALSE),"")</f>
        <v>-1.2422</v>
      </c>
      <c r="O579" s="35">
        <f t="shared" ref="O579:O642" si="38">IFERROR((M579/K579)-1,"")</f>
        <v>-1.2138816496797384</v>
      </c>
      <c r="P579" s="51">
        <f>IFERROR(VLOOKUP($A579,'دیتا اولیه'!$A:$AM,37,FALSE),"")</f>
        <v>-1.0788</v>
      </c>
      <c r="Q579" s="34">
        <f t="shared" ref="Q579:Q642" si="39">IFERROR((M579/G579)-1,"")</f>
        <v>-1.0590291859587875</v>
      </c>
      <c r="R579" s="54">
        <f>IFERROR(VLOOKUP($A579,'دیتا اولیه'!$A:$AM,31,FALSE),"")</f>
        <v>6.3799999999999996E-2</v>
      </c>
      <c r="S579" s="14">
        <f>IFERROR(VLOOKUP($A579,'دیتا اولیه'!$A:$AM,17,FALSE)/10000000000,"")</f>
        <v>170.0035</v>
      </c>
      <c r="T579" s="14">
        <f>IFERROR(S579/'دیتا اولیه'!$AR$2*1000000,"")</f>
        <v>2847.7729199122232</v>
      </c>
      <c r="U579" s="30">
        <f>IFERROR(VLOOKUP($A579,'دیتا اولیه'!$A:$AM,22,FALSE),"")</f>
        <v>1.1207</v>
      </c>
      <c r="V579" s="19" t="str">
        <f>IFERROR(VLOOKUP($A579,'دیتا اولیه'!$A:$AN,20,FALSE)/10000000000/L579,"")</f>
        <v/>
      </c>
      <c r="W579" s="14">
        <f>IFERROR(VLOOKUP($A579,'دیتا اولیه'!$A:$AN,40,FALSE),"")</f>
        <v>698.7885</v>
      </c>
      <c r="X579" s="18">
        <f>IFERROR(VLOOKUP($A579,'دیتا اولیه'!$A:$AN,23,FALSE),"")</f>
        <v>5.6852999999999998</v>
      </c>
      <c r="Y579" s="18">
        <f>IFERROR(VLOOKUP($A579,'دیتا اولیه'!$A:$AN,24,FALSE),"")</f>
        <v>19.174800000000001</v>
      </c>
      <c r="Z579" s="18" t="str">
        <f>IFERROR(VLOOKUP($A579,'دیتا اولیه'!$A:$AN,25,FALSE),"")</f>
        <v>-</v>
      </c>
      <c r="AA579" s="30">
        <f>IFERROR(VLOOKUP($A579,'دیتا اولیه'!$A:$AN,38,FALSE),"")</f>
        <v>0.248</v>
      </c>
      <c r="AB579" s="18">
        <f>IFERROR(VLOOKUP($A579,'دیتا اولیه'!$A:$AN,39,FALSE),"")</f>
        <v>1.2170000000000001</v>
      </c>
      <c r="AC579" s="22"/>
    </row>
    <row r="580" spans="1:29" ht="20.5" thickBot="1" x14ac:dyDescent="0.4">
      <c r="A580" s="14" t="s">
        <v>1241</v>
      </c>
      <c r="B580" s="13" t="str">
        <f>VLOOKUP($A580,'دیتا اولیه'!$A:$AM,2,FALSE)</f>
        <v>دارویی ره آورد تامین</v>
      </c>
      <c r="C580" s="13" t="str">
        <f>VLOOKUP($A580,'دیتا اولیه'!$A:$AM,3,FALSE)</f>
        <v>دارویی</v>
      </c>
      <c r="D580" s="13">
        <f>VLOOKUP($A580,'دیتا اولیه'!$A:$AM,5,FALSE)/10000000000</f>
        <v>3415</v>
      </c>
      <c r="E580" s="15">
        <f>IFERROR(D580/'دیتا اولیه'!$AO$2*1000,"")</f>
        <v>40.751789976133651</v>
      </c>
      <c r="F580" s="15">
        <f t="shared" si="36"/>
        <v>116.59314250727077</v>
      </c>
      <c r="G580" s="14">
        <f>IFERROR(F580/'دیتا اولیه'!$AP$2*1000000,"")</f>
        <v>2302.3922296064525</v>
      </c>
      <c r="H580" s="15">
        <f>IFERROR(VLOOKUP($A580,'دیتا اولیه'!$A:$AM,16,FALSE)/10000000000,"")</f>
        <v>312.2253</v>
      </c>
      <c r="I580" s="14">
        <f>IFERROR(H580/'دیتا اولیه'!$AQ$2*1000000,"")</f>
        <v>6037.0721992343088</v>
      </c>
      <c r="J580" s="15">
        <f t="shared" si="37"/>
        <v>70.915464109487004</v>
      </c>
      <c r="K580" s="14">
        <f>IFERROR(J580/'دیتا اولیه'!$AR$2*1000000,"")</f>
        <v>1187.9234150708912</v>
      </c>
      <c r="L580" s="14">
        <f>IFERROR(VLOOKUP($A580,'دیتا اولیه'!$A:$AM,15,FALSE)/10000000000,"")</f>
        <v>76.170299999999997</v>
      </c>
      <c r="M580" s="14">
        <f>IFERROR(L580/'دیتا اولیه'!$AS$2*1000000,"")</f>
        <v>1126.7629177083179</v>
      </c>
      <c r="N580" s="51">
        <f>IFERROR(VLOOKUP($A580,'دیتا اولیه'!$A:$AM,36,FALSE),"")</f>
        <v>7.4099999999999999E-2</v>
      </c>
      <c r="O580" s="35">
        <f t="shared" si="38"/>
        <v>-5.1485219153562634E-2</v>
      </c>
      <c r="P580" s="51">
        <f>IFERROR(VLOOKUP($A580,'دیتا اولیه'!$A:$AM,37,FALSE),"")</f>
        <v>-0.34670000000000001</v>
      </c>
      <c r="Q580" s="34">
        <f t="shared" si="39"/>
        <v>-0.51061209153710729</v>
      </c>
      <c r="R580" s="54">
        <f>IFERROR(VLOOKUP($A580,'دیتا اولیه'!$A:$AM,31,FALSE),"")</f>
        <v>4.9599999999999998E-2</v>
      </c>
      <c r="S580" s="14">
        <f>IFERROR(VLOOKUP($A580,'دیتا اولیه'!$A:$AM,17,FALSE)/10000000000,"")</f>
        <v>275.63339999999999</v>
      </c>
      <c r="T580" s="14">
        <f>IFERROR(S580/'دیتا اولیه'!$AR$2*1000000,"")</f>
        <v>4617.2068948188353</v>
      </c>
      <c r="U580" s="30">
        <f>IFERROR(VLOOKUP($A580,'دیتا اولیه'!$A:$AM,22,FALSE),"")</f>
        <v>0.69940000000000002</v>
      </c>
      <c r="V580" s="19">
        <f>IFERROR(VLOOKUP($A580,'دیتا اولیه'!$A:$AN,20,FALSE)/10000000000/L580,"")</f>
        <v>0.34143360338609668</v>
      </c>
      <c r="W580" s="14">
        <f>IFERROR(VLOOKUP($A580,'دیتا اولیه'!$A:$AN,40,FALSE),"")</f>
        <v>82.101699999999994</v>
      </c>
      <c r="X580" s="18">
        <f>IFERROR(VLOOKUP($A580,'دیتا اولیه'!$A:$AN,23,FALSE),"")</f>
        <v>3.8489</v>
      </c>
      <c r="Y580" s="18">
        <f>IFERROR(VLOOKUP($A580,'دیتا اولیه'!$A:$AN,24,FALSE),"")</f>
        <v>10.645099999999999</v>
      </c>
      <c r="Z580" s="18" t="str">
        <f>IFERROR(VLOOKUP($A580,'دیتا اولیه'!$A:$AN,25,FALSE),"")</f>
        <v>-</v>
      </c>
      <c r="AA580" s="30">
        <f>IFERROR(VLOOKUP($A580,'دیتا اولیه'!$A:$AN,38,FALSE),"")</f>
        <v>0.44069999999999998</v>
      </c>
      <c r="AB580" s="18">
        <f>IFERROR(VLOOKUP($A580,'دیتا اولیه'!$A:$AN,39,FALSE),"")</f>
        <v>0.90769999999999995</v>
      </c>
      <c r="AC580" s="22"/>
    </row>
    <row r="581" spans="1:29" ht="20.5" thickBot="1" x14ac:dyDescent="0.4">
      <c r="A581" s="14" t="s">
        <v>628</v>
      </c>
      <c r="B581" s="13" t="str">
        <f>VLOOKUP($A581,'دیتا اولیه'!$A:$AM,2,FALSE)</f>
        <v>داروسازی سبحان انکولوژی</v>
      </c>
      <c r="C581" s="13" t="str">
        <f>VLOOKUP($A581,'دیتا اولیه'!$A:$AM,3,FALSE)</f>
        <v>دارویی</v>
      </c>
      <c r="D581" s="13">
        <f>VLOOKUP($A581,'دیتا اولیه'!$A:$AM,5,FALSE)/10000000000</f>
        <v>870.46050000000002</v>
      </c>
      <c r="E581" s="15">
        <f>IFERROR(D581/'دیتا اولیه'!$AO$2*1000,"")</f>
        <v>10.387356801909309</v>
      </c>
      <c r="F581" s="15">
        <f t="shared" si="36"/>
        <v>10.579694189602447</v>
      </c>
      <c r="G581" s="14">
        <f>IFERROR(F581/'دیتا اولیه'!$AP$2*1000000,"")</f>
        <v>208.91971148504044</v>
      </c>
      <c r="H581" s="15">
        <f>IFERROR(VLOOKUP($A581,'دیتا اولیه'!$A:$AM,16,FALSE)/10000000000,"")</f>
        <v>4.9572000000000003</v>
      </c>
      <c r="I581" s="14">
        <f>IFERROR(H581/'دیتا اولیه'!$AQ$2*1000000,"")</f>
        <v>95.850574268146488</v>
      </c>
      <c r="J581" s="15" t="str">
        <f t="shared" si="37"/>
        <v/>
      </c>
      <c r="K581" s="14" t="str">
        <f>IFERROR(J581/'دیتا اولیه'!$AR$2*1000000,"")</f>
        <v/>
      </c>
      <c r="L581" s="14">
        <f>IFERROR(VLOOKUP($A581,'دیتا اولیه'!$A:$AM,15,FALSE)/10000000000,"")</f>
        <v>-8.6488999999999994</v>
      </c>
      <c r="M581" s="14">
        <f>IFERROR(L581/'دیتا اولیه'!$AS$2*1000000,"")</f>
        <v>-127.94041508261712</v>
      </c>
      <c r="N581" s="51" t="str">
        <f>IFERROR(VLOOKUP($A581,'دیتا اولیه'!$A:$AM,36,FALSE),"")</f>
        <v>-</v>
      </c>
      <c r="O581" s="35" t="str">
        <f t="shared" si="38"/>
        <v/>
      </c>
      <c r="P581" s="51">
        <f>IFERROR(VLOOKUP($A581,'دیتا اولیه'!$A:$AM,37,FALSE),"")</f>
        <v>-1.8174999999999999</v>
      </c>
      <c r="Q581" s="34">
        <f t="shared" si="39"/>
        <v>-1.6123903492551883</v>
      </c>
      <c r="R581" s="54">
        <f>IFERROR(VLOOKUP($A581,'دیتا اولیه'!$A:$AM,31,FALSE),"")</f>
        <v>2.86E-2</v>
      </c>
      <c r="S581" s="14">
        <f>IFERROR(VLOOKUP($A581,'دیتا اولیه'!$A:$AM,17,FALSE)/10000000000,"")</f>
        <v>-26.2836</v>
      </c>
      <c r="T581" s="14">
        <f>IFERROR(S581/'دیتا اولیه'!$AR$2*1000000,"")</f>
        <v>-440.28343132820743</v>
      </c>
      <c r="U581" s="30">
        <f>IFERROR(VLOOKUP($A581,'دیتا اولیه'!$A:$AM,22,FALSE),"")</f>
        <v>0.8125</v>
      </c>
      <c r="V581" s="19">
        <f>IFERROR(VLOOKUP($A581,'دیتا اولیه'!$A:$AN,20,FALSE)/10000000000/L581,"")</f>
        <v>-4.9564106418157223</v>
      </c>
      <c r="W581" s="14">
        <f>IFERROR(VLOOKUP($A581,'دیتا اولیه'!$A:$AN,40,FALSE),"")</f>
        <v>507.45890000000003</v>
      </c>
      <c r="X581" s="18">
        <f>IFERROR(VLOOKUP($A581,'دیتا اولیه'!$A:$AN,23,FALSE),"")</f>
        <v>1.7485999999999999</v>
      </c>
      <c r="Y581" s="18" t="str">
        <f>IFERROR(VLOOKUP($A581,'دیتا اولیه'!$A:$AN,24,FALSE),"")</f>
        <v>-</v>
      </c>
      <c r="Z581" s="18" t="str">
        <f>IFERROR(VLOOKUP($A581,'دیتا اولیه'!$A:$AN,25,FALSE),"")</f>
        <v>-</v>
      </c>
      <c r="AA581" s="30">
        <f>IFERROR(VLOOKUP($A581,'دیتا اولیه'!$A:$AN,38,FALSE),"")</f>
        <v>0.35680000000000001</v>
      </c>
      <c r="AB581" s="18">
        <f>IFERROR(VLOOKUP($A581,'دیتا اولیه'!$A:$AN,39,FALSE),"")</f>
        <v>1.4151</v>
      </c>
      <c r="AC581" s="22"/>
    </row>
    <row r="582" spans="1:29" ht="20.5" thickBot="1" x14ac:dyDescent="0.4">
      <c r="A582" s="55" t="s">
        <v>1140</v>
      </c>
      <c r="B582" s="13" t="str">
        <f>VLOOKUP($A582,'دیتا اولیه'!$A:$AM,2,FALSE)</f>
        <v>داروسازی‌ اسوه‌</v>
      </c>
      <c r="C582" s="13" t="str">
        <f>VLOOKUP($A582,'دیتا اولیه'!$A:$AM,3,FALSE)</f>
        <v>دارویی</v>
      </c>
      <c r="D582" s="13">
        <f>VLOOKUP($A582,'دیتا اولیه'!$A:$AM,5,FALSE)/10000000000</f>
        <v>3195.75</v>
      </c>
      <c r="E582" s="15">
        <f>IFERROR(D582/'دیتا اولیه'!$AO$2*1000,"")</f>
        <v>38.135441527446304</v>
      </c>
      <c r="F582" s="15">
        <f t="shared" si="36"/>
        <v>7.4328369094330267</v>
      </c>
      <c r="G582" s="14">
        <f>IFERROR(F582/'دیتا اولیه'!$AP$2*1000000,"")</f>
        <v>146.7779800440961</v>
      </c>
      <c r="H582" s="15">
        <f>IFERROR(VLOOKUP($A582,'دیتا اولیه'!$A:$AM,16,FALSE)/10000000000,"")</f>
        <v>24.110399999999998</v>
      </c>
      <c r="I582" s="14">
        <f>IFERROR(H582/'دیتا اولیه'!$AQ$2*1000000,"")</f>
        <v>466.18972118024669</v>
      </c>
      <c r="J582" s="15" t="str">
        <f t="shared" si="37"/>
        <v/>
      </c>
      <c r="K582" s="14" t="str">
        <f>IFERROR(J582/'دیتا اولیه'!$AR$2*1000000,"")</f>
        <v/>
      </c>
      <c r="L582" s="14">
        <f>IFERROR(VLOOKUP($A582,'دیتا اولیه'!$A:$AM,15,FALSE)/10000000000,"")</f>
        <v>50.957299999999996</v>
      </c>
      <c r="M582" s="14">
        <f>IFERROR(L582/'دیتا اولیه'!$AS$2*1000000,"")</f>
        <v>753.79506220322173</v>
      </c>
      <c r="N582" s="51" t="str">
        <f>IFERROR(VLOOKUP($A582,'دیتا اولیه'!$A:$AM,36,FALSE),"")</f>
        <v>-</v>
      </c>
      <c r="O582" s="35" t="str">
        <f t="shared" si="38"/>
        <v/>
      </c>
      <c r="P582" s="51">
        <f>IFERROR(VLOOKUP($A582,'دیتا اولیه'!$A:$AM,37,FALSE),"")</f>
        <v>5.8556999999999997</v>
      </c>
      <c r="Q582" s="34">
        <f t="shared" si="39"/>
        <v>4.1356140885489854</v>
      </c>
      <c r="R582" s="54">
        <f>IFERROR(VLOOKUP($A582,'دیتا اولیه'!$A:$AM,31,FALSE),"")</f>
        <v>7.7999999999999996E-3</v>
      </c>
      <c r="S582" s="14">
        <f>IFERROR(VLOOKUP($A582,'دیتا اولیه'!$A:$AM,17,FALSE)/10000000000,"")</f>
        <v>329.1925</v>
      </c>
      <c r="T582" s="14">
        <f>IFERROR(S582/'دیتا اولیه'!$AR$2*1000000,"")</f>
        <v>5514.3893327972928</v>
      </c>
      <c r="U582" s="30">
        <f>IFERROR(VLOOKUP($A582,'دیتا اولیه'!$A:$AM,22,FALSE),"")</f>
        <v>0.70420000000000005</v>
      </c>
      <c r="V582" s="19">
        <f>IFERROR(VLOOKUP($A582,'دیتا اولیه'!$A:$AN,20,FALSE)/10000000000/L582,"")</f>
        <v>0.31640608901963019</v>
      </c>
      <c r="W582" s="14">
        <f>IFERROR(VLOOKUP($A582,'دیتا اولیه'!$A:$AN,40,FALSE),"")</f>
        <v>479.35480000000001</v>
      </c>
      <c r="X582" s="18">
        <f>IFERROR(VLOOKUP($A582,'دیتا اولیه'!$A:$AN,23,FALSE),"")</f>
        <v>4.1631999999999998</v>
      </c>
      <c r="Y582" s="18">
        <f>IFERROR(VLOOKUP($A582,'دیتا اولیه'!$A:$AN,24,FALSE),"")</f>
        <v>129.15889999999999</v>
      </c>
      <c r="Z582" s="18" t="str">
        <f>IFERROR(VLOOKUP($A582,'دیتا اولیه'!$A:$AN,25,FALSE),"")</f>
        <v>-</v>
      </c>
      <c r="AA582" s="30">
        <f>IFERROR(VLOOKUP($A582,'دیتا اولیه'!$A:$AN,38,FALSE),"")</f>
        <v>0.39600000000000002</v>
      </c>
      <c r="AB582" s="18">
        <f>IFERROR(VLOOKUP($A582,'دیتا اولیه'!$A:$AN,39,FALSE),"")</f>
        <v>0.42220000000000002</v>
      </c>
      <c r="AC582" s="22"/>
    </row>
    <row r="583" spans="1:29" ht="20.5" thickBot="1" x14ac:dyDescent="0.4">
      <c r="A583" s="14" t="s">
        <v>1035</v>
      </c>
      <c r="B583" s="13" t="str">
        <f>VLOOKUP($A583,'دیتا اولیه'!$A:$AM,2,FALSE)</f>
        <v>دارویی‌ رازک‌</v>
      </c>
      <c r="C583" s="13" t="str">
        <f>VLOOKUP($A583,'دیتا اولیه'!$A:$AM,3,FALSE)</f>
        <v>دارویی</v>
      </c>
      <c r="D583" s="13">
        <f>VLOOKUP($A583,'دیتا اولیه'!$A:$AM,5,FALSE)/10000000000</f>
        <v>2013.9</v>
      </c>
      <c r="E583" s="15">
        <f>IFERROR(D583/'دیتا اولیه'!$AO$2*1000,"")</f>
        <v>24.032219570405729</v>
      </c>
      <c r="F583" s="15">
        <f t="shared" si="36"/>
        <v>22.470035778175312</v>
      </c>
      <c r="G583" s="14">
        <f>IFERROR(F583/'دیتا اولیه'!$AP$2*1000000,"")</f>
        <v>443.72108566696903</v>
      </c>
      <c r="H583" s="15">
        <f>IFERROR(VLOOKUP($A583,'دیتا اولیه'!$A:$AM,16,FALSE)/10000000000,"")</f>
        <v>21.797799999999999</v>
      </c>
      <c r="I583" s="14">
        <f>IFERROR(H583/'دیتا اولیه'!$AQ$2*1000000,"")</f>
        <v>421.47414826559418</v>
      </c>
      <c r="J583" s="15">
        <f t="shared" si="37"/>
        <v>0.75639828977478019</v>
      </c>
      <c r="K583" s="14">
        <f>IFERROR(J583/'دیتا اولیه'!$AR$2*1000000,"")</f>
        <v>12.670624818245141</v>
      </c>
      <c r="L583" s="14">
        <f>IFERROR(VLOOKUP($A583,'دیتا اولیه'!$A:$AM,15,FALSE)/10000000000,"")</f>
        <v>10.0486</v>
      </c>
      <c r="M583" s="14">
        <f>IFERROR(L583/'دیتا اولیه'!$AS$2*1000000,"")</f>
        <v>148.64573009275011</v>
      </c>
      <c r="N583" s="51">
        <f>IFERROR(VLOOKUP($A583,'دیتا اولیه'!$A:$AM,36,FALSE),"")</f>
        <v>12.284800000000001</v>
      </c>
      <c r="O583" s="35">
        <f t="shared" si="38"/>
        <v>10.731523285158504</v>
      </c>
      <c r="P583" s="51">
        <f>IFERROR(VLOOKUP($A583,'دیتا اولیه'!$A:$AM,37,FALSE),"")</f>
        <v>-0.55279999999999996</v>
      </c>
      <c r="Q583" s="34">
        <f t="shared" si="39"/>
        <v>-0.66500187867043381</v>
      </c>
      <c r="R583" s="54">
        <f>IFERROR(VLOOKUP($A583,'دیتا اولیه'!$A:$AM,31,FALSE),"")</f>
        <v>1E-3</v>
      </c>
      <c r="S583" s="14">
        <f>IFERROR(VLOOKUP($A583,'دیتا اولیه'!$A:$AM,17,FALSE)/10000000000,"")</f>
        <v>61.380699999999997</v>
      </c>
      <c r="T583" s="14">
        <f>IFERROR(S583/'دیتا اولیه'!$AR$2*1000000,"")</f>
        <v>1028.2040973583262</v>
      </c>
      <c r="U583" s="30">
        <f>IFERROR(VLOOKUP($A583,'دیتا اولیه'!$A:$AM,22,FALSE),"")</f>
        <v>1.3776999999999999</v>
      </c>
      <c r="V583" s="19">
        <f>IFERROR(VLOOKUP($A583,'دیتا اولیه'!$A:$AN,20,FALSE)/10000000000/L583,"")</f>
        <v>8.460133749975121</v>
      </c>
      <c r="W583" s="14">
        <f>IFERROR(VLOOKUP($A583,'دیتا اولیه'!$A:$AN,40,FALSE),"")</f>
        <v>541.15039999999999</v>
      </c>
      <c r="X583" s="18">
        <f>IFERROR(VLOOKUP($A583,'دیتا اولیه'!$A:$AN,23,FALSE),"")</f>
        <v>1.7305999999999999</v>
      </c>
      <c r="Y583" s="18">
        <f>IFERROR(VLOOKUP($A583,'دیتا اولیه'!$A:$AN,24,FALSE),"")</f>
        <v>68.417299999999997</v>
      </c>
      <c r="Z583" s="18" t="str">
        <f>IFERROR(VLOOKUP($A583,'دیتا اولیه'!$A:$AN,25,FALSE),"")</f>
        <v>-</v>
      </c>
      <c r="AA583" s="30">
        <f>IFERROR(VLOOKUP($A583,'دیتا اولیه'!$A:$AN,38,FALSE),"")</f>
        <v>0.10340000000000001</v>
      </c>
      <c r="AB583" s="18">
        <f>IFERROR(VLOOKUP($A583,'دیتا اولیه'!$A:$AN,39,FALSE),"")</f>
        <v>0.8589</v>
      </c>
      <c r="AC583" s="22"/>
    </row>
    <row r="584" spans="1:29" ht="20.5" thickBot="1" x14ac:dyDescent="0.4">
      <c r="A584" s="55" t="s">
        <v>1127</v>
      </c>
      <c r="B584" s="13" t="str">
        <f>VLOOKUP($A584,'دیتا اولیه'!$A:$AM,2,FALSE)</f>
        <v>داروسازی‌ جابرابن‌حیان‌</v>
      </c>
      <c r="C584" s="13" t="str">
        <f>VLOOKUP($A584,'دیتا اولیه'!$A:$AM,3,FALSE)</f>
        <v>دارویی</v>
      </c>
      <c r="D584" s="13">
        <f>VLOOKUP($A584,'دیتا اولیه'!$A:$AM,5,FALSE)/10000000000</f>
        <v>2930.2559999999999</v>
      </c>
      <c r="E584" s="15">
        <f>IFERROR(D584/'دیتا اولیه'!$AO$2*1000,"")</f>
        <v>34.967255369928395</v>
      </c>
      <c r="F584" s="15" t="str">
        <f t="shared" si="36"/>
        <v/>
      </c>
      <c r="G584" s="14" t="str">
        <f>IFERROR(F584/'دیتا اولیه'!$AP$2*1000000,"")</f>
        <v/>
      </c>
      <c r="H584" s="15">
        <f>IFERROR(VLOOKUP($A584,'دیتا اولیه'!$A:$AM,16,FALSE)/10000000000,"")</f>
        <v>805.26059999999995</v>
      </c>
      <c r="I584" s="14">
        <f>IFERROR(H584/'دیتا اولیه'!$AQ$2*1000000,"")</f>
        <v>15570.219266019567</v>
      </c>
      <c r="J584" s="15">
        <f t="shared" si="37"/>
        <v>23.908207362565246</v>
      </c>
      <c r="K584" s="14">
        <f>IFERROR(J584/'دیتا اولیه'!$AR$2*1000000,"")</f>
        <v>400.49261039189986</v>
      </c>
      <c r="L584" s="14">
        <f>IFERROR(VLOOKUP($A584,'دیتا اولیه'!$A:$AM,15,FALSE)/10000000000,"")</f>
        <v>404.41449999999998</v>
      </c>
      <c r="M584" s="14">
        <f>IFERROR(L584/'دیتا اولیه'!$AS$2*1000000,"")</f>
        <v>5982.3745210869656</v>
      </c>
      <c r="N584" s="51">
        <f>IFERROR(VLOOKUP($A584,'دیتا اولیه'!$A:$AM,36,FALSE),"")</f>
        <v>15.9153</v>
      </c>
      <c r="O584" s="35">
        <f t="shared" si="38"/>
        <v>13.937540333722875</v>
      </c>
      <c r="P584" s="51" t="str">
        <f>IFERROR(VLOOKUP($A584,'دیتا اولیه'!$A:$AM,37,FALSE),"")</f>
        <v>-</v>
      </c>
      <c r="Q584" s="34" t="str">
        <f t="shared" si="39"/>
        <v/>
      </c>
      <c r="R584" s="54">
        <f>IFERROR(VLOOKUP($A584,'دیتا اولیه'!$A:$AM,31,FALSE),"")</f>
        <v>-1.3899999999999999E-2</v>
      </c>
      <c r="S584" s="14">
        <f>IFERROR(VLOOKUP($A584,'دیتا اولیه'!$A:$AM,17,FALSE)/10000000000,"")</f>
        <v>1108.7198000000001</v>
      </c>
      <c r="T584" s="14">
        <f>IFERROR(S584/'دیتا اولیه'!$AR$2*1000000,"")</f>
        <v>18572.454227180595</v>
      </c>
      <c r="U584" s="30">
        <f>IFERROR(VLOOKUP($A584,'دیتا اولیه'!$A:$AM,22,FALSE),"")</f>
        <v>0.70099999999999996</v>
      </c>
      <c r="V584" s="19">
        <f>IFERROR(VLOOKUP($A584,'دیتا اولیه'!$A:$AN,20,FALSE)/10000000000/L584,"")</f>
        <v>4.0482228011112363E-2</v>
      </c>
      <c r="W584" s="14">
        <f>IFERROR(VLOOKUP($A584,'دیتا اولیه'!$A:$AN,40,FALSE),"")</f>
        <v>478.7364</v>
      </c>
      <c r="X584" s="18">
        <f>IFERROR(VLOOKUP($A584,'دیتا اولیه'!$A:$AN,23,FALSE),"")</f>
        <v>2.3250000000000002</v>
      </c>
      <c r="Y584" s="18">
        <f>IFERROR(VLOOKUP($A584,'دیتا اولیه'!$A:$AN,24,FALSE),"")</f>
        <v>3.6383999999999999</v>
      </c>
      <c r="Z584" s="18" t="str">
        <f>IFERROR(VLOOKUP($A584,'دیتا اولیه'!$A:$AN,25,FALSE),"")</f>
        <v>-</v>
      </c>
      <c r="AA584" s="30">
        <f>IFERROR(VLOOKUP($A584,'دیتا اولیه'!$A:$AN,38,FALSE),"")</f>
        <v>0.1963</v>
      </c>
      <c r="AB584" s="18">
        <f>IFERROR(VLOOKUP($A584,'دیتا اولیه'!$A:$AN,39,FALSE),"")</f>
        <v>1.1456999999999999</v>
      </c>
      <c r="AC584" s="22"/>
    </row>
    <row r="585" spans="1:29" ht="20.5" thickBot="1" x14ac:dyDescent="0.4">
      <c r="A585" s="14" t="s">
        <v>1336</v>
      </c>
      <c r="B585" s="13" t="str">
        <f>VLOOKUP($A585,'دیتا اولیه'!$A:$AM,2,FALSE)</f>
        <v>پخش رازی</v>
      </c>
      <c r="C585" s="13" t="str">
        <f>VLOOKUP($A585,'دیتا اولیه'!$A:$AM,3,FALSE)</f>
        <v>دارویی</v>
      </c>
      <c r="D585" s="13">
        <f>VLOOKUP($A585,'دیتا اولیه'!$A:$AM,5,FALSE)/10000000000</f>
        <v>1871</v>
      </c>
      <c r="E585" s="15">
        <f>IFERROR(D585/'دیتا اولیه'!$AO$2*1000,"")</f>
        <v>22.326968973747015</v>
      </c>
      <c r="F585" s="15">
        <f t="shared" si="36"/>
        <v>1E-4</v>
      </c>
      <c r="G585" s="14">
        <f>IFERROR(F585/'دیتا اولیه'!$AP$2*1000000,"")</f>
        <v>1.9747235387045812E-3</v>
      </c>
      <c r="H585" s="15">
        <f>IFERROR(VLOOKUP($A585,'دیتا اولیه'!$A:$AM,16,FALSE)/10000000000,"")</f>
        <v>171.376</v>
      </c>
      <c r="I585" s="14">
        <f>IFERROR(H585/'دیتا اولیه'!$AQ$2*1000000,"")</f>
        <v>3313.6625546231489</v>
      </c>
      <c r="J585" s="15" t="str">
        <f t="shared" si="37"/>
        <v/>
      </c>
      <c r="K585" s="14" t="str">
        <f>IFERROR(J585/'دیتا اولیه'!$AR$2*1000000,"")</f>
        <v/>
      </c>
      <c r="L585" s="14">
        <f>IFERROR(VLOOKUP($A585,'دیتا اولیه'!$A:$AM,15,FALSE)/10000000000,"")</f>
        <v>86.995400000000004</v>
      </c>
      <c r="M585" s="14">
        <f>IFERROR(L585/'دیتا اولیه'!$AS$2*1000000,"")</f>
        <v>1286.8951642727179</v>
      </c>
      <c r="N585" s="51" t="str">
        <f>IFERROR(VLOOKUP($A585,'دیتا اولیه'!$A:$AM,36,FALSE),"")</f>
        <v>-</v>
      </c>
      <c r="O585" s="35" t="str">
        <f t="shared" si="38"/>
        <v/>
      </c>
      <c r="P585" s="51">
        <f>IFERROR(VLOOKUP($A585,'دیتا اولیه'!$A:$AM,37,FALSE),"")</f>
        <v>869953</v>
      </c>
      <c r="Q585" s="34">
        <f t="shared" si="39"/>
        <v>651682.71118770435</v>
      </c>
      <c r="R585" s="54">
        <f>IFERROR(VLOOKUP($A585,'دیتا اولیه'!$A:$AM,31,FALSE),"")</f>
        <v>-3.6999999999999998E-2</v>
      </c>
      <c r="S585" s="14">
        <f>IFERROR(VLOOKUP($A585,'دیتا اولیه'!$A:$AM,17,FALSE)/10000000000,"")</f>
        <v>443.5487</v>
      </c>
      <c r="T585" s="14">
        <f>IFERROR(S585/'دیتا اولیه'!$AR$2*1000000,"")</f>
        <v>7429.999832487395</v>
      </c>
      <c r="U585" s="30">
        <f>IFERROR(VLOOKUP($A585,'دیتا اولیه'!$A:$AM,22,FALSE),"")</f>
        <v>0.60419999999999996</v>
      </c>
      <c r="V585" s="19">
        <f>IFERROR(VLOOKUP($A585,'دیتا اولیه'!$A:$AN,20,FALSE)/10000000000/L585,"")</f>
        <v>0.66292585584984953</v>
      </c>
      <c r="W585" s="14">
        <f>IFERROR(VLOOKUP($A585,'دیتا اولیه'!$A:$AN,40,FALSE),"")</f>
        <v>254.292</v>
      </c>
      <c r="X585" s="18">
        <f>IFERROR(VLOOKUP($A585,'دیتا اولیه'!$A:$AN,23,FALSE),"")</f>
        <v>0.1575</v>
      </c>
      <c r="Y585" s="18">
        <f>IFERROR(VLOOKUP($A585,'دیتا اولیه'!$A:$AN,24,FALSE),"")</f>
        <v>10.951000000000001</v>
      </c>
      <c r="Z585" s="18" t="str">
        <f>IFERROR(VLOOKUP($A585,'دیتا اولیه'!$A:$AN,25,FALSE),"")</f>
        <v>-</v>
      </c>
      <c r="AA585" s="30">
        <f>IFERROR(VLOOKUP($A585,'دیتا اولیه'!$A:$AN,38,FALSE),"")</f>
        <v>0.40810000000000002</v>
      </c>
      <c r="AB585" s="18" t="str">
        <f>IFERROR(VLOOKUP($A585,'دیتا اولیه'!$A:$AN,39,FALSE),"")</f>
        <v>-</v>
      </c>
      <c r="AC585" s="22"/>
    </row>
    <row r="586" spans="1:29" ht="20.5" thickBot="1" x14ac:dyDescent="0.4">
      <c r="A586" s="14" t="s">
        <v>650</v>
      </c>
      <c r="B586" s="13" t="str">
        <f>VLOOKUP($A586,'دیتا اولیه'!$A:$AM,2,FALSE)</f>
        <v>دارویی‌ لقمان‌</v>
      </c>
      <c r="C586" s="13" t="str">
        <f>VLOOKUP($A586,'دیتا اولیه'!$A:$AM,3,FALSE)</f>
        <v>دارویی</v>
      </c>
      <c r="D586" s="13">
        <f>VLOOKUP($A586,'دیتا اولیه'!$A:$AM,5,FALSE)/10000000000</f>
        <v>1561.20777</v>
      </c>
      <c r="E586" s="15">
        <f>IFERROR(D586/'دیتا اولیه'!$AO$2*1000,"")</f>
        <v>18.630164319809069</v>
      </c>
      <c r="F586" s="15">
        <f t="shared" si="36"/>
        <v>17.90304308762061</v>
      </c>
      <c r="G586" s="14">
        <f>IFERROR(F586/'دیتا اولیه'!$AP$2*1000000,"")</f>
        <v>353.53560599566765</v>
      </c>
      <c r="H586" s="15">
        <f>IFERROR(VLOOKUP($A586,'دیتا اولیه'!$A:$AM,16,FALSE)/10000000000,"")</f>
        <v>83.281400000000005</v>
      </c>
      <c r="I586" s="14">
        <f>IFERROR(H586/'دیتا اولیه'!$AQ$2*1000000,"")</f>
        <v>1610.2981553811053</v>
      </c>
      <c r="J586" s="15" t="str">
        <f t="shared" si="37"/>
        <v/>
      </c>
      <c r="K586" s="14" t="str">
        <f>IFERROR(J586/'دیتا اولیه'!$AR$2*1000000,"")</f>
        <v/>
      </c>
      <c r="L586" s="14">
        <f>IFERROR(VLOOKUP($A586,'دیتا اولیه'!$A:$AM,15,FALSE)/10000000000,"")</f>
        <v>45.83</v>
      </c>
      <c r="M586" s="14">
        <f>IFERROR(L586/'دیتا اولیه'!$AS$2*1000000,"")</f>
        <v>677.94855105693705</v>
      </c>
      <c r="N586" s="51" t="str">
        <f>IFERROR(VLOOKUP($A586,'دیتا اولیه'!$A:$AM,36,FALSE),"")</f>
        <v>-</v>
      </c>
      <c r="O586" s="35" t="str">
        <f t="shared" si="38"/>
        <v/>
      </c>
      <c r="P586" s="51">
        <f>IFERROR(VLOOKUP($A586,'دیتا اولیه'!$A:$AM,37,FALSE),"")</f>
        <v>1.5599000000000001</v>
      </c>
      <c r="Q586" s="34">
        <f t="shared" si="39"/>
        <v>0.91762453218147666</v>
      </c>
      <c r="R586" s="54">
        <f>IFERROR(VLOOKUP($A586,'دیتا اولیه'!$A:$AM,31,FALSE),"")</f>
        <v>-5.8400000000000001E-2</v>
      </c>
      <c r="S586" s="14">
        <f>IFERROR(VLOOKUP($A586,'دیتا اولیه'!$A:$AM,17,FALSE)/10000000000,"")</f>
        <v>401.37490000000003</v>
      </c>
      <c r="T586" s="14">
        <f>IFERROR(S586/'دیتا اولیه'!$AR$2*1000000,"")</f>
        <v>6723.5355210479593</v>
      </c>
      <c r="U586" s="30">
        <f>IFERROR(VLOOKUP($A586,'دیتا اولیه'!$A:$AM,22,FALSE),"")</f>
        <v>0.60650000000000004</v>
      </c>
      <c r="V586" s="19">
        <f>IFERROR(VLOOKUP($A586,'دیتا اولیه'!$A:$AN,20,FALSE)/10000000000/L586,"")</f>
        <v>0.39097316168448615</v>
      </c>
      <c r="W586" s="14">
        <f>IFERROR(VLOOKUP($A586,'دیتا اولیه'!$A:$AN,40,FALSE),"")</f>
        <v>323.41950000000003</v>
      </c>
      <c r="X586" s="18">
        <f>IFERROR(VLOOKUP($A586,'دیتا اولیه'!$A:$AN,23,FALSE),"")</f>
        <v>1.7986</v>
      </c>
      <c r="Y586" s="18">
        <f>IFERROR(VLOOKUP($A586,'دیتا اولیه'!$A:$AN,24,FALSE),"")</f>
        <v>42.690899999999999</v>
      </c>
      <c r="Z586" s="18" t="str">
        <f>IFERROR(VLOOKUP($A586,'دیتا اولیه'!$A:$AN,25,FALSE),"")</f>
        <v>-</v>
      </c>
      <c r="AA586" s="30">
        <f>IFERROR(VLOOKUP($A586,'دیتا اولیه'!$A:$AN,38,FALSE),"")</f>
        <v>-3.8899999999999997E-2</v>
      </c>
      <c r="AB586" s="18">
        <f>IFERROR(VLOOKUP($A586,'دیتا اولیه'!$A:$AN,39,FALSE),"")</f>
        <v>0.79890000000000005</v>
      </c>
      <c r="AC586" s="22"/>
    </row>
    <row r="587" spans="1:29" ht="20.5" thickBot="1" x14ac:dyDescent="0.4">
      <c r="A587" s="14" t="s">
        <v>1019</v>
      </c>
      <c r="B587" s="13" t="str">
        <f>VLOOKUP($A587,'دیتا اولیه'!$A:$AM,2,FALSE)</f>
        <v>داروسازی دانا</v>
      </c>
      <c r="C587" s="13" t="str">
        <f>VLOOKUP($A587,'دیتا اولیه'!$A:$AM,3,FALSE)</f>
        <v>دارویی</v>
      </c>
      <c r="D587" s="13">
        <f>VLOOKUP($A587,'دیتا اولیه'!$A:$AM,5,FALSE)/10000000000</f>
        <v>9201.6</v>
      </c>
      <c r="E587" s="15">
        <f>IFERROR(D587/'دیتا اولیه'!$AO$2*1000,"")</f>
        <v>109.80429594272077</v>
      </c>
      <c r="F587" s="15">
        <f t="shared" si="36"/>
        <v>412.45665009322568</v>
      </c>
      <c r="G587" s="14">
        <f>IFERROR(F587/'دیتا اولیه'!$AP$2*1000000,"")</f>
        <v>8144.8785563433203</v>
      </c>
      <c r="H587" s="15">
        <f>IFERROR(VLOOKUP($A587,'دیتا اولیه'!$A:$AM,16,FALSE)/10000000000,"")</f>
        <v>1382.6573000000001</v>
      </c>
      <c r="I587" s="14">
        <f>IFERROR(H587/'دیتا اولیه'!$AQ$2*1000000,"")</f>
        <v>26734.546966239996</v>
      </c>
      <c r="J587" s="15">
        <f t="shared" si="37"/>
        <v>343.32268494568035</v>
      </c>
      <c r="K587" s="14">
        <f>IFERROR(J587/'دیتا اولیه'!$AR$2*1000000,"")</f>
        <v>5751.0877421927462</v>
      </c>
      <c r="L587" s="14">
        <f>IFERROR(VLOOKUP($A587,'دیتا اولیه'!$A:$AM,15,FALSE)/10000000000,"")</f>
        <v>265.45710000000003</v>
      </c>
      <c r="M587" s="14">
        <f>IFERROR(L587/'دیتا اولیه'!$AS$2*1000000,"")</f>
        <v>3926.8220884306447</v>
      </c>
      <c r="N587" s="51">
        <f>IFERROR(VLOOKUP($A587,'دیتا اولیه'!$A:$AM,36,FALSE),"")</f>
        <v>-0.2268</v>
      </c>
      <c r="O587" s="35">
        <f t="shared" si="38"/>
        <v>-0.31720358574577312</v>
      </c>
      <c r="P587" s="51">
        <f>IFERROR(VLOOKUP($A587,'دیتا اولیه'!$A:$AM,37,FALSE),"")</f>
        <v>-0.35639999999999999</v>
      </c>
      <c r="Q587" s="34">
        <f t="shared" si="39"/>
        <v>-0.51787837458025776</v>
      </c>
      <c r="R587" s="54">
        <f>IFERROR(VLOOKUP($A587,'دیتا اولیه'!$A:$AM,31,FALSE),"")</f>
        <v>-7.4700000000000003E-2</v>
      </c>
      <c r="S587" s="14">
        <f>IFERROR(VLOOKUP($A587,'دیتا اولیه'!$A:$AM,17,FALSE)/10000000000,"")</f>
        <v>1888.0637999999999</v>
      </c>
      <c r="T587" s="14">
        <f>IFERROR(S587/'دیتا اولیه'!$AR$2*1000000,"")</f>
        <v>31627.448615508314</v>
      </c>
      <c r="U587" s="30">
        <f>IFERROR(VLOOKUP($A587,'دیتا اولیه'!$A:$AM,22,FALSE),"")</f>
        <v>0.50690000000000002</v>
      </c>
      <c r="V587" s="19">
        <f>IFERROR(VLOOKUP($A587,'دیتا اولیه'!$A:$AN,20,FALSE)/10000000000/L587,"")</f>
        <v>0.47865172941315182</v>
      </c>
      <c r="W587" s="14">
        <f>IFERROR(VLOOKUP($A587,'دیتا اولیه'!$A:$AN,40,FALSE),"")</f>
        <v>290.81670000000003</v>
      </c>
      <c r="X587" s="18">
        <f>IFERROR(VLOOKUP($A587,'دیتا اولیه'!$A:$AN,23,FALSE),"")</f>
        <v>1.9758</v>
      </c>
      <c r="Y587" s="18">
        <f>IFERROR(VLOOKUP($A587,'دیتا اولیه'!$A:$AN,24,FALSE),"")</f>
        <v>7.9166999999999996</v>
      </c>
      <c r="Z587" s="18" t="str">
        <f>IFERROR(VLOOKUP($A587,'دیتا اولیه'!$A:$AN,25,FALSE),"")</f>
        <v>-</v>
      </c>
      <c r="AA587" s="30">
        <f>IFERROR(VLOOKUP($A587,'دیتا اولیه'!$A:$AN,38,FALSE),"")</f>
        <v>0.25640000000000002</v>
      </c>
      <c r="AB587" s="18" t="str">
        <f>IFERROR(VLOOKUP($A587,'دیتا اولیه'!$A:$AN,39,FALSE),"")</f>
        <v>-</v>
      </c>
      <c r="AC587" s="22"/>
    </row>
    <row r="588" spans="1:29" ht="20.5" thickBot="1" x14ac:dyDescent="0.4">
      <c r="A588" s="14" t="s">
        <v>979</v>
      </c>
      <c r="B588" s="13" t="str">
        <f>VLOOKUP($A588,'دیتا اولیه'!$A:$AM,2,FALSE)</f>
        <v>شرکت کی بی سی</v>
      </c>
      <c r="C588" s="13" t="str">
        <f>VLOOKUP($A588,'دیتا اولیه'!$A:$AM,3,FALSE)</f>
        <v>دارویی</v>
      </c>
      <c r="D588" s="13">
        <f>VLOOKUP($A588,'دیتا اولیه'!$A:$AM,5,FALSE)/10000000000</f>
        <v>460.28</v>
      </c>
      <c r="E588" s="15">
        <f>IFERROR(D588/'دیتا اولیه'!$AO$2*1000,"")</f>
        <v>5.4926014319809067</v>
      </c>
      <c r="F588" s="15">
        <f t="shared" si="36"/>
        <v>7.1227530420353995</v>
      </c>
      <c r="G588" s="14">
        <f>IFERROR(F588/'دیتا اولیه'!$AP$2*1000000,"")</f>
        <v>140.65468092486967</v>
      </c>
      <c r="H588" s="15">
        <f>IFERROR(VLOOKUP($A588,'دیتا اولیه'!$A:$AM,16,FALSE)/10000000000,"")</f>
        <v>76.099000000000004</v>
      </c>
      <c r="I588" s="14">
        <f>IFERROR(H588/'دیتا اولیه'!$AQ$2*1000000,"")</f>
        <v>1471.4219420704592</v>
      </c>
      <c r="J588" s="15" t="str">
        <f t="shared" si="37"/>
        <v/>
      </c>
      <c r="K588" s="14" t="str">
        <f>IFERROR(J588/'دیتا اولیه'!$AR$2*1000000,"")</f>
        <v/>
      </c>
      <c r="L588" s="14">
        <f>IFERROR(VLOOKUP($A588,'دیتا اولیه'!$A:$AM,15,FALSE)/10000000000,"")</f>
        <v>-41.209400000000002</v>
      </c>
      <c r="M588" s="14">
        <f>IFERROR(L588/'دیتا اولیه'!$AS$2*1000000,"")</f>
        <v>-609.59749116137345</v>
      </c>
      <c r="N588" s="51" t="str">
        <f>IFERROR(VLOOKUP($A588,'دیتا اولیه'!$A:$AM,36,FALSE),"")</f>
        <v>-</v>
      </c>
      <c r="O588" s="35" t="str">
        <f t="shared" si="38"/>
        <v/>
      </c>
      <c r="P588" s="51">
        <f>IFERROR(VLOOKUP($A588,'دیتا اولیه'!$A:$AM,37,FALSE),"")</f>
        <v>-6.7855999999999996</v>
      </c>
      <c r="Q588" s="34">
        <f t="shared" si="39"/>
        <v>-5.3340007396340292</v>
      </c>
      <c r="R588" s="54">
        <f>IFERROR(VLOOKUP($A588,'دیتا اولیه'!$A:$AM,31,FALSE),"")</f>
        <v>-0.13220000000000001</v>
      </c>
      <c r="S588" s="14">
        <f>IFERROR(VLOOKUP($A588,'دیتا اولیه'!$A:$AM,17,FALSE)/10000000000,"")</f>
        <v>-47.6432</v>
      </c>
      <c r="T588" s="14">
        <f>IFERROR(S588/'دیتا اولیه'!$AR$2*1000000,"")</f>
        <v>-798.08365579509859</v>
      </c>
      <c r="U588" s="30">
        <f>IFERROR(VLOOKUP($A588,'دیتا اولیه'!$A:$AM,22,FALSE),"")</f>
        <v>0.5151</v>
      </c>
      <c r="V588" s="19">
        <f>IFERROR(VLOOKUP($A588,'دیتا اولیه'!$A:$AN,20,FALSE)/10000000000/L588,"")</f>
        <v>-0.80637912709236248</v>
      </c>
      <c r="W588" s="14">
        <f>IFERROR(VLOOKUP($A588,'دیتا اولیه'!$A:$AN,40,FALSE),"")</f>
        <v>246.88319999999999</v>
      </c>
      <c r="X588" s="18">
        <f>IFERROR(VLOOKUP($A588,'دیتا اولیه'!$A:$AN,23,FALSE),"")</f>
        <v>0.74170000000000003</v>
      </c>
      <c r="Y588" s="18" t="str">
        <f>IFERROR(VLOOKUP($A588,'دیتا اولیه'!$A:$AN,24,FALSE),"")</f>
        <v>-</v>
      </c>
      <c r="Z588" s="18" t="str">
        <f>IFERROR(VLOOKUP($A588,'دیتا اولیه'!$A:$AN,25,FALSE),"")</f>
        <v>-</v>
      </c>
      <c r="AA588" s="30">
        <f>IFERROR(VLOOKUP($A588,'دیتا اولیه'!$A:$AN,38,FALSE),"")</f>
        <v>9.4799999999999995E-2</v>
      </c>
      <c r="AB588" s="18">
        <f>IFERROR(VLOOKUP($A588,'دیتا اولیه'!$A:$AN,39,FALSE),"")</f>
        <v>1.2384999999999999</v>
      </c>
      <c r="AC588" s="22"/>
    </row>
    <row r="589" spans="1:29" ht="20.5" thickBot="1" x14ac:dyDescent="0.4">
      <c r="A589" s="14" t="s">
        <v>604</v>
      </c>
      <c r="B589" s="13" t="str">
        <f>VLOOKUP($A589,'دیتا اولیه'!$A:$AM,2,FALSE)</f>
        <v>سبحان دارو</v>
      </c>
      <c r="C589" s="13" t="str">
        <f>VLOOKUP($A589,'دیتا اولیه'!$A:$AM,3,FALSE)</f>
        <v>دارویی</v>
      </c>
      <c r="D589" s="13">
        <f>VLOOKUP($A589,'دیتا اولیه'!$A:$AM,5,FALSE)/10000000000</f>
        <v>2680.26</v>
      </c>
      <c r="E589" s="15">
        <f>IFERROR(D589/'دیتا اولیه'!$AO$2*1000,"")</f>
        <v>31.984009546539383</v>
      </c>
      <c r="F589" s="15">
        <f t="shared" si="36"/>
        <v>102.39945777572682</v>
      </c>
      <c r="G589" s="14">
        <f>IFERROR(F589/'دیتا اولیه'!$AP$2*1000000,"")</f>
        <v>2022.1061962031363</v>
      </c>
      <c r="H589" s="15">
        <f>IFERROR(VLOOKUP($A589,'دیتا اولیه'!$A:$AM,16,FALSE)/10000000000,"")</f>
        <v>480.15269999999998</v>
      </c>
      <c r="I589" s="14">
        <f>IFERROR(H589/'دیتا اولیه'!$AQ$2*1000000,"")</f>
        <v>9284.0539077303838</v>
      </c>
      <c r="J589" s="15">
        <f t="shared" si="37"/>
        <v>85.895243625102822</v>
      </c>
      <c r="K589" s="14">
        <f>IFERROR(J589/'دیتا اولیه'!$AR$2*1000000,"")</f>
        <v>1438.8536044542075</v>
      </c>
      <c r="L589" s="14">
        <f>IFERROR(VLOOKUP($A589,'دیتا اولیه'!$A:$AM,15,FALSE)/10000000000,"")</f>
        <v>177.5197</v>
      </c>
      <c r="M589" s="14">
        <f>IFERROR(L589/'دیتا اولیه'!$AS$2*1000000,"")</f>
        <v>2625.9922190500138</v>
      </c>
      <c r="N589" s="51">
        <f>IFERROR(VLOOKUP($A589,'دیتا اولیه'!$A:$AM,36,FALSE),"")</f>
        <v>1.0667</v>
      </c>
      <c r="O589" s="35">
        <f t="shared" si="38"/>
        <v>0.82505865149923796</v>
      </c>
      <c r="P589" s="51">
        <f>IFERROR(VLOOKUP($A589,'دیتا اولیه'!$A:$AM,37,FALSE),"")</f>
        <v>0.73360000000000003</v>
      </c>
      <c r="Q589" s="34">
        <f t="shared" si="39"/>
        <v>0.29864209109332673</v>
      </c>
      <c r="R589" s="54">
        <f>IFERROR(VLOOKUP($A589,'دیتا اولیه'!$A:$AM,31,FALSE),"")</f>
        <v>-0.1356</v>
      </c>
      <c r="S589" s="14">
        <f>IFERROR(VLOOKUP($A589,'دیتا اولیه'!$A:$AM,17,FALSE)/10000000000,"")</f>
        <v>295.34440000000001</v>
      </c>
      <c r="T589" s="14">
        <f>IFERROR(S589/'دیتا اولیه'!$AR$2*1000000,"")</f>
        <v>4947.3909911720857</v>
      </c>
      <c r="U589" s="30">
        <f>IFERROR(VLOOKUP($A589,'دیتا اولیه'!$A:$AM,22,FALSE),"")</f>
        <v>0.65490000000000004</v>
      </c>
      <c r="V589" s="19">
        <f>IFERROR(VLOOKUP($A589,'دیتا اولیه'!$A:$AN,20,FALSE)/10000000000/L589,"")</f>
        <v>0.66209046094602453</v>
      </c>
      <c r="W589" s="14">
        <f>IFERROR(VLOOKUP($A589,'دیتا اولیه'!$A:$AN,40,FALSE),"")</f>
        <v>334.5326</v>
      </c>
      <c r="X589" s="18">
        <f>IFERROR(VLOOKUP($A589,'دیتا اولیه'!$A:$AN,23,FALSE),"")</f>
        <v>1.5167999999999999</v>
      </c>
      <c r="Y589" s="18">
        <f>IFERROR(VLOOKUP($A589,'دیتا اولیه'!$A:$AN,24,FALSE),"")</f>
        <v>8.5714000000000006</v>
      </c>
      <c r="Z589" s="18" t="str">
        <f>IFERROR(VLOOKUP($A589,'دیتا اولیه'!$A:$AN,25,FALSE),"")</f>
        <v>-</v>
      </c>
      <c r="AA589" s="30">
        <f>IFERROR(VLOOKUP($A589,'دیتا اولیه'!$A:$AN,38,FALSE),"")</f>
        <v>0.23080000000000001</v>
      </c>
      <c r="AB589" s="18">
        <f>IFERROR(VLOOKUP($A589,'دیتا اولیه'!$A:$AN,39,FALSE),"")</f>
        <v>0.81479999999999997</v>
      </c>
      <c r="AC589" s="22"/>
    </row>
    <row r="590" spans="1:29" ht="20.5" thickBot="1" x14ac:dyDescent="0.4">
      <c r="A590" s="55" t="s">
        <v>1314</v>
      </c>
      <c r="B590" s="13" t="str">
        <f>VLOOKUP($A590,'دیتا اولیه'!$A:$AM,2,FALSE)</f>
        <v>کارخانجات‌داروپخش‌</v>
      </c>
      <c r="C590" s="13" t="str">
        <f>VLOOKUP($A590,'دیتا اولیه'!$A:$AM,3,FALSE)</f>
        <v>دارویی</v>
      </c>
      <c r="D590" s="13">
        <f>VLOOKUP($A590,'دیتا اولیه'!$A:$AM,5,FALSE)/10000000000</f>
        <v>5332.6</v>
      </c>
      <c r="E590" s="15">
        <f>IFERROR(D590/'دیتا اولیه'!$AO$2*1000,"")</f>
        <v>63.634844868735094</v>
      </c>
      <c r="F590" s="15">
        <f t="shared" si="36"/>
        <v>186.55030149158998</v>
      </c>
      <c r="G590" s="14">
        <f>IFERROR(F590/'دیتا اولیه'!$AP$2*1000000,"")</f>
        <v>3683.8527150787909</v>
      </c>
      <c r="H590" s="15">
        <f>IFERROR(VLOOKUP($A590,'دیتا اولیه'!$A:$AM,16,FALSE)/10000000000,"")</f>
        <v>323.7722</v>
      </c>
      <c r="I590" s="14">
        <f>IFERROR(H590/'دیتا اولیه'!$AQ$2*1000000,"")</f>
        <v>6260.3387601995437</v>
      </c>
      <c r="J590" s="15">
        <f t="shared" si="37"/>
        <v>25.385761482153267</v>
      </c>
      <c r="K590" s="14">
        <f>IFERROR(J590/'دیتا اولیه'!$AR$2*1000000,"")</f>
        <v>425.24350439977331</v>
      </c>
      <c r="L590" s="14">
        <f>IFERROR(VLOOKUP($A590,'دیتا اولیه'!$A:$AM,15,FALSE)/10000000000,"")</f>
        <v>117.56399999999999</v>
      </c>
      <c r="M590" s="14">
        <f>IFERROR(L590/'دیتا اولیه'!$AS$2*1000000,"")</f>
        <v>1739.086699900889</v>
      </c>
      <c r="N590" s="51">
        <f>IFERROR(VLOOKUP($A590,'دیتا اولیه'!$A:$AM,36,FALSE),"")</f>
        <v>3.6311</v>
      </c>
      <c r="O590" s="35">
        <f t="shared" si="38"/>
        <v>3.089625548438633</v>
      </c>
      <c r="P590" s="51">
        <f>IFERROR(VLOOKUP($A590,'دیتا اولیه'!$A:$AM,37,FALSE),"")</f>
        <v>-0.36980000000000002</v>
      </c>
      <c r="Q590" s="34">
        <f t="shared" si="39"/>
        <v>-0.52791633259863024</v>
      </c>
      <c r="R590" s="54">
        <f>IFERROR(VLOOKUP($A590,'دیتا اولیه'!$A:$AM,31,FALSE),"")</f>
        <v>-0.17799999999999999</v>
      </c>
      <c r="S590" s="14">
        <f>IFERROR(VLOOKUP($A590,'دیتا اولیه'!$A:$AM,17,FALSE)/10000000000,"")</f>
        <v>382.93209999999999</v>
      </c>
      <c r="T590" s="14">
        <f>IFERROR(S590/'دیتا اولیه'!$AR$2*1000000,"")</f>
        <v>6414.5953733018414</v>
      </c>
      <c r="U590" s="30">
        <f>IFERROR(VLOOKUP($A590,'دیتا اولیه'!$A:$AM,22,FALSE),"")</f>
        <v>0.80300000000000005</v>
      </c>
      <c r="V590" s="19">
        <f>IFERROR(VLOOKUP($A590,'دیتا اولیه'!$A:$AN,20,FALSE)/10000000000/L590,"")</f>
        <v>1.0030170800585214</v>
      </c>
      <c r="W590" s="14">
        <f>IFERROR(VLOOKUP($A590,'دیتا اولیه'!$A:$AN,40,FALSE),"")</f>
        <v>413.79730000000001</v>
      </c>
      <c r="X590" s="18">
        <f>IFERROR(VLOOKUP($A590,'دیتا اولیه'!$A:$AN,23,FALSE),"")</f>
        <v>1.9508000000000001</v>
      </c>
      <c r="Y590" s="18" t="str">
        <f>IFERROR(VLOOKUP($A590,'دیتا اولیه'!$A:$AN,24,FALSE),"")</f>
        <v>-</v>
      </c>
      <c r="Z590" s="18" t="str">
        <f>IFERROR(VLOOKUP($A590,'دیتا اولیه'!$A:$AN,25,FALSE),"")</f>
        <v>-</v>
      </c>
      <c r="AA590" s="30">
        <f>IFERROR(VLOOKUP($A590,'دیتا اولیه'!$A:$AN,38,FALSE),"")</f>
        <v>0.37930000000000003</v>
      </c>
      <c r="AB590" s="18">
        <f>IFERROR(VLOOKUP($A590,'دیتا اولیه'!$A:$AN,39,FALSE),"")</f>
        <v>0.90090000000000003</v>
      </c>
      <c r="AC590" s="22"/>
    </row>
    <row r="591" spans="1:29" ht="20.5" thickBot="1" x14ac:dyDescent="0.4">
      <c r="A591" s="14" t="s">
        <v>947</v>
      </c>
      <c r="B591" s="13" t="str">
        <f>VLOOKUP($A591,'دیتا اولیه'!$A:$AM,2,FALSE)</f>
        <v>البرزدارو</v>
      </c>
      <c r="C591" s="13" t="str">
        <f>VLOOKUP($A591,'دیتا اولیه'!$A:$AM,3,FALSE)</f>
        <v>دارویی</v>
      </c>
      <c r="D591" s="13">
        <f>VLOOKUP($A591,'دیتا اولیه'!$A:$AM,5,FALSE)/10000000000</f>
        <v>4758.6000000000004</v>
      </c>
      <c r="E591" s="15">
        <f>IFERROR(D591/'دیتا اولیه'!$AO$2*1000,"")</f>
        <v>56.785202863961821</v>
      </c>
      <c r="F591" s="15">
        <f t="shared" si="36"/>
        <v>336.02054154995324</v>
      </c>
      <c r="G591" s="14">
        <f>IFERROR(F591/'دیتا اولیه'!$AP$2*1000000,"")</f>
        <v>6635.4767288695348</v>
      </c>
      <c r="H591" s="15">
        <f>IFERROR(VLOOKUP($A591,'دیتا اولیه'!$A:$AM,16,FALSE)/10000000000,"")</f>
        <v>732.8039</v>
      </c>
      <c r="I591" s="14">
        <f>IFERROR(H591/'دیتا اولیه'!$AQ$2*1000000,"")</f>
        <v>14169.223481186435</v>
      </c>
      <c r="J591" s="15">
        <f t="shared" si="37"/>
        <v>140.85244618395302</v>
      </c>
      <c r="K591" s="14">
        <f>IFERROR(J591/'دیتا اولیه'!$AR$2*1000000,"")</f>
        <v>2359.4560226469171</v>
      </c>
      <c r="L591" s="14">
        <f>IFERROR(VLOOKUP($A591,'دیتا اولیه'!$A:$AM,15,FALSE)/10000000000,"")</f>
        <v>107.96339999999999</v>
      </c>
      <c r="M591" s="14">
        <f>IFERROR(L591/'دیتا اولیه'!$AS$2*1000000,"")</f>
        <v>1597.0680907087174</v>
      </c>
      <c r="N591" s="51">
        <f>IFERROR(VLOOKUP($A591,'دیتا اولیه'!$A:$AM,36,FALSE),"")</f>
        <v>-0.23350000000000001</v>
      </c>
      <c r="O591" s="35">
        <f t="shared" si="38"/>
        <v>-0.32312021271874658</v>
      </c>
      <c r="P591" s="51">
        <f>IFERROR(VLOOKUP($A591,'دیتا اولیه'!$A:$AM,37,FALSE),"")</f>
        <v>-0.67869999999999997</v>
      </c>
      <c r="Q591" s="34">
        <f t="shared" si="39"/>
        <v>-0.75931373796245616</v>
      </c>
      <c r="R591" s="54">
        <f>IFERROR(VLOOKUP($A591,'دیتا اولیه'!$A:$AM,31,FALSE),"")</f>
        <v>-0.27710000000000001</v>
      </c>
      <c r="S591" s="14">
        <f>IFERROR(VLOOKUP($A591,'دیتا اولیه'!$A:$AM,17,FALSE)/10000000000,"")</f>
        <v>535.70690000000002</v>
      </c>
      <c r="T591" s="14">
        <f>IFERROR(S591/'دیتا اولیه'!$AR$2*1000000,"")</f>
        <v>8973.7658508802797</v>
      </c>
      <c r="U591" s="30">
        <f>IFERROR(VLOOKUP($A591,'دیتا اولیه'!$A:$AM,22,FALSE),"")</f>
        <v>0.6482</v>
      </c>
      <c r="V591" s="19">
        <f>IFERROR(VLOOKUP($A591,'دیتا اولیه'!$A:$AN,20,FALSE)/10000000000/L591,"")</f>
        <v>1.4404075825696487</v>
      </c>
      <c r="W591" s="14">
        <f>IFERROR(VLOOKUP($A591,'دیتا اولیه'!$A:$AN,40,FALSE),"")</f>
        <v>347.97129999999999</v>
      </c>
      <c r="X591" s="18">
        <f>IFERROR(VLOOKUP($A591,'دیتا اولیه'!$A:$AN,23,FALSE),"")</f>
        <v>1.6877</v>
      </c>
      <c r="Y591" s="18">
        <f>IFERROR(VLOOKUP($A591,'دیتا اولیه'!$A:$AN,24,FALSE),"")</f>
        <v>11.149800000000001</v>
      </c>
      <c r="Z591" s="18" t="str">
        <f>IFERROR(VLOOKUP($A591,'دیتا اولیه'!$A:$AN,25,FALSE),"")</f>
        <v>-</v>
      </c>
      <c r="AA591" s="30">
        <f>IFERROR(VLOOKUP($A591,'دیتا اولیه'!$A:$AN,38,FALSE),"")</f>
        <v>0.40529999999999999</v>
      </c>
      <c r="AB591" s="18">
        <f>IFERROR(VLOOKUP($A591,'دیتا اولیه'!$A:$AN,39,FALSE),"")</f>
        <v>1.0451999999999999</v>
      </c>
      <c r="AC591" s="22"/>
    </row>
    <row r="592" spans="1:29" ht="20.5" thickBot="1" x14ac:dyDescent="0.4">
      <c r="A592" s="14" t="s">
        <v>1097</v>
      </c>
      <c r="B592" s="13" t="str">
        <f>VLOOKUP($A592,'دیتا اولیه'!$A:$AM,2,FALSE)</f>
        <v>مواد اولیه دارویی البرز بالک</v>
      </c>
      <c r="C592" s="13" t="str">
        <f>VLOOKUP($A592,'دیتا اولیه'!$A:$AM,3,FALSE)</f>
        <v>دارویی</v>
      </c>
      <c r="D592" s="13">
        <f>VLOOKUP($A592,'دیتا اولیه'!$A:$AM,5,FALSE)/10000000000</f>
        <v>665.02800000000002</v>
      </c>
      <c r="E592" s="15">
        <f>IFERROR(D592/'دیتا اولیه'!$AO$2*1000,"")</f>
        <v>7.935894988066825</v>
      </c>
      <c r="F592" s="15">
        <f t="shared" si="36"/>
        <v>14.509006970218158</v>
      </c>
      <c r="G592" s="14">
        <f>IFERROR(F592/'دیتا اولیه'!$AP$2*1000000,"")</f>
        <v>286.5127758731864</v>
      </c>
      <c r="H592" s="15">
        <f>IFERROR(VLOOKUP($A592,'دیتا اولیه'!$A:$AM,16,FALSE)/10000000000,"")</f>
        <v>92.739900000000006</v>
      </c>
      <c r="I592" s="14">
        <f>IFERROR(H592/'دیتا اولیه'!$AQ$2*1000000,"")</f>
        <v>1793.1841911906881</v>
      </c>
      <c r="J592" s="15" t="str">
        <f t="shared" si="37"/>
        <v/>
      </c>
      <c r="K592" s="14" t="str">
        <f>IFERROR(J592/'دیتا اولیه'!$AR$2*1000000,"")</f>
        <v/>
      </c>
      <c r="L592" s="14">
        <f>IFERROR(VLOOKUP($A592,'دیتا اولیه'!$A:$AM,15,FALSE)/10000000000,"")</f>
        <v>16.028099999999998</v>
      </c>
      <c r="M592" s="14">
        <f>IFERROR(L592/'دیتا اولیه'!$AS$2*1000000,"")</f>
        <v>237.09856363071549</v>
      </c>
      <c r="N592" s="51" t="str">
        <f>IFERROR(VLOOKUP($A592,'دیتا اولیه'!$A:$AM,36,FALSE),"")</f>
        <v>-</v>
      </c>
      <c r="O592" s="35" t="str">
        <f t="shared" si="38"/>
        <v/>
      </c>
      <c r="P592" s="51">
        <f>IFERROR(VLOOKUP($A592,'دیتا اولیه'!$A:$AM,37,FALSE),"")</f>
        <v>0.1047</v>
      </c>
      <c r="Q592" s="34">
        <f t="shared" si="39"/>
        <v>-0.17246774455999181</v>
      </c>
      <c r="R592" s="54">
        <f>IFERROR(VLOOKUP($A592,'دیتا اولیه'!$A:$AM,31,FALSE),"")</f>
        <v>-0.30430000000000001</v>
      </c>
      <c r="S592" s="14">
        <f>IFERROR(VLOOKUP($A592,'دیتا اولیه'!$A:$AM,17,FALSE)/10000000000,"")</f>
        <v>65.563000000000002</v>
      </c>
      <c r="T592" s="14">
        <f>IFERROR(S592/'دیتا اولیه'!$AR$2*1000000,"")</f>
        <v>1098.2628942827948</v>
      </c>
      <c r="U592" s="30">
        <f>IFERROR(VLOOKUP($A592,'دیتا اولیه'!$A:$AM,22,FALSE),"")</f>
        <v>0.75390000000000001</v>
      </c>
      <c r="V592" s="19">
        <f>IFERROR(VLOOKUP($A592,'دیتا اولیه'!$A:$AN,20,FALSE)/10000000000/L592,"")</f>
        <v>1.5740168828494958</v>
      </c>
      <c r="W592" s="14">
        <f>IFERROR(VLOOKUP($A592,'دیتا اولیه'!$A:$AN,40,FALSE),"")</f>
        <v>130.8708</v>
      </c>
      <c r="X592" s="18">
        <f>IFERROR(VLOOKUP($A592,'دیتا اولیه'!$A:$AN,23,FALSE),"")</f>
        <v>0.93079999999999996</v>
      </c>
      <c r="Y592" s="18">
        <f>IFERROR(VLOOKUP($A592,'دیتا اولیه'!$A:$AN,24,FALSE),"")</f>
        <v>12.204000000000001</v>
      </c>
      <c r="Z592" s="18" t="str">
        <f>IFERROR(VLOOKUP($A592,'دیتا اولیه'!$A:$AN,25,FALSE),"")</f>
        <v>-</v>
      </c>
      <c r="AA592" s="30">
        <f>IFERROR(VLOOKUP($A592,'دیتا اولیه'!$A:$AN,38,FALSE),"")</f>
        <v>5.6500000000000002E-2</v>
      </c>
      <c r="AB592" s="18">
        <f>IFERROR(VLOOKUP($A592,'دیتا اولیه'!$A:$AN,39,FALSE),"")</f>
        <v>1.3305</v>
      </c>
      <c r="AC592" s="22"/>
    </row>
    <row r="593" spans="1:29" ht="20.5" thickBot="1" x14ac:dyDescent="0.4">
      <c r="A593" s="14" t="s">
        <v>1320</v>
      </c>
      <c r="B593" s="13" t="str">
        <f>VLOOKUP($A593,'دیتا اولیه'!$A:$AM,2,FALSE)</f>
        <v>داروسازی‌ روزدارو</v>
      </c>
      <c r="C593" s="13" t="str">
        <f>VLOOKUP($A593,'دیتا اولیه'!$A:$AM,3,FALSE)</f>
        <v>دارویی</v>
      </c>
      <c r="D593" s="13">
        <f>VLOOKUP($A593,'دیتا اولیه'!$A:$AM,5,FALSE)/10000000000</f>
        <v>1388.4825599999999</v>
      </c>
      <c r="E593" s="15">
        <f>IFERROR(D593/'دیتا اولیه'!$AO$2*1000,"")</f>
        <v>16.569004295942719</v>
      </c>
      <c r="F593" s="15" t="str">
        <f t="shared" si="36"/>
        <v/>
      </c>
      <c r="G593" s="14" t="str">
        <f>IFERROR(F593/'دیتا اولیه'!$AP$2*1000000,"")</f>
        <v/>
      </c>
      <c r="H593" s="15">
        <f>IFERROR(VLOOKUP($A593,'دیتا اولیه'!$A:$AM,16,FALSE)/10000000000,"")</f>
        <v>11</v>
      </c>
      <c r="I593" s="14">
        <f>IFERROR(H593/'دیتا اولیه'!$AQ$2*1000000,"")</f>
        <v>212.69190610619125</v>
      </c>
      <c r="J593" s="15" t="str">
        <f t="shared" si="37"/>
        <v/>
      </c>
      <c r="K593" s="14" t="str">
        <f>IFERROR(J593/'دیتا اولیه'!$AR$2*1000000,"")</f>
        <v/>
      </c>
      <c r="L593" s="14">
        <f>IFERROR(VLOOKUP($A593,'دیتا اولیه'!$A:$AM,15,FALSE)/10000000000,"")</f>
        <v>-29.270399999999999</v>
      </c>
      <c r="M593" s="14">
        <f>IFERROR(L593/'دیتا اولیه'!$AS$2*1000000,"")</f>
        <v>-432.98767769707547</v>
      </c>
      <c r="N593" s="51" t="str">
        <f>IFERROR(VLOOKUP($A593,'دیتا اولیه'!$A:$AM,36,FALSE),"")</f>
        <v>-</v>
      </c>
      <c r="O593" s="35" t="str">
        <f t="shared" si="38"/>
        <v/>
      </c>
      <c r="P593" s="51" t="str">
        <f>IFERROR(VLOOKUP($A593,'دیتا اولیه'!$A:$AM,37,FALSE),"")</f>
        <v>-</v>
      </c>
      <c r="Q593" s="34" t="str">
        <f t="shared" si="39"/>
        <v/>
      </c>
      <c r="R593" s="54">
        <f>IFERROR(VLOOKUP($A593,'دیتا اولیه'!$A:$AM,31,FALSE),"")</f>
        <v>-0.30819999999999997</v>
      </c>
      <c r="S593" s="14">
        <f>IFERROR(VLOOKUP($A593,'دیتا اولیه'!$A:$AM,17,FALSE)/10000000000,"")</f>
        <v>-121.71210000000001</v>
      </c>
      <c r="T593" s="14">
        <f>IFERROR(S593/'دیتا اولیه'!$AR$2*1000000,"")</f>
        <v>-2038.8310970400523</v>
      </c>
      <c r="U593" s="30">
        <f>IFERROR(VLOOKUP($A593,'دیتا اولیه'!$A:$AM,22,FALSE),"")</f>
        <v>0.108</v>
      </c>
      <c r="V593" s="19">
        <f>IFERROR(VLOOKUP($A593,'دیتا اولیه'!$A:$AN,20,FALSE)/10000000000/L593,"")</f>
        <v>-1.5683967421012355</v>
      </c>
      <c r="W593" s="14">
        <f>IFERROR(VLOOKUP($A593,'دیتا اولیه'!$A:$AN,40,FALSE),"")</f>
        <v>322.95589999999999</v>
      </c>
      <c r="X593" s="18">
        <f>IFERROR(VLOOKUP($A593,'دیتا اولیه'!$A:$AN,23,FALSE),"")</f>
        <v>2.6438000000000001</v>
      </c>
      <c r="Y593" s="18" t="str">
        <f>IFERROR(VLOOKUP($A593,'دیتا اولیه'!$A:$AN,24,FALSE),"")</f>
        <v>-</v>
      </c>
      <c r="Z593" s="18" t="str">
        <f>IFERROR(VLOOKUP($A593,'دیتا اولیه'!$A:$AN,25,FALSE),"")</f>
        <v>-</v>
      </c>
      <c r="AA593" s="30">
        <f>IFERROR(VLOOKUP($A593,'دیتا اولیه'!$A:$AN,38,FALSE),"")</f>
        <v>0.108</v>
      </c>
      <c r="AB593" s="18">
        <f>IFERROR(VLOOKUP($A593,'دیتا اولیه'!$A:$AN,39,FALSE),"")</f>
        <v>0.59430000000000005</v>
      </c>
      <c r="AC593" s="22"/>
    </row>
    <row r="594" spans="1:29" ht="20.5" thickBot="1" x14ac:dyDescent="0.4">
      <c r="A594" s="14" t="s">
        <v>1005</v>
      </c>
      <c r="B594" s="13" t="str">
        <f>VLOOKUP($A594,'دیتا اولیه'!$A:$AM,2,FALSE)</f>
        <v>شیمی‌ داروئی‌ داروپخش‌</v>
      </c>
      <c r="C594" s="13" t="str">
        <f>VLOOKUP($A594,'دیتا اولیه'!$A:$AM,3,FALSE)</f>
        <v>دارویی</v>
      </c>
      <c r="D594" s="13">
        <f>VLOOKUP($A594,'دیتا اولیه'!$A:$AM,5,FALSE)/10000000000</f>
        <v>2041.2</v>
      </c>
      <c r="E594" s="15">
        <f>IFERROR(D594/'دیتا اولیه'!$AO$2*1000,"")</f>
        <v>24.357995226730313</v>
      </c>
      <c r="F594" s="15">
        <f t="shared" si="36"/>
        <v>137.55527708159286</v>
      </c>
      <c r="G594" s="14">
        <f>IFERROR(F594/'دیتا اولیه'!$AP$2*1000000,"")</f>
        <v>2716.3364352605226</v>
      </c>
      <c r="H594" s="15">
        <f>IFERROR(VLOOKUP($A594,'دیتا اولیه'!$A:$AM,16,FALSE)/10000000000,"")</f>
        <v>377.99270000000001</v>
      </c>
      <c r="I594" s="14">
        <f>IFERROR(H594/'دیتا اولیه'!$AQ$2*1000000,"")</f>
        <v>7308.7261688387025</v>
      </c>
      <c r="J594" s="15" t="str">
        <f t="shared" si="37"/>
        <v/>
      </c>
      <c r="K594" s="14" t="str">
        <f>IFERROR(J594/'دیتا اولیه'!$AR$2*1000000,"")</f>
        <v/>
      </c>
      <c r="L594" s="14">
        <f>IFERROR(VLOOKUP($A594,'دیتا اولیه'!$A:$AM,15,FALSE)/10000000000,"")</f>
        <v>49.396099999999997</v>
      </c>
      <c r="M594" s="14">
        <f>IFERROR(L594/'دیتا اولیه'!$AS$2*1000000,"")</f>
        <v>730.7007292791526</v>
      </c>
      <c r="N594" s="51" t="str">
        <f>IFERROR(VLOOKUP($A594,'دیتا اولیه'!$A:$AM,36,FALSE),"")</f>
        <v>-</v>
      </c>
      <c r="O594" s="35" t="str">
        <f t="shared" si="38"/>
        <v/>
      </c>
      <c r="P594" s="51">
        <f>IFERROR(VLOOKUP($A594,'دیتا اولیه'!$A:$AM,37,FALSE),"")</f>
        <v>-0.64090000000000003</v>
      </c>
      <c r="Q594" s="34">
        <f t="shared" si="39"/>
        <v>-0.73099770713450984</v>
      </c>
      <c r="R594" s="54">
        <f>IFERROR(VLOOKUP($A594,'دیتا اولیه'!$A:$AM,31,FALSE),"")</f>
        <v>-0.31719999999999998</v>
      </c>
      <c r="S594" s="14">
        <f>IFERROR(VLOOKUP($A594,'دیتا اولیه'!$A:$AM,17,FALSE)/10000000000,"")</f>
        <v>237.77860000000001</v>
      </c>
      <c r="T594" s="14">
        <f>IFERROR(S594/'دیتا اولیه'!$AR$2*1000000,"")</f>
        <v>3983.091277618641</v>
      </c>
      <c r="U594" s="30">
        <f>IFERROR(VLOOKUP($A594,'دیتا اولیه'!$A:$AM,22,FALSE),"")</f>
        <v>0.70240000000000002</v>
      </c>
      <c r="V594" s="19">
        <f>IFERROR(VLOOKUP($A594,'دیتا اولیه'!$A:$AN,20,FALSE)/10000000000/L594,"")</f>
        <v>0.14725656478952792</v>
      </c>
      <c r="W594" s="14">
        <f>IFERROR(VLOOKUP($A594,'دیتا اولیه'!$A:$AN,40,FALSE),"")</f>
        <v>237.32089999999999</v>
      </c>
      <c r="X594" s="18">
        <f>IFERROR(VLOOKUP($A594,'دیتا اولیه'!$A:$AN,23,FALSE),"")</f>
        <v>1.9133</v>
      </c>
      <c r="Y594" s="18">
        <f>IFERROR(VLOOKUP($A594,'دیتا اولیه'!$A:$AN,24,FALSE),"")</f>
        <v>16.3584</v>
      </c>
      <c r="Z594" s="18" t="str">
        <f>IFERROR(VLOOKUP($A594,'دیتا اولیه'!$A:$AN,25,FALSE),"")</f>
        <v>-</v>
      </c>
      <c r="AA594" s="30">
        <f>IFERROR(VLOOKUP($A594,'دیتا اولیه'!$A:$AN,38,FALSE),"")</f>
        <v>0.17319999999999999</v>
      </c>
      <c r="AB594" s="18">
        <f>IFERROR(VLOOKUP($A594,'دیتا اولیه'!$A:$AN,39,FALSE),"")</f>
        <v>1.1425000000000001</v>
      </c>
      <c r="AC594" s="22"/>
    </row>
    <row r="595" spans="1:29" ht="20.5" thickBot="1" x14ac:dyDescent="0.4">
      <c r="A595" s="14" t="s">
        <v>1358</v>
      </c>
      <c r="B595" s="13" t="str">
        <f>VLOOKUP($A595,'دیتا اولیه'!$A:$AM,2,FALSE)</f>
        <v>کیمیدارو</v>
      </c>
      <c r="C595" s="13" t="str">
        <f>VLOOKUP($A595,'دیتا اولیه'!$A:$AM,3,FALSE)</f>
        <v>دارویی</v>
      </c>
      <c r="D595" s="13">
        <f>VLOOKUP($A595,'دیتا اولیه'!$A:$AM,5,FALSE)/10000000000</f>
        <v>1547.136</v>
      </c>
      <c r="E595" s="15">
        <f>IFERROR(D595/'دیتا اولیه'!$AO$2*1000,"")</f>
        <v>18.462243436754179</v>
      </c>
      <c r="F595" s="15" t="str">
        <f t="shared" si="36"/>
        <v/>
      </c>
      <c r="G595" s="14" t="str">
        <f>IFERROR(F595/'دیتا اولیه'!$AP$2*1000000,"")</f>
        <v/>
      </c>
      <c r="H595" s="15">
        <f>IFERROR(VLOOKUP($A595,'دیتا اولیه'!$A:$AM,16,FALSE)/10000000000,"")</f>
        <v>146.21350000000001</v>
      </c>
      <c r="I595" s="14">
        <f>IFERROR(H595/'دیتا اولیه'!$AQ$2*1000000,"")</f>
        <v>2827.129819405236</v>
      </c>
      <c r="J595" s="15" t="str">
        <f t="shared" si="37"/>
        <v/>
      </c>
      <c r="K595" s="14" t="str">
        <f>IFERROR(J595/'دیتا اولیه'!$AR$2*1000000,"")</f>
        <v/>
      </c>
      <c r="L595" s="14">
        <f>IFERROR(VLOOKUP($A595,'دیتا اولیه'!$A:$AM,15,FALSE)/10000000000,"")</f>
        <v>-28.532499999999999</v>
      </c>
      <c r="M595" s="14">
        <f>IFERROR(L595/'دیتا اولیه'!$AS$2*1000000,"")</f>
        <v>-422.07215869587725</v>
      </c>
      <c r="N595" s="51" t="str">
        <f>IFERROR(VLOOKUP($A595,'دیتا اولیه'!$A:$AM,36,FALSE),"")</f>
        <v>-</v>
      </c>
      <c r="O595" s="35" t="str">
        <f t="shared" si="38"/>
        <v/>
      </c>
      <c r="P595" s="51" t="str">
        <f>IFERROR(VLOOKUP($A595,'دیتا اولیه'!$A:$AM,37,FALSE),"")</f>
        <v>-</v>
      </c>
      <c r="Q595" s="34" t="str">
        <f t="shared" si="39"/>
        <v/>
      </c>
      <c r="R595" s="54">
        <f>IFERROR(VLOOKUP($A595,'دیتا اولیه'!$A:$AM,31,FALSE),"")</f>
        <v>-0.31809999999999999</v>
      </c>
      <c r="S595" s="14">
        <f>IFERROR(VLOOKUP($A595,'دیتا اولیه'!$A:$AM,17,FALSE)/10000000000,"")</f>
        <v>94.602199999999996</v>
      </c>
      <c r="T595" s="14">
        <f>IFERROR(S595/'دیتا اولیه'!$AR$2*1000000,"")</f>
        <v>1584.7060991339597</v>
      </c>
      <c r="U595" s="30">
        <f>IFERROR(VLOOKUP($A595,'دیتا اولیه'!$A:$AM,22,FALSE),"")</f>
        <v>0.69779999999999998</v>
      </c>
      <c r="V595" s="19">
        <f>IFERROR(VLOOKUP($A595,'دیتا اولیه'!$A:$AN,20,FALSE)/10000000000/L595,"")</f>
        <v>-1.3189836151756769</v>
      </c>
      <c r="W595" s="14">
        <f>IFERROR(VLOOKUP($A595,'دیتا اولیه'!$A:$AN,40,FALSE),"")</f>
        <v>395.89370000000002</v>
      </c>
      <c r="X595" s="18">
        <f>IFERROR(VLOOKUP($A595,'دیتا اولیه'!$A:$AN,23,FALSE),"")</f>
        <v>1.9837</v>
      </c>
      <c r="Y595" s="18" t="str">
        <f>IFERROR(VLOOKUP($A595,'دیتا اولیه'!$A:$AN,24,FALSE),"")</f>
        <v>-</v>
      </c>
      <c r="Z595" s="18" t="str">
        <f>IFERROR(VLOOKUP($A595,'دیتا اولیه'!$A:$AN,25,FALSE),"")</f>
        <v>-</v>
      </c>
      <c r="AA595" s="30">
        <f>IFERROR(VLOOKUP($A595,'دیتا اولیه'!$A:$AN,38,FALSE),"")</f>
        <v>0.54579999999999995</v>
      </c>
      <c r="AB595" s="18">
        <f>IFERROR(VLOOKUP($A595,'دیتا اولیه'!$A:$AN,39,FALSE),"")</f>
        <v>1.0331999999999999</v>
      </c>
      <c r="AC595" s="22"/>
    </row>
    <row r="596" spans="1:29" ht="20.5" thickBot="1" x14ac:dyDescent="0.4">
      <c r="A596" s="14" t="s">
        <v>367</v>
      </c>
      <c r="B596" s="13" t="str">
        <f>VLOOKUP($A596,'دیتا اولیه'!$A:$AM,2,FALSE)</f>
        <v>ایران‌دارو</v>
      </c>
      <c r="C596" s="13" t="str">
        <f>VLOOKUP($A596,'دیتا اولیه'!$A:$AM,3,FALSE)</f>
        <v>دارویی</v>
      </c>
      <c r="D596" s="13">
        <f>VLOOKUP($A596,'دیتا اولیه'!$A:$AM,5,FALSE)/10000000000</f>
        <v>1112.5</v>
      </c>
      <c r="E596" s="15">
        <f>IFERROR(D596/'دیتا اولیه'!$AO$2*1000,"")</f>
        <v>13.275656324582339</v>
      </c>
      <c r="F596" s="15">
        <f t="shared" si="36"/>
        <v>30.891464699683883</v>
      </c>
      <c r="G596" s="14">
        <f>IFERROR(F596/'دیتا اولیه'!$AP$2*1000000,"")</f>
        <v>610.02102487527418</v>
      </c>
      <c r="H596" s="15">
        <f>IFERROR(VLOOKUP($A596,'دیتا اولیه'!$A:$AM,16,FALSE)/10000000000,"")</f>
        <v>92.700900000000004</v>
      </c>
      <c r="I596" s="14">
        <f>IFERROR(H596/'دیتا اولیه'!$AQ$2*1000000,"")</f>
        <v>1792.4301017054024</v>
      </c>
      <c r="J596" s="15" t="str">
        <f t="shared" si="37"/>
        <v/>
      </c>
      <c r="K596" s="14" t="str">
        <f>IFERROR(J596/'دیتا اولیه'!$AR$2*1000000,"")</f>
        <v/>
      </c>
      <c r="L596" s="14">
        <f>IFERROR(VLOOKUP($A596,'دیتا اولیه'!$A:$AM,15,FALSE)/10000000000,"")</f>
        <v>-2.9316</v>
      </c>
      <c r="M596" s="14">
        <f>IFERROR(L596/'دیتا اولیه'!$AS$2*1000000,"")</f>
        <v>-43.366222393159859</v>
      </c>
      <c r="N596" s="51" t="str">
        <f>IFERROR(VLOOKUP($A596,'دیتا اولیه'!$A:$AM,36,FALSE),"")</f>
        <v>-</v>
      </c>
      <c r="O596" s="35" t="str">
        <f t="shared" si="38"/>
        <v/>
      </c>
      <c r="P596" s="51">
        <f>IFERROR(VLOOKUP($A596,'دیتا اولیه'!$A:$AM,37,FALSE),"")</f>
        <v>-1.0949</v>
      </c>
      <c r="Q596" s="34">
        <f t="shared" si="39"/>
        <v>-1.0710897176077276</v>
      </c>
      <c r="R596" s="54">
        <f>IFERROR(VLOOKUP($A596,'دیتا اولیه'!$A:$AM,31,FALSE),"")</f>
        <v>-0.48509999999999998</v>
      </c>
      <c r="S596" s="14">
        <f>IFERROR(VLOOKUP($A596,'دیتا اولیه'!$A:$AM,17,FALSE)/10000000000,"")</f>
        <v>38.0989</v>
      </c>
      <c r="T596" s="14">
        <f>IFERROR(S596/'دیتا اولیه'!$AR$2*1000000,"")</f>
        <v>638.20459989614221</v>
      </c>
      <c r="U596" s="30">
        <f>IFERROR(VLOOKUP($A596,'دیتا اولیه'!$A:$AM,22,FALSE),"")</f>
        <v>0.69769999999999999</v>
      </c>
      <c r="V596" s="19">
        <f>IFERROR(VLOOKUP($A596,'دیتا اولیه'!$A:$AN,20,FALSE)/10000000000/L596,"")</f>
        <v>-8.9237617683176431</v>
      </c>
      <c r="W596" s="14">
        <f>IFERROR(VLOOKUP($A596,'دیتا اولیه'!$A:$AN,40,FALSE),"")</f>
        <v>349.14699999999999</v>
      </c>
      <c r="X596" s="18">
        <f>IFERROR(VLOOKUP($A596,'دیتا اولیه'!$A:$AN,23,FALSE),"")</f>
        <v>2.0383</v>
      </c>
      <c r="Y596" s="18">
        <f>IFERROR(VLOOKUP($A596,'دیتا اولیه'!$A:$AN,24,FALSE),"")</f>
        <v>53.418799999999997</v>
      </c>
      <c r="Z596" s="18" t="str">
        <f>IFERROR(VLOOKUP($A596,'دیتا اولیه'!$A:$AN,25,FALSE),"")</f>
        <v>-</v>
      </c>
      <c r="AA596" s="30">
        <f>IFERROR(VLOOKUP($A596,'دیتا اولیه'!$A:$AN,38,FALSE),"")</f>
        <v>0.23649999999999999</v>
      </c>
      <c r="AB596" s="18">
        <f>IFERROR(VLOOKUP($A596,'دیتا اولیه'!$A:$AN,39,FALSE),"")</f>
        <v>1.2629999999999999</v>
      </c>
      <c r="AC596" s="22"/>
    </row>
    <row r="597" spans="1:29" ht="20.5" thickBot="1" x14ac:dyDescent="0.4">
      <c r="A597" s="14" t="s">
        <v>42</v>
      </c>
      <c r="B597" s="13" t="str">
        <f>VLOOKUP($A597,'دیتا اولیه'!$A:$AM,2,FALSE)</f>
        <v>ایران‌ خودرو</v>
      </c>
      <c r="C597" s="13" t="str">
        <f>VLOOKUP($A597,'دیتا اولیه'!$A:$AM,3,FALSE)</f>
        <v>خودرو</v>
      </c>
      <c r="D597" s="13">
        <f>VLOOKUP($A597,'دیتا اولیه'!$A:$AM,5,FALSE)/10000000000</f>
        <v>104011.0122464</v>
      </c>
      <c r="E597" s="15">
        <f>IFERROR(D597/'دیتا اولیه'!$AO$2*1000,"")</f>
        <v>1241.1815303866349</v>
      </c>
      <c r="F597" s="15" t="str">
        <f t="shared" si="36"/>
        <v/>
      </c>
      <c r="G597" s="14" t="str">
        <f>IFERROR(F597/'دیتا اولیه'!$AP$2*1000000,"")</f>
        <v/>
      </c>
      <c r="H597" s="15">
        <f>IFERROR(VLOOKUP($A597,'دیتا اولیه'!$A:$AM,16,FALSE)/10000000000,"")</f>
        <v>-36454.036</v>
      </c>
      <c r="I597" s="14">
        <f>IFERROR(H597/'دیتا اولیه'!$AQ$2*1000000,"")</f>
        <v>-704861.67291851959</v>
      </c>
      <c r="J597" s="15" t="str">
        <f t="shared" si="37"/>
        <v/>
      </c>
      <c r="K597" s="14" t="str">
        <f>IFERROR(J597/'دیتا اولیه'!$AR$2*1000000,"")</f>
        <v/>
      </c>
      <c r="L597" s="14">
        <f>IFERROR(VLOOKUP($A597,'دیتا اولیه'!$A:$AM,15,FALSE)/10000000000,"")</f>
        <v>-5532.3901999999998</v>
      </c>
      <c r="M597" s="14">
        <f>IFERROR(L597/'دیتا اولیه'!$AS$2*1000000,"")</f>
        <v>-81838.881081640808</v>
      </c>
      <c r="N597" s="51" t="str">
        <f>IFERROR(VLOOKUP($A597,'دیتا اولیه'!$A:$AM,36,FALSE),"")</f>
        <v>-</v>
      </c>
      <c r="O597" s="35" t="str">
        <f t="shared" si="38"/>
        <v/>
      </c>
      <c r="P597" s="51" t="str">
        <f>IFERROR(VLOOKUP($A597,'دیتا اولیه'!$A:$AM,37,FALSE),"")</f>
        <v>-</v>
      </c>
      <c r="Q597" s="34" t="str">
        <f t="shared" si="39"/>
        <v/>
      </c>
      <c r="R597" s="54">
        <f>IFERROR(VLOOKUP($A597,'دیتا اولیه'!$A:$AM,31,FALSE),"")</f>
        <v>0.20760000000000001</v>
      </c>
      <c r="S597" s="14">
        <f>IFERROR(VLOOKUP($A597,'دیتا اولیه'!$A:$AM,17,FALSE)/10000000000,"")</f>
        <v>-127692.56570000001</v>
      </c>
      <c r="T597" s="14">
        <f>IFERROR(S597/'دیتا اولیه'!$AR$2*1000000,"")</f>
        <v>-2139011.4360855655</v>
      </c>
      <c r="U597" s="30" t="str">
        <f>IFERROR(VLOOKUP($A597,'دیتا اولیه'!$A:$AM,22,FALSE),"")</f>
        <v>-</v>
      </c>
      <c r="V597" s="19">
        <f>IFERROR(VLOOKUP($A597,'دیتا اولیه'!$A:$AN,20,FALSE)/10000000000/L597,"")</f>
        <v>-0.44038321808899161</v>
      </c>
      <c r="W597" s="14">
        <f>IFERROR(VLOOKUP($A597,'دیتا اولیه'!$A:$AN,40,FALSE),"")</f>
        <v>24.448599999999999</v>
      </c>
      <c r="X597" s="18">
        <f>IFERROR(VLOOKUP($A597,'دیتا اولیه'!$A:$AN,23,FALSE),"")</f>
        <v>0.3569</v>
      </c>
      <c r="Y597" s="18" t="str">
        <f>IFERROR(VLOOKUP($A597,'دیتا اولیه'!$A:$AN,24,FALSE),"")</f>
        <v>-</v>
      </c>
      <c r="Z597" s="18" t="str">
        <f>IFERROR(VLOOKUP($A597,'دیتا اولیه'!$A:$AN,25,FALSE),"")</f>
        <v>-</v>
      </c>
      <c r="AA597" s="30">
        <f>IFERROR(VLOOKUP($A597,'دیتا اولیه'!$A:$AN,38,FALSE),"")</f>
        <v>0.5948</v>
      </c>
      <c r="AB597" s="18">
        <f>IFERROR(VLOOKUP($A597,'دیتا اولیه'!$A:$AN,39,FALSE),"")</f>
        <v>1.3449</v>
      </c>
      <c r="AC597" s="22"/>
    </row>
    <row r="598" spans="1:29" ht="20.5" thickBot="1" x14ac:dyDescent="0.4">
      <c r="A598" s="14" t="s">
        <v>85</v>
      </c>
      <c r="B598" s="13" t="str">
        <f>VLOOKUP($A598,'دیتا اولیه'!$A:$AM,2,FALSE)</f>
        <v>سایپا</v>
      </c>
      <c r="C598" s="13" t="str">
        <f>VLOOKUP($A598,'دیتا اولیه'!$A:$AM,3,FALSE)</f>
        <v>خودرو</v>
      </c>
      <c r="D598" s="13">
        <f>VLOOKUP($A598,'دیتا اولیه'!$A:$AM,5,FALSE)/10000000000</f>
        <v>56013.772575000003</v>
      </c>
      <c r="E598" s="15">
        <f>IFERROR(D598/'دیتا اولیه'!$AO$2*1000,"")</f>
        <v>668.4221071002388</v>
      </c>
      <c r="F598" s="15" t="str">
        <f t="shared" si="36"/>
        <v/>
      </c>
      <c r="G598" s="14" t="str">
        <f>IFERROR(F598/'دیتا اولیه'!$AP$2*1000000,"")</f>
        <v/>
      </c>
      <c r="H598" s="15">
        <f>IFERROR(VLOOKUP($A598,'دیتا اولیه'!$A:$AM,16,FALSE)/10000000000,"")</f>
        <v>-12907.4295</v>
      </c>
      <c r="I598" s="14">
        <f>IFERROR(H598/'دیتا اولیه'!$AQ$2*1000000,"")</f>
        <v>-249573.25302602575</v>
      </c>
      <c r="J598" s="15" t="str">
        <f t="shared" si="37"/>
        <v/>
      </c>
      <c r="K598" s="14" t="str">
        <f>IFERROR(J598/'دیتا اولیه'!$AR$2*1000000,"")</f>
        <v/>
      </c>
      <c r="L598" s="14">
        <f>IFERROR(VLOOKUP($A598,'دیتا اولیه'!$A:$AM,15,FALSE)/10000000000,"")</f>
        <v>-6476.8330999999998</v>
      </c>
      <c r="M598" s="14">
        <f>IFERROR(L598/'دیتا اولیه'!$AS$2*1000000,"")</f>
        <v>-95809.723228946314</v>
      </c>
      <c r="N598" s="51" t="str">
        <f>IFERROR(VLOOKUP($A598,'دیتا اولیه'!$A:$AM,36,FALSE),"")</f>
        <v>-</v>
      </c>
      <c r="O598" s="35" t="str">
        <f t="shared" si="38"/>
        <v/>
      </c>
      <c r="P598" s="51" t="str">
        <f>IFERROR(VLOOKUP($A598,'دیتا اولیه'!$A:$AM,37,FALSE),"")</f>
        <v>-</v>
      </c>
      <c r="Q598" s="34" t="str">
        <f t="shared" si="39"/>
        <v/>
      </c>
      <c r="R598" s="54">
        <f>IFERROR(VLOOKUP($A598,'دیتا اولیه'!$A:$AM,31,FALSE),"")</f>
        <v>0.30919999999999997</v>
      </c>
      <c r="S598" s="14">
        <f>IFERROR(VLOOKUP($A598,'دیتا اولیه'!$A:$AM,17,FALSE)/10000000000,"")</f>
        <v>-65088.249499999998</v>
      </c>
      <c r="T598" s="14">
        <f>IFERROR(S598/'دیتا اولیه'!$AR$2*1000000,"")</f>
        <v>-1090310.224969429</v>
      </c>
      <c r="U598" s="30" t="str">
        <f>IFERROR(VLOOKUP($A598,'دیتا اولیه'!$A:$AM,22,FALSE),"")</f>
        <v>-</v>
      </c>
      <c r="V598" s="19">
        <f>IFERROR(VLOOKUP($A598,'دیتا اولیه'!$A:$AN,20,FALSE)/10000000000/L598,"")</f>
        <v>-0.39156423530505979</v>
      </c>
      <c r="W598" s="14">
        <f>IFERROR(VLOOKUP($A598,'دیتا اولیه'!$A:$AN,40,FALSE),"")</f>
        <v>61.257300000000001</v>
      </c>
      <c r="X598" s="18">
        <f>IFERROR(VLOOKUP($A598,'دیتا اولیه'!$A:$AN,23,FALSE),"")</f>
        <v>0.53720000000000001</v>
      </c>
      <c r="Y598" s="18" t="str">
        <f>IFERROR(VLOOKUP($A598,'دیتا اولیه'!$A:$AN,24,FALSE),"")</f>
        <v>-</v>
      </c>
      <c r="Z598" s="18" t="str">
        <f>IFERROR(VLOOKUP($A598,'دیتا اولیه'!$A:$AN,25,FALSE),"")</f>
        <v>-</v>
      </c>
      <c r="AA598" s="30">
        <f>IFERROR(VLOOKUP($A598,'دیتا اولیه'!$A:$AN,38,FALSE),"")</f>
        <v>0.38190000000000002</v>
      </c>
      <c r="AB598" s="18">
        <f>IFERROR(VLOOKUP($A598,'دیتا اولیه'!$A:$AN,39,FALSE),"")</f>
        <v>1.254</v>
      </c>
      <c r="AC598" s="22"/>
    </row>
    <row r="599" spans="1:29" ht="20.5" thickBot="1" x14ac:dyDescent="0.4">
      <c r="A599" s="14" t="s">
        <v>62</v>
      </c>
      <c r="B599" s="13" t="str">
        <f>VLOOKUP($A599,'دیتا اولیه'!$A:$AM,2,FALSE)</f>
        <v>ایران خودرو دیزل</v>
      </c>
      <c r="C599" s="13" t="str">
        <f>VLOOKUP($A599,'دیتا اولیه'!$A:$AM,3,FALSE)</f>
        <v>خودرو</v>
      </c>
      <c r="D599" s="13">
        <f>VLOOKUP($A599,'دیتا اولیه'!$A:$AM,5,FALSE)/10000000000</f>
        <v>16126.2</v>
      </c>
      <c r="E599" s="15">
        <f>IFERROR(D599/'دیتا اولیه'!$AO$2*1000,"")</f>
        <v>192.436754176611</v>
      </c>
      <c r="F599" s="15">
        <f t="shared" si="36"/>
        <v>2306.8544757033246</v>
      </c>
      <c r="G599" s="14">
        <f>IFERROR(F599/'دیتا اولیه'!$AP$2*1000000,"")</f>
        <v>45553.998335373704</v>
      </c>
      <c r="H599" s="15">
        <f>IFERROR(VLOOKUP($A599,'دیتا اولیه'!$A:$AM,16,FALSE)/10000000000,"")</f>
        <v>5488.0515999999998</v>
      </c>
      <c r="I599" s="14">
        <f>IFERROR(H599/'دیتا اولیه'!$AQ$2*1000000,"")</f>
        <v>106114.92323755751</v>
      </c>
      <c r="J599" s="15">
        <f t="shared" si="37"/>
        <v>53.42186435759087</v>
      </c>
      <c r="K599" s="14">
        <f>IFERROR(J599/'دیتا اولیه'!$AR$2*1000000,"")</f>
        <v>894.88356797813742</v>
      </c>
      <c r="L599" s="14">
        <f>IFERROR(VLOOKUP($A599,'دیتا اولیه'!$A:$AM,15,FALSE)/10000000000,"")</f>
        <v>901.98009999999999</v>
      </c>
      <c r="M599" s="14">
        <f>IFERROR(L599/'دیتا اولیه'!$AS$2*1000000,"")</f>
        <v>13342.703510303103</v>
      </c>
      <c r="N599" s="51">
        <f>IFERROR(VLOOKUP($A599,'دیتا اولیه'!$A:$AM,36,FALSE),"")</f>
        <v>15.8841</v>
      </c>
      <c r="O599" s="35">
        <f t="shared" si="38"/>
        <v>13.909988279759176</v>
      </c>
      <c r="P599" s="51">
        <f>IFERROR(VLOOKUP($A599,'دیتا اولیه'!$A:$AM,37,FALSE),"")</f>
        <v>-0.60899999999999999</v>
      </c>
      <c r="Q599" s="34">
        <f t="shared" si="39"/>
        <v>-0.70710137424002595</v>
      </c>
      <c r="R599" s="54">
        <f>IFERROR(VLOOKUP($A599,'دیتا اولیه'!$A:$AM,31,FALSE),"")</f>
        <v>-0.40550000000000003</v>
      </c>
      <c r="S599" s="14">
        <f>IFERROR(VLOOKUP($A599,'دیتا اولیه'!$A:$AM,17,FALSE)/10000000000,"")</f>
        <v>6030.3172000000004</v>
      </c>
      <c r="T599" s="14">
        <f>IFERROR(S599/'دیتا اولیه'!$AR$2*1000000,"")</f>
        <v>101015.41450994188</v>
      </c>
      <c r="U599" s="30">
        <f>IFERROR(VLOOKUP($A599,'دیتا اولیه'!$A:$AM,22,FALSE),"")</f>
        <v>0.22370000000000001</v>
      </c>
      <c r="V599" s="19">
        <f>IFERROR(VLOOKUP($A599,'دیتا اولیه'!$A:$AN,20,FALSE)/10000000000/L599,"")</f>
        <v>0.34414539744280392</v>
      </c>
      <c r="W599" s="14">
        <f>IFERROR(VLOOKUP($A599,'دیتا اولیه'!$A:$AN,40,FALSE),"")</f>
        <v>110.8146</v>
      </c>
      <c r="X599" s="18">
        <f>IFERROR(VLOOKUP($A599,'دیتا اولیه'!$A:$AN,23,FALSE),"")</f>
        <v>0.54890000000000005</v>
      </c>
      <c r="Y599" s="18">
        <f>IFERROR(VLOOKUP($A599,'دیتا اولیه'!$A:$AN,24,FALSE),"")</f>
        <v>11.436500000000001</v>
      </c>
      <c r="Z599" s="18" t="str">
        <f>IFERROR(VLOOKUP($A599,'دیتا اولیه'!$A:$AN,25,FALSE),"")</f>
        <v>-</v>
      </c>
      <c r="AA599" s="30">
        <f>IFERROR(VLOOKUP($A599,'دیتا اولیه'!$A:$AN,38,FALSE),"")</f>
        <v>3.3700000000000001E-2</v>
      </c>
      <c r="AB599" s="18">
        <f>IFERROR(VLOOKUP($A599,'دیتا اولیه'!$A:$AN,39,FALSE),"")</f>
        <v>1.0244</v>
      </c>
      <c r="AC599" s="22"/>
    </row>
    <row r="600" spans="1:29" ht="20.5" thickBot="1" x14ac:dyDescent="0.4">
      <c r="A600" s="55" t="s">
        <v>87</v>
      </c>
      <c r="B600" s="13" t="str">
        <f>VLOOKUP($A600,'دیتا اولیه'!$A:$AM,2,FALSE)</f>
        <v>زامیاد</v>
      </c>
      <c r="C600" s="13" t="str">
        <f>VLOOKUP($A600,'دیتا اولیه'!$A:$AM,3,FALSE)</f>
        <v>خودرو</v>
      </c>
      <c r="D600" s="13">
        <f>VLOOKUP($A600,'دیتا اولیه'!$A:$AM,5,FALSE)/10000000000</f>
        <v>15928.71575881</v>
      </c>
      <c r="E600" s="15">
        <f>IFERROR(D600/'دیتا اولیه'!$AO$2*1000,"")</f>
        <v>190.0801403199284</v>
      </c>
      <c r="F600" s="15">
        <f t="shared" si="36"/>
        <v>607.0807245703669</v>
      </c>
      <c r="G600" s="14">
        <f>IFERROR(F600/'دیتا اولیه'!$AP$2*1000000,"")</f>
        <v>11988.165967029361</v>
      </c>
      <c r="H600" s="15">
        <f>IFERROR(VLOOKUP($A600,'دیتا اولیه'!$A:$AM,16,FALSE)/10000000000,"")</f>
        <v>3744.5349000000001</v>
      </c>
      <c r="I600" s="14">
        <f>IFERROR(H600/'دیتا اولیه'!$AQ$2*1000000,"")</f>
        <v>72402.933214741497</v>
      </c>
      <c r="J600" s="15">
        <f t="shared" si="37"/>
        <v>591.04856651894727</v>
      </c>
      <c r="K600" s="14">
        <f>IFERROR(J600/'دیتا اولیه'!$AR$2*1000000,"")</f>
        <v>9900.8085250338754</v>
      </c>
      <c r="L600" s="14">
        <f>IFERROR(VLOOKUP($A600,'دیتا اولیه'!$A:$AM,15,FALSE)/10000000000,"")</f>
        <v>653.52239999999995</v>
      </c>
      <c r="M600" s="14">
        <f>IFERROR(L600/'دیتا اولیه'!$AS$2*1000000,"")</f>
        <v>9667.3481161521267</v>
      </c>
      <c r="N600" s="51">
        <f>IFERROR(VLOOKUP($A600,'دیتا اولیه'!$A:$AM,36,FALSE),"")</f>
        <v>0.1057</v>
      </c>
      <c r="O600" s="35">
        <f t="shared" si="38"/>
        <v>-2.357993372879108E-2</v>
      </c>
      <c r="P600" s="51">
        <f>IFERROR(VLOOKUP($A600,'دیتا اولیه'!$A:$AM,37,FALSE),"")</f>
        <v>7.6499999999999999E-2</v>
      </c>
      <c r="Q600" s="34">
        <f t="shared" si="39"/>
        <v>-0.19359240247925324</v>
      </c>
      <c r="R600" s="54">
        <f>IFERROR(VLOOKUP($A600,'دیتا اولیه'!$A:$AM,31,FALSE),"")</f>
        <v>0.35289999999999999</v>
      </c>
      <c r="S600" s="14">
        <f>IFERROR(VLOOKUP($A600,'دیتا اولیه'!$A:$AM,17,FALSE)/10000000000,"")</f>
        <v>5352.0419000000002</v>
      </c>
      <c r="T600" s="14">
        <f>IFERROR(S600/'دیتا اولیه'!$AR$2*1000000,"")</f>
        <v>89653.448246980581</v>
      </c>
      <c r="U600" s="30">
        <f>IFERROR(VLOOKUP($A600,'دیتا اولیه'!$A:$AM,22,FALSE),"")</f>
        <v>0.1008</v>
      </c>
      <c r="V600" s="19">
        <f>IFERROR(VLOOKUP($A600,'دیتا اولیه'!$A:$AN,20,FALSE)/10000000000/L600,"")</f>
        <v>0.6412898777455831</v>
      </c>
      <c r="W600" s="14">
        <f>IFERROR(VLOOKUP($A600,'دیتا اولیه'!$A:$AN,40,FALSE),"")</f>
        <v>38.051200000000001</v>
      </c>
      <c r="X600" s="18">
        <f>IFERROR(VLOOKUP($A600,'دیتا اولیه'!$A:$AN,23,FALSE),"")</f>
        <v>0.45619999999999999</v>
      </c>
      <c r="Y600" s="18">
        <f>IFERROR(VLOOKUP($A600,'دیتا اولیه'!$A:$AN,24,FALSE),"")</f>
        <v>3.7650999999999999</v>
      </c>
      <c r="Z600" s="18" t="str">
        <f>IFERROR(VLOOKUP($A600,'دیتا اولیه'!$A:$AN,25,FALSE),"")</f>
        <v>-</v>
      </c>
      <c r="AA600" s="30">
        <f>IFERROR(VLOOKUP($A600,'دیتا اولیه'!$A:$AN,38,FALSE),"")</f>
        <v>0.27829999999999999</v>
      </c>
      <c r="AB600" s="18">
        <f>IFERROR(VLOOKUP($A600,'دیتا اولیه'!$A:$AN,39,FALSE),"")</f>
        <v>1.2683</v>
      </c>
      <c r="AC600" s="22"/>
    </row>
    <row r="601" spans="1:29" ht="20.5" thickBot="1" x14ac:dyDescent="0.4">
      <c r="A601" s="14" t="s">
        <v>95</v>
      </c>
      <c r="B601" s="13" t="str">
        <f>VLOOKUP($A601,'دیتا اولیه'!$A:$AM,2,FALSE)</f>
        <v>پارس خودرو</v>
      </c>
      <c r="C601" s="13" t="str">
        <f>VLOOKUP($A601,'دیتا اولیه'!$A:$AM,3,FALSE)</f>
        <v>خودرو</v>
      </c>
      <c r="D601" s="13">
        <f>VLOOKUP($A601,'دیتا اولیه'!$A:$AM,5,FALSE)/10000000000</f>
        <v>9959.9382829018996</v>
      </c>
      <c r="E601" s="15">
        <f>IFERROR(D601/'دیتا اولیه'!$AO$2*1000,"")</f>
        <v>118.85367879357875</v>
      </c>
      <c r="F601" s="15" t="str">
        <f t="shared" si="36"/>
        <v/>
      </c>
      <c r="G601" s="14" t="str">
        <f>IFERROR(F601/'دیتا اولیه'!$AP$2*1000000,"")</f>
        <v/>
      </c>
      <c r="H601" s="15">
        <f>IFERROR(VLOOKUP($A601,'دیتا اولیه'!$A:$AM,16,FALSE)/10000000000,"")</f>
        <v>-8665.2798000000003</v>
      </c>
      <c r="I601" s="14">
        <f>IFERROR(H601/'دیتا اولیه'!$AQ$2*1000000,"")</f>
        <v>-167548.62523686147</v>
      </c>
      <c r="J601" s="15" t="str">
        <f t="shared" si="37"/>
        <v/>
      </c>
      <c r="K601" s="14" t="str">
        <f>IFERROR(J601/'دیتا اولیه'!$AR$2*1000000,"")</f>
        <v/>
      </c>
      <c r="L601" s="14">
        <f>IFERROR(VLOOKUP($A601,'دیتا اولیه'!$A:$AM,15,FALSE)/10000000000,"")</f>
        <v>-1644.8197</v>
      </c>
      <c r="M601" s="14">
        <f>IFERROR(L601/'دیتا اولیه'!$AS$2*1000000,"")</f>
        <v>-24331.292436502419</v>
      </c>
      <c r="N601" s="51" t="str">
        <f>IFERROR(VLOOKUP($A601,'دیتا اولیه'!$A:$AM,36,FALSE),"")</f>
        <v>-</v>
      </c>
      <c r="O601" s="35" t="str">
        <f t="shared" si="38"/>
        <v/>
      </c>
      <c r="P601" s="51" t="str">
        <f>IFERROR(VLOOKUP($A601,'دیتا اولیه'!$A:$AM,37,FALSE),"")</f>
        <v>-</v>
      </c>
      <c r="Q601" s="34" t="str">
        <f t="shared" si="39"/>
        <v/>
      </c>
      <c r="R601" s="54">
        <f>IFERROR(VLOOKUP($A601,'دیتا اولیه'!$A:$AM,31,FALSE),"")</f>
        <v>0.27839999999999998</v>
      </c>
      <c r="S601" s="14">
        <f>IFERROR(VLOOKUP($A601,'دیتا اولیه'!$A:$AM,17,FALSE)/10000000000,"")</f>
        <v>-30526.244699999999</v>
      </c>
      <c r="T601" s="14">
        <f>IFERROR(S601/'دیتا اولیه'!$AR$2*1000000,"")</f>
        <v>-511353.07804412278</v>
      </c>
      <c r="U601" s="30" t="str">
        <f>IFERROR(VLOOKUP($A601,'دیتا اولیه'!$A:$AM,22,FALSE),"")</f>
        <v>-</v>
      </c>
      <c r="V601" s="19">
        <f>IFERROR(VLOOKUP($A601,'دیتا اولیه'!$A:$AN,20,FALSE)/10000000000/L601,"")</f>
        <v>-7.4340123722983126E-2</v>
      </c>
      <c r="W601" s="14">
        <f>IFERROR(VLOOKUP($A601,'دیتا اولیه'!$A:$AN,40,FALSE),"")</f>
        <v>17.2043</v>
      </c>
      <c r="X601" s="18">
        <f>IFERROR(VLOOKUP($A601,'دیتا اولیه'!$A:$AN,23,FALSE),"")</f>
        <v>0.36509999999999998</v>
      </c>
      <c r="Y601" s="18" t="str">
        <f>IFERROR(VLOOKUP($A601,'دیتا اولیه'!$A:$AN,24,FALSE),"")</f>
        <v>-</v>
      </c>
      <c r="Z601" s="18" t="str">
        <f>IFERROR(VLOOKUP($A601,'دیتا اولیه'!$A:$AN,25,FALSE),"")</f>
        <v>-</v>
      </c>
      <c r="AA601" s="30">
        <f>IFERROR(VLOOKUP($A601,'دیتا اولیه'!$A:$AN,38,FALSE),"")</f>
        <v>0.13930000000000001</v>
      </c>
      <c r="AB601" s="18">
        <f>IFERROR(VLOOKUP($A601,'دیتا اولیه'!$A:$AN,39,FALSE),"")</f>
        <v>1.0144</v>
      </c>
      <c r="AC601" s="22"/>
    </row>
    <row r="602" spans="1:29" ht="20.5" thickBot="1" x14ac:dyDescent="0.4">
      <c r="A602" s="14" t="s">
        <v>341</v>
      </c>
      <c r="B602" s="13" t="str">
        <f>VLOOKUP($A602,'دیتا اولیه'!$A:$AM,2,FALSE)</f>
        <v>بهمن  دیزل</v>
      </c>
      <c r="C602" s="13" t="str">
        <f>VLOOKUP($A602,'دیتا اولیه'!$A:$AM,3,FALSE)</f>
        <v>خودرو</v>
      </c>
      <c r="D602" s="13">
        <f>VLOOKUP($A602,'دیتا اولیه'!$A:$AM,5,FALSE)/10000000000</f>
        <v>9688.9409020000003</v>
      </c>
      <c r="E602" s="15">
        <f>IFERROR(D602/'دیتا اولیه'!$AO$2*1000,"")</f>
        <v>115.61981983293556</v>
      </c>
      <c r="F602" s="15">
        <f t="shared" si="36"/>
        <v>274.09097660601566</v>
      </c>
      <c r="G602" s="14">
        <f>IFERROR(F602/'دیتا اولیه'!$AP$2*1000000,"")</f>
        <v>5412.539032504259</v>
      </c>
      <c r="H602" s="15">
        <f>IFERROR(VLOOKUP($A602,'دیتا اولیه'!$A:$AM,16,FALSE)/10000000000,"")</f>
        <v>3343.5160000000001</v>
      </c>
      <c r="I602" s="14">
        <f>IFERROR(H602/'دیتا اولیه'!$AQ$2*1000000,"")</f>
        <v>64648.981012413482</v>
      </c>
      <c r="J602" s="15">
        <f t="shared" si="37"/>
        <v>159.09623881883826</v>
      </c>
      <c r="K602" s="14">
        <f>IFERROR(J602/'دیتا اولیه'!$AR$2*1000000,"")</f>
        <v>2665.0625461721402</v>
      </c>
      <c r="L602" s="14">
        <f>IFERROR(VLOOKUP($A602,'دیتا اولیه'!$A:$AM,15,FALSE)/10000000000,"")</f>
        <v>147.62540000000001</v>
      </c>
      <c r="M602" s="14">
        <f>IFERROR(L602/'دیتا اولیه'!$AS$2*1000000,"")</f>
        <v>2183.7753879380484</v>
      </c>
      <c r="N602" s="51">
        <f>IFERROR(VLOOKUP($A602,'دیتا اولیه'!$A:$AM,36,FALSE),"")</f>
        <v>-7.2099999999999997E-2</v>
      </c>
      <c r="O602" s="35">
        <f t="shared" si="38"/>
        <v>-0.18059131817576668</v>
      </c>
      <c r="P602" s="51">
        <f>IFERROR(VLOOKUP($A602,'دیتا اولیه'!$A:$AM,37,FALSE),"")</f>
        <v>-0.46139999999999998</v>
      </c>
      <c r="Q602" s="34">
        <f t="shared" si="39"/>
        <v>-0.59653401576899756</v>
      </c>
      <c r="R602" s="54">
        <f>IFERROR(VLOOKUP($A602,'دیتا اولیه'!$A:$AM,31,FALSE),"")</f>
        <v>-0.25700000000000001</v>
      </c>
      <c r="S602" s="14">
        <f>IFERROR(VLOOKUP($A602,'دیتا اولیه'!$A:$AM,17,FALSE)/10000000000,"")</f>
        <v>2833.5196999999998</v>
      </c>
      <c r="T602" s="14">
        <f>IFERROR(S602/'دیتا اولیه'!$AR$2*1000000,"")</f>
        <v>47465.026718260546</v>
      </c>
      <c r="U602" s="30">
        <f>IFERROR(VLOOKUP($A602,'دیتا اولیه'!$A:$AM,22,FALSE),"")</f>
        <v>0.32429999999999998</v>
      </c>
      <c r="V602" s="19">
        <f>IFERROR(VLOOKUP($A602,'دیتا اولیه'!$A:$AN,20,FALSE)/10000000000/L602,"")</f>
        <v>1.5469803976822416</v>
      </c>
      <c r="W602" s="14">
        <f>IFERROR(VLOOKUP($A602,'دیتا اولیه'!$A:$AN,40,FALSE),"")</f>
        <v>52.662399999999998</v>
      </c>
      <c r="X602" s="18">
        <f>IFERROR(VLOOKUP($A602,'دیتا اولیه'!$A:$AN,23,FALSE),"")</f>
        <v>0.85289999999999999</v>
      </c>
      <c r="Y602" s="18">
        <f>IFERROR(VLOOKUP($A602,'دیتا اولیه'!$A:$AN,24,FALSE),"")</f>
        <v>5.3513999999999999</v>
      </c>
      <c r="Z602" s="18" t="str">
        <f>IFERROR(VLOOKUP($A602,'دیتا اولیه'!$A:$AN,25,FALSE),"")</f>
        <v>-</v>
      </c>
      <c r="AA602" s="30">
        <f>IFERROR(VLOOKUP($A602,'دیتا اولیه'!$A:$AN,38,FALSE),"")</f>
        <v>0.1101</v>
      </c>
      <c r="AB602" s="18">
        <f>IFERROR(VLOOKUP($A602,'دیتا اولیه'!$A:$AN,39,FALSE),"")</f>
        <v>1.0591999999999999</v>
      </c>
      <c r="AC602" s="22"/>
    </row>
    <row r="603" spans="1:29" ht="20.5" thickBot="1" x14ac:dyDescent="0.4">
      <c r="A603" s="14" t="s">
        <v>1517</v>
      </c>
      <c r="B603" s="13" t="str">
        <f>VLOOKUP($A603,'دیتا اولیه'!$A:$AM,2,FALSE)</f>
        <v>سایپا دیزل</v>
      </c>
      <c r="C603" s="13" t="str">
        <f>VLOOKUP($A603,'دیتا اولیه'!$A:$AM,3,FALSE)</f>
        <v>خودرو</v>
      </c>
      <c r="D603" s="13">
        <f>VLOOKUP($A603,'دیتا اولیه'!$A:$AM,5,FALSE)/10000000000</f>
        <v>3813.876496844</v>
      </c>
      <c r="E603" s="15">
        <f>IFERROR(D603/'دیتا اولیه'!$AO$2*1000,"")</f>
        <v>45.511652706968974</v>
      </c>
      <c r="F603" s="15" t="str">
        <f t="shared" si="36"/>
        <v/>
      </c>
      <c r="G603" s="14" t="str">
        <f>IFERROR(F603/'دیتا اولیه'!$AP$2*1000000,"")</f>
        <v/>
      </c>
      <c r="H603" s="15">
        <f>IFERROR(VLOOKUP($A603,'دیتا اولیه'!$A:$AM,16,FALSE)/10000000000,"")</f>
        <v>24.797000000000001</v>
      </c>
      <c r="I603" s="14">
        <f>IFERROR(H603/'دیتا اولیه'!$AQ$2*1000000,"")</f>
        <v>479.46556324683866</v>
      </c>
      <c r="J603" s="15">
        <f t="shared" si="37"/>
        <v>129.68589891530118</v>
      </c>
      <c r="K603" s="14">
        <f>IFERROR(J603/'دیتا اولیه'!$AR$2*1000000,"")</f>
        <v>2172.4022801028727</v>
      </c>
      <c r="L603" s="14">
        <f>IFERROR(VLOOKUP($A603,'دیتا اولیه'!$A:$AM,15,FALSE)/10000000000,"")</f>
        <v>-56.192900000000002</v>
      </c>
      <c r="M603" s="14">
        <f>IFERROR(L603/'دیتا اولیه'!$AS$2*1000000,"")</f>
        <v>-831.24362065649927</v>
      </c>
      <c r="N603" s="51">
        <f>IFERROR(VLOOKUP($A603,'دیتا اولیه'!$A:$AM,36,FALSE),"")</f>
        <v>-1.4333</v>
      </c>
      <c r="O603" s="35">
        <f t="shared" si="38"/>
        <v>-1.3826379802073934</v>
      </c>
      <c r="P603" s="51" t="str">
        <f>IFERROR(VLOOKUP($A603,'دیتا اولیه'!$A:$AM,37,FALSE),"")</f>
        <v>-</v>
      </c>
      <c r="Q603" s="34" t="str">
        <f t="shared" si="39"/>
        <v/>
      </c>
      <c r="R603" s="54">
        <f>IFERROR(VLOOKUP($A603,'دیتا اولیه'!$A:$AM,31,FALSE),"")</f>
        <v>-0.28410000000000002</v>
      </c>
      <c r="S603" s="14">
        <f>IFERROR(VLOOKUP($A603,'دیتا اولیه'!$A:$AM,17,FALSE)/10000000000,"")</f>
        <v>-2016.6839</v>
      </c>
      <c r="T603" s="14">
        <f>IFERROR(S603/'دیتا اولیه'!$AR$2*1000000,"")</f>
        <v>-33781.997420305874</v>
      </c>
      <c r="U603" s="30" t="str">
        <f>IFERROR(VLOOKUP($A603,'دیتا اولیه'!$A:$AM,22,FALSE),"")</f>
        <v>-</v>
      </c>
      <c r="V603" s="19">
        <f>IFERROR(VLOOKUP($A603,'دیتا اولیه'!$A:$AN,20,FALSE)/10000000000/L603,"")</f>
        <v>-3.2463798807322632</v>
      </c>
      <c r="W603" s="14">
        <f>IFERROR(VLOOKUP($A603,'دیتا اولیه'!$A:$AN,40,FALSE),"")</f>
        <v>84.140100000000004</v>
      </c>
      <c r="X603" s="18">
        <f>IFERROR(VLOOKUP($A603,'دیتا اولیه'!$A:$AN,23,FALSE),"")</f>
        <v>1.1251</v>
      </c>
      <c r="Y603" s="18">
        <f>IFERROR(VLOOKUP($A603,'دیتا اولیه'!$A:$AN,24,FALSE),"")</f>
        <v>328.40910000000002</v>
      </c>
      <c r="Z603" s="18" t="str">
        <f>IFERROR(VLOOKUP($A603,'دیتا اولیه'!$A:$AN,25,FALSE),"")</f>
        <v>-</v>
      </c>
      <c r="AA603" s="30">
        <f>IFERROR(VLOOKUP($A603,'دیتا اولیه'!$A:$AN,38,FALSE),"")</f>
        <v>-0.13</v>
      </c>
      <c r="AB603" s="18">
        <f>IFERROR(VLOOKUP($A603,'دیتا اولیه'!$A:$AN,39,FALSE),"")</f>
        <v>0.93940000000000001</v>
      </c>
      <c r="AC603" s="22"/>
    </row>
    <row r="604" spans="1:29" ht="20.5" thickBot="1" x14ac:dyDescent="0.4">
      <c r="A604" s="14" t="s">
        <v>1685</v>
      </c>
      <c r="B604" s="13" t="str">
        <f>VLOOKUP($A604,'دیتا اولیه'!$A:$AM,2,FALSE)</f>
        <v>گروه اقتصادی کرمان خودرو-پذیره</v>
      </c>
      <c r="C604" s="13" t="str">
        <f>VLOOKUP($A604,'دیتا اولیه'!$A:$AM,3,FALSE)</f>
        <v>خودرو</v>
      </c>
      <c r="D604" s="13">
        <f>VLOOKUP($A604,'دیتا اولیه'!$A:$AM,5,FALSE)/10000000000</f>
        <v>500</v>
      </c>
      <c r="E604" s="15">
        <f>IFERROR(D604/'دیتا اولیه'!$AO$2*1000,"")</f>
        <v>5.9665871121718377</v>
      </c>
      <c r="F604" s="15" t="str">
        <f t="shared" si="36"/>
        <v/>
      </c>
      <c r="G604" s="14" t="str">
        <f>IFERROR(F604/'دیتا اولیه'!$AP$2*1000000,"")</f>
        <v/>
      </c>
      <c r="H604" s="15" t="str">
        <f>IFERROR(VLOOKUP($A604,'دیتا اولیه'!$A:$AM,16,FALSE)/10000000000,"")</f>
        <v/>
      </c>
      <c r="I604" s="14" t="str">
        <f>IFERROR(H604/'دیتا اولیه'!$AQ$2*1000000,"")</f>
        <v/>
      </c>
      <c r="J604" s="15" t="str">
        <f t="shared" si="37"/>
        <v/>
      </c>
      <c r="K604" s="14" t="str">
        <f>IFERROR(J604/'دیتا اولیه'!$AR$2*1000000,"")</f>
        <v/>
      </c>
      <c r="L604" s="14" t="str">
        <f>IFERROR(VLOOKUP($A604,'دیتا اولیه'!$A:$AM,15,FALSE)/10000000000,"")</f>
        <v/>
      </c>
      <c r="M604" s="14" t="str">
        <f>IFERROR(L604/'دیتا اولیه'!$AS$2*1000000,"")</f>
        <v/>
      </c>
      <c r="N604" s="51" t="str">
        <f>IFERROR(VLOOKUP($A604,'دیتا اولیه'!$A:$AM,36,FALSE),"")</f>
        <v>-</v>
      </c>
      <c r="O604" s="35" t="str">
        <f t="shared" si="38"/>
        <v/>
      </c>
      <c r="P604" s="51" t="str">
        <f>IFERROR(VLOOKUP($A604,'دیتا اولیه'!$A:$AM,37,FALSE),"")</f>
        <v>-</v>
      </c>
      <c r="Q604" s="34" t="str">
        <f t="shared" si="39"/>
        <v/>
      </c>
      <c r="R604" s="54" t="str">
        <f>IFERROR(VLOOKUP($A604,'دیتا اولیه'!$A:$AM,31,FALSE),"")</f>
        <v>-</v>
      </c>
      <c r="S604" s="14" t="str">
        <f>IFERROR(VLOOKUP($A604,'دیتا اولیه'!$A:$AM,17,FALSE)/10000000000,"")</f>
        <v/>
      </c>
      <c r="T604" s="14" t="str">
        <f>IFERROR(S604/'دیتا اولیه'!$AR$2*1000000,"")</f>
        <v/>
      </c>
      <c r="U604" s="30" t="str">
        <f>IFERROR(VLOOKUP($A604,'دیتا اولیه'!$A:$AM,22,FALSE),"")</f>
        <v>-</v>
      </c>
      <c r="V604" s="19" t="str">
        <f>IFERROR(VLOOKUP($A604,'دیتا اولیه'!$A:$AN,20,FALSE)/10000000000/L604,"")</f>
        <v/>
      </c>
      <c r="W604" s="14" t="str">
        <f>IFERROR(VLOOKUP($A604,'دیتا اولیه'!$A:$AN,40,FALSE),"")</f>
        <v>-</v>
      </c>
      <c r="X604" s="18" t="str">
        <f>IFERROR(VLOOKUP($A604,'دیتا اولیه'!$A:$AN,23,FALSE),"")</f>
        <v>-</v>
      </c>
      <c r="Y604" s="18" t="str">
        <f>IFERROR(VLOOKUP($A604,'دیتا اولیه'!$A:$AN,24,FALSE),"")</f>
        <v>-</v>
      </c>
      <c r="Z604" s="18" t="str">
        <f>IFERROR(VLOOKUP($A604,'دیتا اولیه'!$A:$AN,25,FALSE),"")</f>
        <v>-</v>
      </c>
      <c r="AA604" s="30" t="str">
        <f>IFERROR(VLOOKUP($A604,'دیتا اولیه'!$A:$AN,38,FALSE),"")</f>
        <v>-</v>
      </c>
      <c r="AB604" s="18" t="str">
        <f>IFERROR(VLOOKUP($A604,'دیتا اولیه'!$A:$AN,39,FALSE),"")</f>
        <v>-</v>
      </c>
      <c r="AC604" s="22"/>
    </row>
    <row r="605" spans="1:29" ht="20.5" thickBot="1" x14ac:dyDescent="0.4">
      <c r="A605" s="55" t="s">
        <v>1025</v>
      </c>
      <c r="B605" s="13" t="str">
        <f>VLOOKUP($A605,'دیتا اولیه'!$A:$AM,2,FALSE)</f>
        <v>فروشگاههای زنجیره ای افق کوروش</v>
      </c>
      <c r="C605" s="13" t="str">
        <f>VLOOKUP($A605,'دیتا اولیه'!$A:$AM,3,FALSE)</f>
        <v>خرده فروشی،باستثنای وسایل نقلیه موتوری</v>
      </c>
      <c r="D605" s="13">
        <f>VLOOKUP($A605,'دیتا اولیه'!$A:$AM,5,FALSE)/10000000000</f>
        <v>55620</v>
      </c>
      <c r="E605" s="15">
        <f>IFERROR(D605/'دیتا اولیه'!$AO$2*1000,"")</f>
        <v>663.72315035799522</v>
      </c>
      <c r="F605" s="15">
        <f t="shared" si="36"/>
        <v>881.8197655126645</v>
      </c>
      <c r="G605" s="14">
        <f>IFERROR(F605/'دیتا اولیه'!$AP$2*1000000,"")</f>
        <v>17413.502478528131</v>
      </c>
      <c r="H605" s="15">
        <f>IFERROR(VLOOKUP($A605,'دیتا اولیه'!$A:$AM,16,FALSE)/10000000000,"")</f>
        <v>3645.5093000000002</v>
      </c>
      <c r="I605" s="14">
        <f>IFERROR(H605/'دیتا اولیه'!$AQ$2*1000000,"")</f>
        <v>70488.211067713375</v>
      </c>
      <c r="J605" s="15">
        <f t="shared" si="37"/>
        <v>1211.9073496997794</v>
      </c>
      <c r="K605" s="14">
        <f>IFERROR(J605/'دیتا اولیه'!$AR$2*1000000,"")</f>
        <v>20300.975755896936</v>
      </c>
      <c r="L605" s="14">
        <f>IFERROR(VLOOKUP($A605,'دیتا اولیه'!$A:$AM,15,FALSE)/10000000000,"")</f>
        <v>1594.5065</v>
      </c>
      <c r="M605" s="14">
        <f>IFERROR(L605/'دیتا اولیه'!$AS$2*1000000,"")</f>
        <v>23587.025339861833</v>
      </c>
      <c r="N605" s="51">
        <f>IFERROR(VLOOKUP($A605,'دیتا اولیه'!$A:$AM,36,FALSE),"")</f>
        <v>0.31569999999999998</v>
      </c>
      <c r="O605" s="35">
        <f t="shared" si="38"/>
        <v>0.16186658333456605</v>
      </c>
      <c r="P605" s="51">
        <f>IFERROR(VLOOKUP($A605,'دیتا اولیه'!$A:$AM,37,FALSE),"")</f>
        <v>0.80820000000000003</v>
      </c>
      <c r="Q605" s="34">
        <f t="shared" si="39"/>
        <v>0.35452505140456481</v>
      </c>
      <c r="R605" s="54">
        <f>IFERROR(VLOOKUP($A605,'دیتا اولیه'!$A:$AM,31,FALSE),"")</f>
        <v>0.70120000000000005</v>
      </c>
      <c r="S605" s="14">
        <f>IFERROR(VLOOKUP($A605,'دیتا اولیه'!$A:$AM,17,FALSE)/10000000000,"")</f>
        <v>4051.8143</v>
      </c>
      <c r="T605" s="14">
        <f>IFERROR(S605/'دیتا اولیه'!$AR$2*1000000,"")</f>
        <v>67872.996968021849</v>
      </c>
      <c r="U605" s="30">
        <f>IFERROR(VLOOKUP($A605,'دیتا اولیه'!$A:$AM,22,FALSE),"")</f>
        <v>0.6583</v>
      </c>
      <c r="V605" s="19">
        <f>IFERROR(VLOOKUP($A605,'دیتا اولیه'!$A:$AN,20,FALSE)/10000000000/L605,"")</f>
        <v>1.6367446604952692E-3</v>
      </c>
      <c r="W605" s="14">
        <f>IFERROR(VLOOKUP($A605,'دیتا اولیه'!$A:$AN,40,FALSE),"")</f>
        <v>16.091100000000001</v>
      </c>
      <c r="X605" s="18">
        <f>IFERROR(VLOOKUP($A605,'دیتا اولیه'!$A:$AN,23,FALSE),"")</f>
        <v>0.5665</v>
      </c>
      <c r="Y605" s="18">
        <f>IFERROR(VLOOKUP($A605,'دیتا اولیه'!$A:$AN,24,FALSE),"")</f>
        <v>11.2582</v>
      </c>
      <c r="Z605" s="18" t="str">
        <f>IFERROR(VLOOKUP($A605,'دیتا اولیه'!$A:$AN,25,FALSE),"")</f>
        <v>-</v>
      </c>
      <c r="AA605" s="30">
        <f>IFERROR(VLOOKUP($A605,'دیتا اولیه'!$A:$AN,38,FALSE),"")</f>
        <v>0.46700000000000003</v>
      </c>
      <c r="AB605" s="18">
        <f>IFERROR(VLOOKUP($A605,'دیتا اولیه'!$A:$AN,39,FALSE),"")</f>
        <v>0.51929999999999998</v>
      </c>
      <c r="AC605" s="22"/>
    </row>
    <row r="606" spans="1:29" ht="20.5" thickBot="1" x14ac:dyDescent="0.4">
      <c r="A606" s="55" t="s">
        <v>243</v>
      </c>
      <c r="B606" s="13" t="str">
        <f>VLOOKUP($A606,'دیتا اولیه'!$A:$AM,2,FALSE)</f>
        <v>پخش البرز</v>
      </c>
      <c r="C606" s="13" t="str">
        <f>VLOOKUP($A606,'دیتا اولیه'!$A:$AM,3,FALSE)</f>
        <v>خرده فروشی،باستثنای وسایل نقلیه موتوری</v>
      </c>
      <c r="D606" s="13">
        <f>VLOOKUP($A606,'دیتا اولیه'!$A:$AM,5,FALSE)/10000000000</f>
        <v>4556</v>
      </c>
      <c r="E606" s="15">
        <f>IFERROR(D606/'دیتا اولیه'!$AO$2*1000,"")</f>
        <v>54.367541766109788</v>
      </c>
      <c r="F606" s="15">
        <f t="shared" si="36"/>
        <v>189.96441216522925</v>
      </c>
      <c r="G606" s="14">
        <f>IFERROR(F606/'دیتا اولیه'!$AP$2*1000000,"")</f>
        <v>3751.2719621885713</v>
      </c>
      <c r="H606" s="15">
        <f>IFERROR(VLOOKUP($A606,'دیتا اولیه'!$A:$AM,16,FALSE)/10000000000,"")</f>
        <v>555.1798</v>
      </c>
      <c r="I606" s="14">
        <f>IFERROR(H606/'دیتا اولیه'!$AQ$2*1000000,"")</f>
        <v>10734.749990332186</v>
      </c>
      <c r="J606" s="15">
        <f t="shared" si="37"/>
        <v>171.37248157248158</v>
      </c>
      <c r="K606" s="14">
        <f>IFERROR(J606/'دیتا اولیه'!$AR$2*1000000,"")</f>
        <v>2870.7050868968554</v>
      </c>
      <c r="L606" s="14">
        <f>IFERROR(VLOOKUP($A606,'دیتا اولیه'!$A:$AM,15,FALSE)/10000000000,"")</f>
        <v>209.2458</v>
      </c>
      <c r="M606" s="14">
        <f>IFERROR(L606/'دیتا اولیه'!$AS$2*1000000,"")</f>
        <v>3095.3062824514432</v>
      </c>
      <c r="N606" s="51">
        <f>IFERROR(VLOOKUP($A606,'دیتا اولیه'!$A:$AM,36,FALSE),"")</f>
        <v>0.221</v>
      </c>
      <c r="O606" s="35">
        <f t="shared" si="38"/>
        <v>7.8239034925518869E-2</v>
      </c>
      <c r="P606" s="51">
        <f>IFERROR(VLOOKUP($A606,'دیتا اولیه'!$A:$AM,37,FALSE),"")</f>
        <v>0.10150000000000001</v>
      </c>
      <c r="Q606" s="34">
        <f t="shared" si="39"/>
        <v>-0.17486486886288666</v>
      </c>
      <c r="R606" s="54">
        <f>IFERROR(VLOOKUP($A606,'دیتا اولیه'!$A:$AM,31,FALSE),"")</f>
        <v>0.23100000000000001</v>
      </c>
      <c r="S606" s="14">
        <f>IFERROR(VLOOKUP($A606,'دیتا اولیه'!$A:$AM,17,FALSE)/10000000000,"")</f>
        <v>706.00779999999997</v>
      </c>
      <c r="T606" s="14">
        <f>IFERROR(S606/'دیتا اولیه'!$AR$2*1000000,"")</f>
        <v>11826.520595674823</v>
      </c>
      <c r="U606" s="30">
        <f>IFERROR(VLOOKUP($A606,'دیتا اولیه'!$A:$AM,22,FALSE),"")</f>
        <v>0.6492</v>
      </c>
      <c r="V606" s="19">
        <f>IFERROR(VLOOKUP($A606,'دیتا اولیه'!$A:$AN,20,FALSE)/10000000000/L606,"")</f>
        <v>0.73577820916835601</v>
      </c>
      <c r="W606" s="14">
        <f>IFERROR(VLOOKUP($A606,'دیتا اولیه'!$A:$AN,40,FALSE),"")</f>
        <v>161.8056</v>
      </c>
      <c r="X606" s="18">
        <f>IFERROR(VLOOKUP($A606,'دیتا اولیه'!$A:$AN,23,FALSE),"")</f>
        <v>0.19189999999999999</v>
      </c>
      <c r="Y606" s="18">
        <f>IFERROR(VLOOKUP($A606,'دیتا اولیه'!$A:$AN,24,FALSE),"")</f>
        <v>8.1522000000000006</v>
      </c>
      <c r="Z606" s="18" t="str">
        <f>IFERROR(VLOOKUP($A606,'دیتا اولیه'!$A:$AN,25,FALSE),"")</f>
        <v>-</v>
      </c>
      <c r="AA606" s="30">
        <f>IFERROR(VLOOKUP($A606,'دیتا اولیه'!$A:$AN,38,FALSE),"")</f>
        <v>0.45269999999999999</v>
      </c>
      <c r="AB606" s="18">
        <f>IFERROR(VLOOKUP($A606,'دیتا اولیه'!$A:$AN,39,FALSE),"")</f>
        <v>0.92059999999999997</v>
      </c>
      <c r="AC606" s="22"/>
    </row>
    <row r="607" spans="1:29" ht="20.5" thickBot="1" x14ac:dyDescent="0.4">
      <c r="A607" s="14" t="s">
        <v>727</v>
      </c>
      <c r="B607" s="13" t="str">
        <f>VLOOKUP($A607,'دیتا اولیه'!$A:$AM,2,FALSE)</f>
        <v>پست پیشگامان بادپا</v>
      </c>
      <c r="C607" s="13" t="str">
        <f>VLOOKUP($A607,'دیتا اولیه'!$A:$AM,3,FALSE)</f>
        <v>خرده فروشی،باستثنای وسایل نقلیه موتوری</v>
      </c>
      <c r="D607" s="13">
        <f>VLOOKUP($A607,'دیتا اولیه'!$A:$AM,5,FALSE)/10000000000</f>
        <v>3717</v>
      </c>
      <c r="E607" s="15">
        <f>IFERROR(D607/'دیتا اولیه'!$AO$2*1000,"")</f>
        <v>44.355608591885442</v>
      </c>
      <c r="F607" s="15" t="str">
        <f t="shared" si="36"/>
        <v/>
      </c>
      <c r="G607" s="14" t="str">
        <f>IFERROR(F607/'دیتا اولیه'!$AP$2*1000000,"")</f>
        <v/>
      </c>
      <c r="H607" s="15">
        <f>IFERROR(VLOOKUP($A607,'دیتا اولیه'!$A:$AM,16,FALSE)/10000000000,"")</f>
        <v>257.3503</v>
      </c>
      <c r="I607" s="14">
        <f>IFERROR(H607/'دیتا اولیه'!$AQ$2*1000000,"")</f>
        <v>4976.0296221818317</v>
      </c>
      <c r="J607" s="15">
        <f t="shared" si="37"/>
        <v>22.637444080924084</v>
      </c>
      <c r="K607" s="14">
        <f>IFERROR(J607/'دیتا اولیه'!$AR$2*1000000,"")</f>
        <v>379.20572358617824</v>
      </c>
      <c r="L607" s="14">
        <f>IFERROR(VLOOKUP($A607,'دیتا اولیه'!$A:$AM,15,FALSE)/10000000000,"")</f>
        <v>33.9041</v>
      </c>
      <c r="M607" s="14">
        <f>IFERROR(L607/'دیتا اولیه'!$AS$2*1000000,"")</f>
        <v>501.5325217082588</v>
      </c>
      <c r="N607" s="51">
        <f>IFERROR(VLOOKUP($A607,'دیتا اولیه'!$A:$AM,36,FALSE),"")</f>
        <v>0.49769999999999998</v>
      </c>
      <c r="O607" s="35">
        <f t="shared" si="38"/>
        <v>0.32258689812280905</v>
      </c>
      <c r="P607" s="51" t="str">
        <f>IFERROR(VLOOKUP($A607,'دیتا اولیه'!$A:$AM,37,FALSE),"")</f>
        <v>-</v>
      </c>
      <c r="Q607" s="34" t="str">
        <f t="shared" si="39"/>
        <v/>
      </c>
      <c r="R607" s="54" t="str">
        <f>IFERROR(VLOOKUP($A607,'دیتا اولیه'!$A:$AM,31,FALSE),"")</f>
        <v>-</v>
      </c>
      <c r="S607" s="14">
        <f>IFERROR(VLOOKUP($A607,'دیتا اولیه'!$A:$AM,17,FALSE)/10000000000,"")</f>
        <v>447.07089999999999</v>
      </c>
      <c r="T607" s="14">
        <f>IFERROR(S607/'دیتا اولیه'!$AR$2*1000000,"")</f>
        <v>7489.0011223344554</v>
      </c>
      <c r="U607" s="30">
        <f>IFERROR(VLOOKUP($A607,'دیتا اولیه'!$A:$AM,22,FALSE),"")</f>
        <v>0.10290000000000001</v>
      </c>
      <c r="V607" s="19">
        <f>IFERROR(VLOOKUP($A607,'دیتا اولیه'!$A:$AN,20,FALSE)/10000000000/L607,"")</f>
        <v>9.3900147769738776E-2</v>
      </c>
      <c r="W607" s="14">
        <f>IFERROR(VLOOKUP($A607,'دیتا اولیه'!$A:$AN,40,FALSE),"")</f>
        <v>126.01090000000001</v>
      </c>
      <c r="X607" s="18">
        <f>IFERROR(VLOOKUP($A607,'دیتا اولیه'!$A:$AN,23,FALSE),"")</f>
        <v>4.3183999999999996</v>
      </c>
      <c r="Y607" s="18">
        <f>IFERROR(VLOOKUP($A607,'دیتا اولیه'!$A:$AN,24,FALSE),"")</f>
        <v>11.1492</v>
      </c>
      <c r="Z607" s="18" t="str">
        <f>IFERROR(VLOOKUP($A607,'دیتا اولیه'!$A:$AN,25,FALSE),"")</f>
        <v>-</v>
      </c>
      <c r="AA607" s="30">
        <f>IFERROR(VLOOKUP($A607,'دیتا اولیه'!$A:$AN,38,FALSE),"")</f>
        <v>0.2492</v>
      </c>
      <c r="AB607" s="18" t="str">
        <f>IFERROR(VLOOKUP($A607,'دیتا اولیه'!$A:$AN,39,FALSE),"")</f>
        <v>-</v>
      </c>
      <c r="AC607" s="22"/>
    </row>
    <row r="608" spans="1:29" ht="20.5" thickBot="1" x14ac:dyDescent="0.4">
      <c r="A608" s="14" t="s">
        <v>1719</v>
      </c>
      <c r="B608" s="13" t="str">
        <f>VLOOKUP($A608,'دیتا اولیه'!$A:$AM,2,FALSE)</f>
        <v>فروشگاه های زنجیره ای رفاه</v>
      </c>
      <c r="C608" s="13" t="str">
        <f>VLOOKUP($A608,'دیتا اولیه'!$A:$AM,3,FALSE)</f>
        <v>خرده فروشی،باستثنای وسایل نقلیه موتوری</v>
      </c>
      <c r="D608" s="13">
        <f>VLOOKUP($A608,'دیتا اولیه'!$A:$AM,5,FALSE)/10000000000</f>
        <v>2938.9324927500002</v>
      </c>
      <c r="E608" s="15">
        <f>IFERROR(D608/'دیتا اولیه'!$AO$2*1000,"")</f>
        <v>35.070793469570404</v>
      </c>
      <c r="F608" s="15">
        <f t="shared" si="36"/>
        <v>38.037114061750124</v>
      </c>
      <c r="G608" s="14">
        <f>IFERROR(F608/'دیتا اولیه'!$AP$2*1000000,"")</f>
        <v>751.12784482128995</v>
      </c>
      <c r="H608" s="15">
        <f>IFERROR(VLOOKUP($A608,'دیتا اولیه'!$A:$AM,16,FALSE)/10000000000,"")</f>
        <v>63.938000000000002</v>
      </c>
      <c r="I608" s="14">
        <f>IFERROR(H608/'دیتا اولیه'!$AQ$2*1000000,"")</f>
        <v>1236.2813720561508</v>
      </c>
      <c r="J608" s="15" t="str">
        <f t="shared" si="37"/>
        <v/>
      </c>
      <c r="K608" s="14" t="str">
        <f>IFERROR(J608/'دیتا اولیه'!$AR$2*1000000,"")</f>
        <v/>
      </c>
      <c r="L608" s="14">
        <f>IFERROR(VLOOKUP($A608,'دیتا اولیه'!$A:$AM,15,FALSE)/10000000000,"")</f>
        <v>23.777000000000001</v>
      </c>
      <c r="M608" s="14">
        <f>IFERROR(L608/'دیتا اولیه'!$AS$2*1000000,"")</f>
        <v>351.7255661898493</v>
      </c>
      <c r="N608" s="51" t="str">
        <f>IFERROR(VLOOKUP($A608,'دیتا اولیه'!$A:$AM,36,FALSE),"")</f>
        <v>-</v>
      </c>
      <c r="O608" s="35" t="str">
        <f t="shared" si="38"/>
        <v/>
      </c>
      <c r="P608" s="51">
        <f>IFERROR(VLOOKUP($A608,'دیتا اولیه'!$A:$AM,37,FALSE),"")</f>
        <v>-0.37490000000000001</v>
      </c>
      <c r="Q608" s="34">
        <f t="shared" si="39"/>
        <v>-0.53173674945636895</v>
      </c>
      <c r="R608" s="54" t="str">
        <f>IFERROR(VLOOKUP($A608,'دیتا اولیه'!$A:$AM,31,FALSE),"")</f>
        <v>-</v>
      </c>
      <c r="S608" s="14">
        <f>IFERROR(VLOOKUP($A608,'دیتا اولیه'!$A:$AM,17,FALSE)/10000000000,"")</f>
        <v>520.42039999999997</v>
      </c>
      <c r="T608" s="14">
        <f>IFERROR(S608/'دیتا اولیه'!$AR$2*1000000,"")</f>
        <v>8717.6977067524331</v>
      </c>
      <c r="U608" s="30">
        <f>IFERROR(VLOOKUP($A608,'دیتا اولیه'!$A:$AM,22,FALSE),"")</f>
        <v>0.21129999999999999</v>
      </c>
      <c r="V608" s="19">
        <f>IFERROR(VLOOKUP($A608,'دیتا اولیه'!$A:$AN,20,FALSE)/10000000000/L608,"")</f>
        <v>1.5424780249821255</v>
      </c>
      <c r="W608" s="14">
        <f>IFERROR(VLOOKUP($A608,'دیتا اولیه'!$A:$AN,40,FALSE),"")</f>
        <v>66.201599999999999</v>
      </c>
      <c r="X608" s="18">
        <f>IFERROR(VLOOKUP($A608,'دیتا اولیه'!$A:$AN,23,FALSE),"")</f>
        <v>0.2351</v>
      </c>
      <c r="Y608" s="18">
        <f>IFERROR(VLOOKUP($A608,'دیتا اولیه'!$A:$AN,24,FALSE),"")</f>
        <v>58.023600000000002</v>
      </c>
      <c r="Z608" s="18" t="str">
        <f>IFERROR(VLOOKUP($A608,'دیتا اولیه'!$A:$AN,25,FALSE),"")</f>
        <v>-</v>
      </c>
      <c r="AA608" s="30">
        <f>IFERROR(VLOOKUP($A608,'دیتا اولیه'!$A:$AN,38,FALSE),"")</f>
        <v>-6.3E-2</v>
      </c>
      <c r="AB608" s="18">
        <f>IFERROR(VLOOKUP($A608,'دیتا اولیه'!$A:$AN,39,FALSE),"")</f>
        <v>3.0184000000000002</v>
      </c>
      <c r="AC608" s="22"/>
    </row>
    <row r="609" spans="1:29" ht="20.5" thickBot="1" x14ac:dyDescent="0.4">
      <c r="A609" s="14" t="s">
        <v>890</v>
      </c>
      <c r="B609" s="13" t="str">
        <f>VLOOKUP($A609,'دیتا اولیه'!$A:$AM,2,FALSE)</f>
        <v>قاسم ایران</v>
      </c>
      <c r="C609" s="13" t="str">
        <f>VLOOKUP($A609,'دیتا اولیه'!$A:$AM,3,FALSE)</f>
        <v>خرده فروشی،باستثنای وسایل نقلیه موتوری</v>
      </c>
      <c r="D609" s="13">
        <f>VLOOKUP($A609,'دیتا اولیه'!$A:$AM,5,FALSE)/10000000000</f>
        <v>2641.1</v>
      </c>
      <c r="E609" s="15">
        <f>IFERROR(D609/'دیتا اولیه'!$AO$2*1000,"")</f>
        <v>31.516706443914078</v>
      </c>
      <c r="F609" s="15">
        <f t="shared" si="36"/>
        <v>98.678525016244322</v>
      </c>
      <c r="G609" s="14">
        <f>IFERROR(F609/'دیتا اولیه'!$AP$2*1000000,"")</f>
        <v>1948.6280611422656</v>
      </c>
      <c r="H609" s="15">
        <f>IFERROR(VLOOKUP($A609,'دیتا اولیه'!$A:$AM,16,FALSE)/10000000000,"")</f>
        <v>451.75310000000002</v>
      </c>
      <c r="I609" s="14">
        <f>IFERROR(H609/'دیتا اولیه'!$AQ$2*1000000,"")</f>
        <v>8734.9298116709851</v>
      </c>
      <c r="J609" s="15">
        <f t="shared" si="37"/>
        <v>93.098084291187718</v>
      </c>
      <c r="K609" s="14">
        <f>IFERROR(J609/'دیتا اولیه'!$AR$2*1000000,"")</f>
        <v>1559.5102650248375</v>
      </c>
      <c r="L609" s="14">
        <f>IFERROR(VLOOKUP($A609,'دیتا اولیه'!$A:$AM,15,FALSE)/10000000000,"")</f>
        <v>60.746499999999997</v>
      </c>
      <c r="M609" s="14">
        <f>IFERROR(L609/'دیتا اولیه'!$AS$2*1000000,"")</f>
        <v>898.60357095309246</v>
      </c>
      <c r="N609" s="51">
        <f>IFERROR(VLOOKUP($A609,'دیتا اولیه'!$A:$AM,36,FALSE),"")</f>
        <v>-0.34749999999999998</v>
      </c>
      <c r="O609" s="35">
        <f t="shared" si="38"/>
        <v>-0.4237911791245691</v>
      </c>
      <c r="P609" s="51">
        <f>IFERROR(VLOOKUP($A609,'دیتا اولیه'!$A:$AM,37,FALSE),"")</f>
        <v>-0.38440000000000002</v>
      </c>
      <c r="Q609" s="34">
        <f t="shared" si="39"/>
        <v>-0.53885321223058835</v>
      </c>
      <c r="R609" s="54">
        <f>IFERROR(VLOOKUP($A609,'دیتا اولیه'!$A:$AM,31,FALSE),"")</f>
        <v>0.23580000000000001</v>
      </c>
      <c r="S609" s="14">
        <f>IFERROR(VLOOKUP($A609,'دیتا اولیه'!$A:$AM,17,FALSE)/10000000000,"")</f>
        <v>489.35039999999998</v>
      </c>
      <c r="T609" s="14">
        <f>IFERROR(S609/'دیتا اولیه'!$AR$2*1000000,"")</f>
        <v>8197.2360420121604</v>
      </c>
      <c r="U609" s="30">
        <f>IFERROR(VLOOKUP($A609,'دیتا اولیه'!$A:$AM,22,FALSE),"")</f>
        <v>0.65080000000000005</v>
      </c>
      <c r="V609" s="19">
        <f>IFERROR(VLOOKUP($A609,'دیتا اولیه'!$A:$AN,20,FALSE)/10000000000/L609,"")</f>
        <v>0.51948013465796383</v>
      </c>
      <c r="W609" s="14">
        <f>IFERROR(VLOOKUP($A609,'دیتا اولیه'!$A:$AN,40,FALSE),"")</f>
        <v>96.558099999999996</v>
      </c>
      <c r="X609" s="18">
        <f>IFERROR(VLOOKUP($A609,'دیتا اولیه'!$A:$AN,23,FALSE),"")</f>
        <v>0.16470000000000001</v>
      </c>
      <c r="Y609" s="18">
        <f>IFERROR(VLOOKUP($A609,'دیتا اولیه'!$A:$AN,24,FALSE),"")</f>
        <v>7.2432999999999996</v>
      </c>
      <c r="Z609" s="18" t="str">
        <f>IFERROR(VLOOKUP($A609,'دیتا اولیه'!$A:$AN,25,FALSE),"")</f>
        <v>-</v>
      </c>
      <c r="AA609" s="30">
        <f>IFERROR(VLOOKUP($A609,'دیتا اولیه'!$A:$AN,38,FALSE),"")</f>
        <v>8.3500000000000005E-2</v>
      </c>
      <c r="AB609" s="18">
        <f>IFERROR(VLOOKUP($A609,'دیتا اولیه'!$A:$AN,39,FALSE),"")</f>
        <v>0.93500000000000005</v>
      </c>
      <c r="AC609" s="22"/>
    </row>
    <row r="610" spans="1:29" ht="20.5" thickBot="1" x14ac:dyDescent="0.4">
      <c r="A610" s="55" t="s">
        <v>515</v>
      </c>
      <c r="B610" s="13" t="str">
        <f>VLOOKUP($A610,'دیتا اولیه'!$A:$AM,2,FALSE)</f>
        <v>مولد نیروگاهی تجارت فارس</v>
      </c>
      <c r="C610" s="13" t="str">
        <f>VLOOKUP($A610,'دیتا اولیه'!$A:$AM,3,FALSE)</f>
        <v>خدمات رفاهی-برق</v>
      </c>
      <c r="D610" s="13">
        <f>VLOOKUP($A610,'دیتا اولیه'!$A:$AM,5,FALSE)/10000000000</f>
        <v>4235.5</v>
      </c>
      <c r="E610" s="15">
        <f>IFERROR(D610/'دیتا اولیه'!$AO$2*1000,"")</f>
        <v>50.542959427207634</v>
      </c>
      <c r="F610" s="15">
        <f t="shared" si="36"/>
        <v>152.4549938347719</v>
      </c>
      <c r="G610" s="14">
        <f>IFERROR(F610/'دیتا اولیه'!$AP$2*1000000,"")</f>
        <v>3010.5646491858588</v>
      </c>
      <c r="H610" s="15">
        <f>IFERROR(VLOOKUP($A610,'دیتا اولیه'!$A:$AM,16,FALSE)/10000000000,"")</f>
        <v>547.13279999999997</v>
      </c>
      <c r="I610" s="14">
        <f>IFERROR(H610/'دیتا اولیه'!$AQ$2*1000000,"")</f>
        <v>10579.156193201592</v>
      </c>
      <c r="J610" s="15">
        <f t="shared" si="37"/>
        <v>80.072605598330583</v>
      </c>
      <c r="K610" s="14">
        <f>IFERROR(J610/'دیتا اولیه'!$AR$2*1000000,"")</f>
        <v>1341.3170778821479</v>
      </c>
      <c r="L610" s="14">
        <f>IFERROR(VLOOKUP($A610,'دیتا اولیه'!$A:$AM,15,FALSE)/10000000000,"")</f>
        <v>111.2769</v>
      </c>
      <c r="M610" s="14">
        <f>IFERROR(L610/'دیتا اولیه'!$AS$2*1000000,"")</f>
        <v>1646.0836378160086</v>
      </c>
      <c r="N610" s="51">
        <f>IFERROR(VLOOKUP($A610,'دیتا اولیه'!$A:$AM,36,FALSE),"")</f>
        <v>0.38969999999999999</v>
      </c>
      <c r="O610" s="35">
        <f t="shared" si="38"/>
        <v>0.2272144036330821</v>
      </c>
      <c r="P610" s="51">
        <f>IFERROR(VLOOKUP($A610,'دیتا اولیه'!$A:$AM,37,FALSE),"")</f>
        <v>-0.27010000000000001</v>
      </c>
      <c r="Q610" s="34">
        <f t="shared" si="39"/>
        <v>-0.45323092853656011</v>
      </c>
      <c r="R610" s="54">
        <f>IFERROR(VLOOKUP($A610,'دیتا اولیه'!$A:$AM,31,FALSE),"")</f>
        <v>0.92169999999999996</v>
      </c>
      <c r="S610" s="14">
        <f>IFERROR(VLOOKUP($A610,'دیتا اولیه'!$A:$AM,17,FALSE)/10000000000,"")</f>
        <v>710.51139999999998</v>
      </c>
      <c r="T610" s="14">
        <f>IFERROR(S610/'دیتا اولیه'!$AR$2*1000000,"")</f>
        <v>11901.961572608338</v>
      </c>
      <c r="U610" s="30">
        <f>IFERROR(VLOOKUP($A610,'دیتا اولیه'!$A:$AM,22,FALSE),"")</f>
        <v>0.63480000000000003</v>
      </c>
      <c r="V610" s="19" t="str">
        <f>IFERROR(VLOOKUP($A610,'دیتا اولیه'!$A:$AN,20,FALSE)/10000000000/L610,"")</f>
        <v/>
      </c>
      <c r="W610" s="14">
        <f>IFERROR(VLOOKUP($A610,'دیتا اولیه'!$A:$AN,40,FALSE),"")</f>
        <v>577.91030000000001</v>
      </c>
      <c r="X610" s="18">
        <f>IFERROR(VLOOKUP($A610,'دیتا اولیه'!$A:$AN,23,FALSE),"")</f>
        <v>5.6017999999999999</v>
      </c>
      <c r="Y610" s="18">
        <f>IFERROR(VLOOKUP($A610,'دیتا اولیه'!$A:$AN,24,FALSE),"")</f>
        <v>10</v>
      </c>
      <c r="Z610" s="18" t="str">
        <f>IFERROR(VLOOKUP($A610,'دیتا اولیه'!$A:$AN,25,FALSE),"")</f>
        <v>-</v>
      </c>
      <c r="AA610" s="30">
        <f>IFERROR(VLOOKUP($A610,'دیتا اولیه'!$A:$AN,38,FALSE),"")</f>
        <v>0.28610000000000002</v>
      </c>
      <c r="AB610" s="18" t="str">
        <f>IFERROR(VLOOKUP($A610,'دیتا اولیه'!$A:$AN,39,FALSE),"")</f>
        <v>-</v>
      </c>
      <c r="AC610" s="22"/>
    </row>
    <row r="611" spans="1:29" ht="20.5" thickBot="1" x14ac:dyDescent="0.4">
      <c r="A611" s="14" t="s">
        <v>1435</v>
      </c>
      <c r="B611" s="13" t="str">
        <f>VLOOKUP($A611,'دیتا اولیه'!$A:$AM,2,FALSE)</f>
        <v>فجر انرژی خلیج فارس</v>
      </c>
      <c r="C611" s="13" t="str">
        <f>VLOOKUP($A611,'دیتا اولیه'!$A:$AM,3,FALSE)</f>
        <v>خدمات رفاهی متنوع</v>
      </c>
      <c r="D611" s="13">
        <f>VLOOKUP($A611,'دیتا اولیه'!$A:$AM,5,FALSE)/10000000000</f>
        <v>49686</v>
      </c>
      <c r="E611" s="15">
        <f>IFERROR(D611/'دیتا اولیه'!$AO$2*1000,"")</f>
        <v>592.91169451073984</v>
      </c>
      <c r="F611" s="15" t="str">
        <f t="shared" si="36"/>
        <v/>
      </c>
      <c r="G611" s="14" t="str">
        <f>IFERROR(F611/'دیتا اولیه'!$AP$2*1000000,"")</f>
        <v/>
      </c>
      <c r="H611" s="15">
        <f>IFERROR(VLOOKUP($A611,'دیتا اولیه'!$A:$AM,16,FALSE)/10000000000,"")</f>
        <v>9272.2603999999992</v>
      </c>
      <c r="I611" s="14">
        <f>IFERROR(H611/'دیتا اولیه'!$AQ$2*1000000,"")</f>
        <v>179284.97621717775</v>
      </c>
      <c r="J611" s="15">
        <f t="shared" si="37"/>
        <v>1789.2086556554466</v>
      </c>
      <c r="K611" s="14">
        <f>IFERROR(J611/'دیتا اولیه'!$AR$2*1000000,"")</f>
        <v>29971.500337629139</v>
      </c>
      <c r="L611" s="14">
        <f>IFERROR(VLOOKUP($A611,'دیتا اولیه'!$A:$AM,15,FALSE)/10000000000,"")</f>
        <v>4278.8924999999999</v>
      </c>
      <c r="M611" s="14">
        <f>IFERROR(L611/'دیتا اولیه'!$AS$2*1000000,"")</f>
        <v>63296.289995710118</v>
      </c>
      <c r="N611" s="51">
        <f>IFERROR(VLOOKUP($A611,'دیتا اولیه'!$A:$AM,36,FALSE),"")</f>
        <v>1.3915</v>
      </c>
      <c r="O611" s="35">
        <f t="shared" si="38"/>
        <v>1.1118825978905633</v>
      </c>
      <c r="P611" s="51" t="str">
        <f>IFERROR(VLOOKUP($A611,'دیتا اولیه'!$A:$AM,37,FALSE),"")</f>
        <v>-</v>
      </c>
      <c r="Q611" s="34" t="str">
        <f t="shared" si="39"/>
        <v/>
      </c>
      <c r="R611" s="54">
        <f>IFERROR(VLOOKUP($A611,'دیتا اولیه'!$A:$AM,31,FALSE),"")</f>
        <v>0.60270000000000001</v>
      </c>
      <c r="S611" s="14">
        <f>IFERROR(VLOOKUP($A611,'دیتا اولیه'!$A:$AM,17,FALSE)/10000000000,"")</f>
        <v>15365.133599999999</v>
      </c>
      <c r="T611" s="14">
        <f>IFERROR(S611/'دیتا اولیه'!$AR$2*1000000,"")</f>
        <v>257385.35604804257</v>
      </c>
      <c r="U611" s="30">
        <f>IFERROR(VLOOKUP($A611,'دیتا اولیه'!$A:$AM,22,FALSE),"")</f>
        <v>0.94640000000000002</v>
      </c>
      <c r="V611" s="19" t="str">
        <f>IFERROR(VLOOKUP($A611,'دیتا اولیه'!$A:$AN,20,FALSE)/10000000000/L611,"")</f>
        <v/>
      </c>
      <c r="W611" s="14">
        <f>IFERROR(VLOOKUP($A611,'دیتا اولیه'!$A:$AN,40,FALSE),"")</f>
        <v>291.35219999999998</v>
      </c>
      <c r="X611" s="18">
        <f>IFERROR(VLOOKUP($A611,'دیتا اولیه'!$A:$AN,23,FALSE),"")</f>
        <v>2.3422999999999998</v>
      </c>
      <c r="Y611" s="18">
        <f>IFERROR(VLOOKUP($A611,'دیتا اولیه'!$A:$AN,24,FALSE),"")</f>
        <v>3.4157999999999999</v>
      </c>
      <c r="Z611" s="18" t="str">
        <f>IFERROR(VLOOKUP($A611,'دیتا اولیه'!$A:$AN,25,FALSE),"")</f>
        <v>-</v>
      </c>
      <c r="AA611" s="30">
        <f>IFERROR(VLOOKUP($A611,'دیتا اولیه'!$A:$AN,38,FALSE),"")</f>
        <v>0.21290000000000001</v>
      </c>
      <c r="AB611" s="18">
        <f>IFERROR(VLOOKUP($A611,'دیتا اولیه'!$A:$AN,39,FALSE),"")</f>
        <v>0.85899999999999999</v>
      </c>
      <c r="AC611" s="22"/>
    </row>
    <row r="612" spans="1:29" ht="20.5" thickBot="1" x14ac:dyDescent="0.4">
      <c r="A612" s="55" t="s">
        <v>364</v>
      </c>
      <c r="B612" s="13" t="str">
        <f>VLOOKUP($A612,'دیتا اولیه'!$A:$AM,2,FALSE)</f>
        <v>توسعه مولد نیروگاهی جهرم</v>
      </c>
      <c r="C612" s="13" t="str">
        <f>VLOOKUP($A612,'دیتا اولیه'!$A:$AM,3,FALSE)</f>
        <v>خدمات رفاهی-برق</v>
      </c>
      <c r="D612" s="13">
        <f>VLOOKUP($A612,'دیتا اولیه'!$A:$AM,5,FALSE)/10000000000</f>
        <v>5920.4354265064003</v>
      </c>
      <c r="E612" s="15">
        <f>IFERROR(D612/'دیتا اولیه'!$AO$2*1000,"")</f>
        <v>70.649587428477332</v>
      </c>
      <c r="F612" s="15">
        <f t="shared" si="36"/>
        <v>72.658858206639778</v>
      </c>
      <c r="G612" s="14">
        <f>IFERROR(F612/'دیتا اولیه'!$AP$2*1000000,"")</f>
        <v>1434.8115759605012</v>
      </c>
      <c r="H612" s="15">
        <f>IFERROR(VLOOKUP($A612,'دیتا اولیه'!$A:$AM,16,FALSE)/10000000000,"")</f>
        <v>312.74029999999999</v>
      </c>
      <c r="I612" s="14">
        <f>IFERROR(H612/'دیتا اولیه'!$AQ$2*1000000,"")</f>
        <v>6047.0300475656441</v>
      </c>
      <c r="J612" s="15">
        <f t="shared" si="37"/>
        <v>179.67736572890024</v>
      </c>
      <c r="K612" s="14">
        <f>IFERROR(J612/'دیتا اولیه'!$AR$2*1000000,"")</f>
        <v>3009.8223650920522</v>
      </c>
      <c r="L612" s="14">
        <f>IFERROR(VLOOKUP($A612,'دیتا اولیه'!$A:$AM,15,FALSE)/10000000000,"")</f>
        <v>140.5077</v>
      </c>
      <c r="M612" s="14">
        <f>IFERROR(L612/'دیتا اولیه'!$AS$2*1000000,"")</f>
        <v>2078.4855253620508</v>
      </c>
      <c r="N612" s="51">
        <f>IFERROR(VLOOKUP($A612,'دیتا اولیه'!$A:$AM,36,FALSE),"")</f>
        <v>-0.218</v>
      </c>
      <c r="O612" s="35">
        <f t="shared" si="38"/>
        <v>-0.30943249360216563</v>
      </c>
      <c r="P612" s="51">
        <f>IFERROR(VLOOKUP($A612,'دیتا اولیه'!$A:$AM,37,FALSE),"")</f>
        <v>0.93379999999999996</v>
      </c>
      <c r="Q612" s="34">
        <f t="shared" si="39"/>
        <v>0.44861218029319083</v>
      </c>
      <c r="R612" s="54">
        <f>IFERROR(VLOOKUP($A612,'دیتا اولیه'!$A:$AM,31,FALSE),"")</f>
        <v>0.57120000000000004</v>
      </c>
      <c r="S612" s="14">
        <f>IFERROR(VLOOKUP($A612,'دیتا اولیه'!$A:$AM,17,FALSE)/10000000000,"")</f>
        <v>1332.1093000000001</v>
      </c>
      <c r="T612" s="14">
        <f>IFERROR(S612/'دیتا اولیه'!$AR$2*1000000,"")</f>
        <v>22314.509941873126</v>
      </c>
      <c r="U612" s="30">
        <f>IFERROR(VLOOKUP($A612,'دیتا اولیه'!$A:$AM,22,FALSE),"")</f>
        <v>0.2316</v>
      </c>
      <c r="V612" s="19" t="str">
        <f>IFERROR(VLOOKUP($A612,'دیتا اولیه'!$A:$AN,20,FALSE)/10000000000/L612,"")</f>
        <v/>
      </c>
      <c r="W612" s="14">
        <f>IFERROR(VLOOKUP($A612,'دیتا اولیه'!$A:$AN,40,FALSE),"")</f>
        <v>184.89660000000001</v>
      </c>
      <c r="X612" s="18">
        <f>IFERROR(VLOOKUP($A612,'دیتا اولیه'!$A:$AN,23,FALSE),"")</f>
        <v>4.9372999999999996</v>
      </c>
      <c r="Y612" s="18">
        <f>IFERROR(VLOOKUP($A612,'دیتا اولیه'!$A:$AN,24,FALSE),"")</f>
        <v>11.9415</v>
      </c>
      <c r="Z612" s="18" t="str">
        <f>IFERROR(VLOOKUP($A612,'دیتا اولیه'!$A:$AN,25,FALSE),"")</f>
        <v>-</v>
      </c>
      <c r="AA612" s="30">
        <f>IFERROR(VLOOKUP($A612,'دیتا اولیه'!$A:$AN,38,FALSE),"")</f>
        <v>0.2823</v>
      </c>
      <c r="AB612" s="18">
        <f>IFERROR(VLOOKUP($A612,'دیتا اولیه'!$A:$AN,39,FALSE),"")</f>
        <v>1.53</v>
      </c>
      <c r="AC612" s="22"/>
    </row>
    <row r="613" spans="1:29" ht="20.5" thickBot="1" x14ac:dyDescent="0.4">
      <c r="A613" s="55" t="s">
        <v>499</v>
      </c>
      <c r="B613" s="13" t="str">
        <f>VLOOKUP($A613,'دیتا اولیه'!$A:$AM,2,FALSE)</f>
        <v>تولید انرژی برق شمس پاسارگاد</v>
      </c>
      <c r="C613" s="13" t="str">
        <f>VLOOKUP($A613,'دیتا اولیه'!$A:$AM,3,FALSE)</f>
        <v>خدمات رفاهی-برق</v>
      </c>
      <c r="D613" s="13">
        <f>VLOOKUP($A613,'دیتا اولیه'!$A:$AM,5,FALSE)/10000000000</f>
        <v>1532.4</v>
      </c>
      <c r="E613" s="15">
        <f>IFERROR(D613/'دیتا اولیه'!$AO$2*1000,"")</f>
        <v>18.286396181384248</v>
      </c>
      <c r="F613" s="15" t="str">
        <f t="shared" si="36"/>
        <v/>
      </c>
      <c r="G613" s="14" t="str">
        <f>IFERROR(F613/'دیتا اولیه'!$AP$2*1000000,"")</f>
        <v/>
      </c>
      <c r="H613" s="15" t="str">
        <f>IFERROR(VLOOKUP($A613,'دیتا اولیه'!$A:$AM,16,FALSE)/10000000000,"")</f>
        <v/>
      </c>
      <c r="I613" s="14" t="str">
        <f>IFERROR(H613/'دیتا اولیه'!$AQ$2*1000000,"")</f>
        <v/>
      </c>
      <c r="J613" s="15" t="str">
        <f t="shared" si="37"/>
        <v/>
      </c>
      <c r="K613" s="14" t="str">
        <f>IFERROR(J613/'دیتا اولیه'!$AR$2*1000000,"")</f>
        <v/>
      </c>
      <c r="L613" s="14" t="str">
        <f>IFERROR(VLOOKUP($A613,'دیتا اولیه'!$A:$AM,15,FALSE)/10000000000,"")</f>
        <v/>
      </c>
      <c r="M613" s="14" t="str">
        <f>IFERROR(L613/'دیتا اولیه'!$AS$2*1000000,"")</f>
        <v/>
      </c>
      <c r="N613" s="51">
        <f>IFERROR(VLOOKUP($A613,'دیتا اولیه'!$A:$AM,36,FALSE),"")</f>
        <v>1.905</v>
      </c>
      <c r="O613" s="35" t="str">
        <f t="shared" si="38"/>
        <v/>
      </c>
      <c r="P613" s="51" t="str">
        <f>IFERROR(VLOOKUP($A613,'دیتا اولیه'!$A:$AM,37,FALSE),"")</f>
        <v>-</v>
      </c>
      <c r="Q613" s="34" t="str">
        <f t="shared" si="39"/>
        <v/>
      </c>
      <c r="R613" s="54">
        <f>IFERROR(VLOOKUP($A613,'دیتا اولیه'!$A:$AM,31,FALSE),"")</f>
        <v>0.56000000000000005</v>
      </c>
      <c r="S613" s="14" t="str">
        <f>IFERROR(VLOOKUP($A613,'دیتا اولیه'!$A:$AM,17,FALSE)/10000000000,"")</f>
        <v/>
      </c>
      <c r="T613" s="14" t="str">
        <f>IFERROR(S613/'دیتا اولیه'!$AR$2*1000000,"")</f>
        <v/>
      </c>
      <c r="U613" s="30" t="str">
        <f>IFERROR(VLOOKUP($A613,'دیتا اولیه'!$A:$AM,22,FALSE),"")</f>
        <v>-</v>
      </c>
      <c r="V613" s="19" t="str">
        <f>IFERROR(VLOOKUP($A613,'دیتا اولیه'!$A:$AN,20,FALSE)/10000000000/L613,"")</f>
        <v/>
      </c>
      <c r="W613" s="14">
        <f>IFERROR(VLOOKUP($A613,'دیتا اولیه'!$A:$AN,40,FALSE),"")</f>
        <v>304.21609999999998</v>
      </c>
      <c r="X613" s="18">
        <f>IFERROR(VLOOKUP($A613,'دیتا اولیه'!$A:$AN,23,FALSE),"")</f>
        <v>3.6375000000000002</v>
      </c>
      <c r="Y613" s="18">
        <f>IFERROR(VLOOKUP($A613,'دیتا اولیه'!$A:$AN,24,FALSE),"")</f>
        <v>9.7729999999999997</v>
      </c>
      <c r="Z613" s="18" t="str">
        <f>IFERROR(VLOOKUP($A613,'دیتا اولیه'!$A:$AN,25,FALSE),"")</f>
        <v>-</v>
      </c>
      <c r="AA613" s="30" t="str">
        <f>IFERROR(VLOOKUP($A613,'دیتا اولیه'!$A:$AN,38,FALSE),"")</f>
        <v>-</v>
      </c>
      <c r="AB613" s="18" t="str">
        <f>IFERROR(VLOOKUP($A613,'دیتا اولیه'!$A:$AN,39,FALSE),"")</f>
        <v>-</v>
      </c>
      <c r="AC613" s="22"/>
    </row>
    <row r="614" spans="1:29" ht="20.5" thickBot="1" x14ac:dyDescent="0.4">
      <c r="A614" s="55" t="s">
        <v>1009</v>
      </c>
      <c r="B614" s="13" t="str">
        <f>VLOOKUP($A614,'دیتا اولیه'!$A:$AM,2,FALSE)</f>
        <v>تولید برق عسلویه  مپنا</v>
      </c>
      <c r="C614" s="13" t="str">
        <f>VLOOKUP($A614,'دیتا اولیه'!$A:$AM,3,FALSE)</f>
        <v>خدمات رفاهی-برق</v>
      </c>
      <c r="D614" s="13">
        <f>VLOOKUP($A614,'دیتا اولیه'!$A:$AM,5,FALSE)/10000000000</f>
        <v>6545.616</v>
      </c>
      <c r="E614" s="15">
        <f>IFERROR(D614/'دیتا اولیه'!$AO$2*1000,"")</f>
        <v>78.109976133651543</v>
      </c>
      <c r="F614" s="15">
        <f t="shared" si="36"/>
        <v>112.3449096765159</v>
      </c>
      <c r="G614" s="14">
        <f>IFERROR(F614/'دیتا اولیه'!$AP$2*1000000,"")</f>
        <v>2218.5013759185604</v>
      </c>
      <c r="H614" s="15">
        <f>IFERROR(VLOOKUP($A614,'دیتا اولیه'!$A:$AM,16,FALSE)/10000000000,"")</f>
        <v>313.83550000000002</v>
      </c>
      <c r="I614" s="14">
        <f>IFERROR(H614/'دیتا اولیه'!$AQ$2*1000000,"")</f>
        <v>6068.2064271626905</v>
      </c>
      <c r="J614" s="15">
        <f t="shared" si="37"/>
        <v>174.38430605368981</v>
      </c>
      <c r="K614" s="14">
        <f>IFERROR(J614/'دیتا اولیه'!$AR$2*1000000,"")</f>
        <v>2921.1569434592998</v>
      </c>
      <c r="L614" s="14">
        <f>IFERROR(VLOOKUP($A614,'دیتا اولیه'!$A:$AM,15,FALSE)/10000000000,"")</f>
        <v>160.45099999999999</v>
      </c>
      <c r="M614" s="14">
        <f>IFERROR(L614/'دیتا اولیه'!$AS$2*1000000,"")</f>
        <v>2373.5003920060353</v>
      </c>
      <c r="N614" s="51">
        <f>IFERROR(VLOOKUP($A614,'دیتا اولیه'!$A:$AM,36,FALSE),"")</f>
        <v>-7.9899999999999999E-2</v>
      </c>
      <c r="O614" s="35">
        <f t="shared" si="38"/>
        <v>-0.1874793316666914</v>
      </c>
      <c r="P614" s="51">
        <f>IFERROR(VLOOKUP($A614,'دیتا اولیه'!$A:$AM,37,FALSE),"")</f>
        <v>0.42820000000000003</v>
      </c>
      <c r="Q614" s="34">
        <f t="shared" si="39"/>
        <v>6.9866540435792324E-2</v>
      </c>
      <c r="R614" s="54">
        <f>IFERROR(VLOOKUP($A614,'دیتا اولیه'!$A:$AM,31,FALSE),"")</f>
        <v>0.37380000000000002</v>
      </c>
      <c r="S614" s="14">
        <f>IFERROR(VLOOKUP($A614,'دیتا اولیه'!$A:$AM,17,FALSE)/10000000000,"")</f>
        <v>1385.6695</v>
      </c>
      <c r="T614" s="14">
        <f>IFERROR(S614/'دیتا اولیه'!$AR$2*1000000,"")</f>
        <v>23211.71080623817</v>
      </c>
      <c r="U614" s="30">
        <f>IFERROR(VLOOKUP($A614,'دیتا اولیه'!$A:$AM,22,FALSE),"")</f>
        <v>0.24629999999999999</v>
      </c>
      <c r="V614" s="19">
        <f>IFERROR(VLOOKUP($A614,'دیتا اولیه'!$A:$AN,20,FALSE)/10000000000/L614,"")</f>
        <v>2.0654280746146801E-2</v>
      </c>
      <c r="W614" s="14">
        <f>IFERROR(VLOOKUP($A614,'دیتا اولیه'!$A:$AN,40,FALSE),"")</f>
        <v>149.4204</v>
      </c>
      <c r="X614" s="18">
        <f>IFERROR(VLOOKUP($A614,'دیتا اولیه'!$A:$AN,23,FALSE),"")</f>
        <v>7.5052000000000003</v>
      </c>
      <c r="Y614" s="18">
        <f>IFERROR(VLOOKUP($A614,'دیتا اولیه'!$A:$AN,24,FALSE),"")</f>
        <v>13.4016</v>
      </c>
      <c r="Z614" s="18" t="str">
        <f>IFERROR(VLOOKUP($A614,'دیتا اولیه'!$A:$AN,25,FALSE),"")</f>
        <v>-</v>
      </c>
      <c r="AA614" s="30">
        <f>IFERROR(VLOOKUP($A614,'دیتا اولیه'!$A:$AN,38,FALSE),"")</f>
        <v>0.39050000000000001</v>
      </c>
      <c r="AB614" s="18">
        <f>IFERROR(VLOOKUP($A614,'دیتا اولیه'!$A:$AN,39,FALSE),"")</f>
        <v>1.6</v>
      </c>
      <c r="AC614" s="22"/>
    </row>
    <row r="615" spans="1:29" ht="20.5" thickBot="1" x14ac:dyDescent="0.4">
      <c r="A615" s="14" t="s">
        <v>717</v>
      </c>
      <c r="B615" s="13" t="str">
        <f>VLOOKUP($A615,'دیتا اولیه'!$A:$AM,2,FALSE)</f>
        <v>برق و انرژی پیوندگستر پارس</v>
      </c>
      <c r="C615" s="13" t="str">
        <f>VLOOKUP($A615,'دیتا اولیه'!$A:$AM,3,FALSE)</f>
        <v>خدمات رفاهی-برق</v>
      </c>
      <c r="D615" s="13">
        <f>VLOOKUP($A615,'دیتا اولیه'!$A:$AM,5,FALSE)/10000000000</f>
        <v>3711</v>
      </c>
      <c r="E615" s="15">
        <f>IFERROR(D615/'دیتا اولیه'!$AO$2*1000,"")</f>
        <v>44.28400954653938</v>
      </c>
      <c r="F615" s="15">
        <f t="shared" si="36"/>
        <v>23.766964254207984</v>
      </c>
      <c r="G615" s="14">
        <f>IFERROR(F615/'دیتا اولیه'!$AP$2*1000000,"")</f>
        <v>469.33183756334881</v>
      </c>
      <c r="H615" s="15">
        <f>IFERROR(VLOOKUP($A615,'دیتا اولیه'!$A:$AM,16,FALSE)/10000000000,"")</f>
        <v>166.56739999999999</v>
      </c>
      <c r="I615" s="14">
        <f>IFERROR(H615/'دیتا اولیه'!$AQ$2*1000000,"")</f>
        <v>3220.6852546502187</v>
      </c>
      <c r="J615" s="15">
        <f t="shared" si="37"/>
        <v>110.0003266372693</v>
      </c>
      <c r="K615" s="14">
        <f>IFERROR(J615/'دیتا اولیه'!$AR$2*1000000,"")</f>
        <v>1842.6441301450541</v>
      </c>
      <c r="L615" s="14">
        <f>IFERROR(VLOOKUP($A615,'دیتا اولیه'!$A:$AM,15,FALSE)/10000000000,"")</f>
        <v>67.353200000000001</v>
      </c>
      <c r="M615" s="14">
        <f>IFERROR(L615/'دیتا اولیه'!$AS$2*1000000,"")</f>
        <v>996.33437375186759</v>
      </c>
      <c r="N615" s="51">
        <f>IFERROR(VLOOKUP($A615,'دیتا اولیه'!$A:$AM,36,FALSE),"")</f>
        <v>-0.38769999999999999</v>
      </c>
      <c r="O615" s="35">
        <f t="shared" si="38"/>
        <v>-0.45929094096241174</v>
      </c>
      <c r="P615" s="51">
        <f>IFERROR(VLOOKUP($A615,'دیتا اولیه'!$A:$AM,37,FALSE),"")</f>
        <v>1.8339000000000001</v>
      </c>
      <c r="Q615" s="34">
        <f t="shared" si="39"/>
        <v>1.1228783006168546</v>
      </c>
      <c r="R615" s="54">
        <f>IFERROR(VLOOKUP($A615,'دیتا اولیه'!$A:$AM,31,FALSE),"")</f>
        <v>0.31230000000000002</v>
      </c>
      <c r="S615" s="14">
        <f>IFERROR(VLOOKUP($A615,'دیتا اولیه'!$A:$AM,17,FALSE)/10000000000,"")</f>
        <v>250.6481</v>
      </c>
      <c r="T615" s="14">
        <f>IFERROR(S615/'دیتا اولیه'!$AR$2*1000000,"")</f>
        <v>4198.671625039784</v>
      </c>
      <c r="U615" s="30">
        <f>IFERROR(VLOOKUP($A615,'دیتا اولیه'!$A:$AM,22,FALSE),"")</f>
        <v>0.99060000000000004</v>
      </c>
      <c r="V615" s="19">
        <f>IFERROR(VLOOKUP($A615,'دیتا اولیه'!$A:$AN,20,FALSE)/10000000000/L615,"")</f>
        <v>1.3648943183100431E-2</v>
      </c>
      <c r="W615" s="14">
        <f>IFERROR(VLOOKUP($A615,'دیتا اولیه'!$A:$AN,40,FALSE),"")</f>
        <v>228.7046</v>
      </c>
      <c r="X615" s="18">
        <f>IFERROR(VLOOKUP($A615,'دیتا اولیه'!$A:$AN,23,FALSE),"")</f>
        <v>5.8465999999999996</v>
      </c>
      <c r="Y615" s="18">
        <f>IFERROR(VLOOKUP($A615,'دیتا اولیه'!$A:$AN,24,FALSE),"")</f>
        <v>15.648300000000001</v>
      </c>
      <c r="Z615" s="18" t="str">
        <f>IFERROR(VLOOKUP($A615,'دیتا اولیه'!$A:$AN,25,FALSE),"")</f>
        <v>-</v>
      </c>
      <c r="AA615" s="30">
        <f>IFERROR(VLOOKUP($A615,'دیتا اولیه'!$A:$AN,38,FALSE),"")</f>
        <v>0.15329999999999999</v>
      </c>
      <c r="AB615" s="18">
        <f>IFERROR(VLOOKUP($A615,'دیتا اولیه'!$A:$AN,39,FALSE),"")</f>
        <v>1.1604000000000001</v>
      </c>
      <c r="AC615" s="22"/>
    </row>
    <row r="616" spans="1:29" ht="20.5" thickBot="1" x14ac:dyDescent="0.4">
      <c r="A616" s="14" t="s">
        <v>1175</v>
      </c>
      <c r="B616" s="13" t="str">
        <f>VLOOKUP($A616,'دیتا اولیه'!$A:$AM,2,FALSE)</f>
        <v>تولید نیروی برق آبادان</v>
      </c>
      <c r="C616" s="13" t="str">
        <f>VLOOKUP($A616,'دیتا اولیه'!$A:$AM,3,FALSE)</f>
        <v>خدمات رفاهی-برق</v>
      </c>
      <c r="D616" s="13">
        <f>VLOOKUP($A616,'دیتا اولیه'!$A:$AM,5,FALSE)/10000000000</f>
        <v>2552.5</v>
      </c>
      <c r="E616" s="15">
        <f>IFERROR(D616/'دیتا اولیه'!$AO$2*1000,"")</f>
        <v>30.45942720763723</v>
      </c>
      <c r="F616" s="15" t="str">
        <f t="shared" si="36"/>
        <v/>
      </c>
      <c r="G616" s="14" t="str">
        <f>IFERROR(F616/'دیتا اولیه'!$AP$2*1000000,"")</f>
        <v/>
      </c>
      <c r="H616" s="15">
        <f>IFERROR(VLOOKUP($A616,'دیتا اولیه'!$A:$AM,16,FALSE)/10000000000,"")</f>
        <v>52.663200000000003</v>
      </c>
      <c r="I616" s="14">
        <f>IFERROR(H616/'دیتا اولیه'!$AQ$2*1000000,"")</f>
        <v>1018.2760354228702</v>
      </c>
      <c r="J616" s="15" t="str">
        <f t="shared" si="37"/>
        <v/>
      </c>
      <c r="K616" s="14" t="str">
        <f>IFERROR(J616/'دیتا اولیه'!$AR$2*1000000,"")</f>
        <v/>
      </c>
      <c r="L616" s="14">
        <f>IFERROR(VLOOKUP($A616,'دیتا اولیه'!$A:$AM,15,FALSE)/10000000000,"")</f>
        <v>-5.0804</v>
      </c>
      <c r="M616" s="14">
        <f>IFERROR(L616/'دیتا اولیه'!$AS$2*1000000,"")</f>
        <v>-75.152734427005512</v>
      </c>
      <c r="N616" s="51" t="str">
        <f>IFERROR(VLOOKUP($A616,'دیتا اولیه'!$A:$AM,36,FALSE),"")</f>
        <v>-</v>
      </c>
      <c r="O616" s="35" t="str">
        <f t="shared" si="38"/>
        <v/>
      </c>
      <c r="P616" s="51" t="str">
        <f>IFERROR(VLOOKUP($A616,'دیتا اولیه'!$A:$AM,37,FALSE),"")</f>
        <v>-</v>
      </c>
      <c r="Q616" s="34" t="str">
        <f t="shared" si="39"/>
        <v/>
      </c>
      <c r="R616" s="54">
        <f>IFERROR(VLOOKUP($A616,'دیتا اولیه'!$A:$AM,31,FALSE),"")</f>
        <v>0.31</v>
      </c>
      <c r="S616" s="14">
        <f>IFERROR(VLOOKUP($A616,'دیتا اولیه'!$A:$AM,17,FALSE)/10000000000,"")</f>
        <v>46.359699999999997</v>
      </c>
      <c r="T616" s="14">
        <f>IFERROR(S616/'دیتا اولیه'!$AR$2*1000000,"")</f>
        <v>776.58341290182079</v>
      </c>
      <c r="U616" s="30">
        <f>IFERROR(VLOOKUP($A616,'دیتا اولیه'!$A:$AM,22,FALSE),"")</f>
        <v>0.1424</v>
      </c>
      <c r="V616" s="19" t="str">
        <f>IFERROR(VLOOKUP($A616,'دیتا اولیه'!$A:$AN,20,FALSE)/10000000000/L616,"")</f>
        <v/>
      </c>
      <c r="W616" s="14">
        <f>IFERROR(VLOOKUP($A616,'دیتا اولیه'!$A:$AN,40,FALSE),"")</f>
        <v>660.03840000000002</v>
      </c>
      <c r="X616" s="18">
        <f>IFERROR(VLOOKUP($A616,'دیتا اولیه'!$A:$AN,23,FALSE),"")</f>
        <v>4.6627999999999998</v>
      </c>
      <c r="Y616" s="18" t="str">
        <f>IFERROR(VLOOKUP($A616,'دیتا اولیه'!$A:$AN,24,FALSE),"")</f>
        <v>-</v>
      </c>
      <c r="Z616" s="18" t="str">
        <f>IFERROR(VLOOKUP($A616,'دیتا اولیه'!$A:$AN,25,FALSE),"")</f>
        <v>-</v>
      </c>
      <c r="AA616" s="30">
        <f>IFERROR(VLOOKUP($A616,'دیتا اولیه'!$A:$AN,38,FALSE),"")</f>
        <v>0.1721</v>
      </c>
      <c r="AB616" s="18">
        <f>IFERROR(VLOOKUP($A616,'دیتا اولیه'!$A:$AN,39,FALSE),"")</f>
        <v>1.1049</v>
      </c>
      <c r="AC616" s="22"/>
    </row>
    <row r="617" spans="1:29" ht="20.5" thickBot="1" x14ac:dyDescent="0.4">
      <c r="A617" s="14" t="s">
        <v>814</v>
      </c>
      <c r="B617" s="13" t="str">
        <f>VLOOKUP($A617,'دیتا اولیه'!$A:$AM,2,FALSE)</f>
        <v>تولید برق ماهتاب کهنوج</v>
      </c>
      <c r="C617" s="13" t="str">
        <f>VLOOKUP($A617,'دیتا اولیه'!$A:$AM,3,FALSE)</f>
        <v>خدمات رفاهی-برق</v>
      </c>
      <c r="D617" s="13">
        <f>VLOOKUP($A617,'دیتا اولیه'!$A:$AM,5,FALSE)/10000000000</f>
        <v>1914.8241170869001</v>
      </c>
      <c r="E617" s="15">
        <f>IFERROR(D617/'دیتا اولیه'!$AO$2*1000,"")</f>
        <v>22.849929798173033</v>
      </c>
      <c r="F617" s="15" t="str">
        <f t="shared" si="36"/>
        <v/>
      </c>
      <c r="G617" s="14" t="str">
        <f>IFERROR(F617/'دیتا اولیه'!$AP$2*1000000,"")</f>
        <v/>
      </c>
      <c r="H617" s="15">
        <f>IFERROR(VLOOKUP($A617,'دیتا اولیه'!$A:$AM,16,FALSE)/10000000000,"")</f>
        <v>-877.81380000000001</v>
      </c>
      <c r="I617" s="14">
        <f>IFERROR(H617/'دیتا اولیه'!$AQ$2*1000000,"")</f>
        <v>-16973.080938938088</v>
      </c>
      <c r="J617" s="15" t="str">
        <f t="shared" si="37"/>
        <v/>
      </c>
      <c r="K617" s="14" t="str">
        <f>IFERROR(J617/'دیتا اولیه'!$AR$2*1000000,"")</f>
        <v/>
      </c>
      <c r="L617" s="14">
        <f>IFERROR(VLOOKUP($A617,'دیتا اولیه'!$A:$AM,15,FALSE)/10000000000,"")</f>
        <v>-373.12540000000001</v>
      </c>
      <c r="M617" s="14">
        <f>IFERROR(L617/'دیتا اولیه'!$AS$2*1000000,"")</f>
        <v>-5519.524859099718</v>
      </c>
      <c r="N617" s="51" t="str">
        <f>IFERROR(VLOOKUP($A617,'دیتا اولیه'!$A:$AM,36,FALSE),"")</f>
        <v>-</v>
      </c>
      <c r="O617" s="35" t="str">
        <f t="shared" si="38"/>
        <v/>
      </c>
      <c r="P617" s="51" t="str">
        <f>IFERROR(VLOOKUP($A617,'دیتا اولیه'!$A:$AM,37,FALSE),"")</f>
        <v>-</v>
      </c>
      <c r="Q617" s="34" t="str">
        <f t="shared" si="39"/>
        <v/>
      </c>
      <c r="R617" s="54">
        <f>IFERROR(VLOOKUP($A617,'دیتا اولیه'!$A:$AM,31,FALSE),"")</f>
        <v>0.2185</v>
      </c>
      <c r="S617" s="14">
        <f>IFERROR(VLOOKUP($A617,'دیتا اولیه'!$A:$AM,17,FALSE)/10000000000,"")</f>
        <v>-3793.2269999999999</v>
      </c>
      <c r="T617" s="14">
        <f>IFERROR(S617/'دیتا اولیه'!$AR$2*1000000,"")</f>
        <v>-63541.33373536358</v>
      </c>
      <c r="U617" s="30" t="str">
        <f>IFERROR(VLOOKUP($A617,'دیتا اولیه'!$A:$AM,22,FALSE),"")</f>
        <v>-</v>
      </c>
      <c r="V617" s="19">
        <f>IFERROR(VLOOKUP($A617,'دیتا اولیه'!$A:$AN,20,FALSE)/10000000000/L617,"")</f>
        <v>-0.67350091953000246</v>
      </c>
      <c r="W617" s="14">
        <f>IFERROR(VLOOKUP($A617,'دیتا اولیه'!$A:$AN,40,FALSE),"")</f>
        <v>729.96969999999999</v>
      </c>
      <c r="X617" s="18">
        <f>IFERROR(VLOOKUP($A617,'دیتا اولیه'!$A:$AN,23,FALSE),"")</f>
        <v>3.5920999999999998</v>
      </c>
      <c r="Y617" s="18" t="str">
        <f>IFERROR(VLOOKUP($A617,'دیتا اولیه'!$A:$AN,24,FALSE),"")</f>
        <v>-</v>
      </c>
      <c r="Z617" s="18" t="str">
        <f>IFERROR(VLOOKUP($A617,'دیتا اولیه'!$A:$AN,25,FALSE),"")</f>
        <v>-</v>
      </c>
      <c r="AA617" s="30">
        <f>IFERROR(VLOOKUP($A617,'دیتا اولیه'!$A:$AN,38,FALSE),"")</f>
        <v>0.22420000000000001</v>
      </c>
      <c r="AB617" s="18">
        <f>IFERROR(VLOOKUP($A617,'دیتا اولیه'!$A:$AN,39,FALSE),"")</f>
        <v>1.056</v>
      </c>
      <c r="AC617" s="22"/>
    </row>
    <row r="618" spans="1:29" ht="20.5" thickBot="1" x14ac:dyDescent="0.4">
      <c r="A618" s="14" t="s">
        <v>739</v>
      </c>
      <c r="B618" s="13" t="str">
        <f>VLOOKUP($A618,'دیتا اولیه'!$A:$AM,2,FALSE)</f>
        <v>نیروگاه زاگرس کوثر</v>
      </c>
      <c r="C618" s="13" t="str">
        <f>VLOOKUP($A618,'دیتا اولیه'!$A:$AM,3,FALSE)</f>
        <v>خدمات رفاهی-برق</v>
      </c>
      <c r="D618" s="13">
        <f>VLOOKUP($A618,'دیتا اولیه'!$A:$AM,5,FALSE)/10000000000</f>
        <v>3060</v>
      </c>
      <c r="E618" s="15">
        <f>IFERROR(D618/'دیتا اولیه'!$AO$2*1000,"")</f>
        <v>36.515513126491648</v>
      </c>
      <c r="F618" s="15">
        <f t="shared" si="36"/>
        <v>39.851724137931043</v>
      </c>
      <c r="G618" s="14">
        <f>IFERROR(F618/'دیتا اولیه'!$AP$2*1000000,"")</f>
        <v>786.96137713133965</v>
      </c>
      <c r="H618" s="15">
        <f>IFERROR(VLOOKUP($A618,'دیتا اولیه'!$A:$AM,16,FALSE)/10000000000,"")</f>
        <v>202.94</v>
      </c>
      <c r="I618" s="14">
        <f>IFERROR(H618/'دیتا اولیه'!$AQ$2*1000000,"")</f>
        <v>3923.97231138095</v>
      </c>
      <c r="J618" s="15">
        <f t="shared" si="37"/>
        <v>98.335423197492148</v>
      </c>
      <c r="K618" s="14">
        <f>IFERROR(J618/'دیتا اولیه'!$AR$2*1000000,"")</f>
        <v>1647.2422935405823</v>
      </c>
      <c r="L618" s="14">
        <f>IFERROR(VLOOKUP($A618,'دیتا اولیه'!$A:$AM,15,FALSE)/10000000000,"")</f>
        <v>21.958300000000001</v>
      </c>
      <c r="M618" s="14">
        <f>IFERROR(L618/'دیتا اولیه'!$AS$2*1000000,"")</f>
        <v>324.82211801600573</v>
      </c>
      <c r="N618" s="51">
        <f>IFERROR(VLOOKUP($A618,'دیتا اولیه'!$A:$AM,36,FALSE),"")</f>
        <v>-0.77669999999999995</v>
      </c>
      <c r="O618" s="35">
        <f t="shared" si="38"/>
        <v>-0.80280853685596365</v>
      </c>
      <c r="P618" s="51">
        <f>IFERROR(VLOOKUP($A618,'دیتا اولیه'!$A:$AM,37,FALSE),"")</f>
        <v>-0.44900000000000001</v>
      </c>
      <c r="Q618" s="34">
        <f t="shared" si="39"/>
        <v>-0.58724515909527963</v>
      </c>
      <c r="R618" s="54">
        <f>IFERROR(VLOOKUP($A618,'دیتا اولیه'!$A:$AM,31,FALSE),"")</f>
        <v>0.1348</v>
      </c>
      <c r="S618" s="14">
        <f>IFERROR(VLOOKUP($A618,'دیتا اولیه'!$A:$AM,17,FALSE)/10000000000,"")</f>
        <v>277.5496</v>
      </c>
      <c r="T618" s="14">
        <f>IFERROR(S618/'دیتا اولیه'!$AR$2*1000000,"")</f>
        <v>4649.3056602509341</v>
      </c>
      <c r="U618" s="30">
        <f>IFERROR(VLOOKUP($A618,'دیتا اولیه'!$A:$AM,22,FALSE),"")</f>
        <v>0.73909999999999998</v>
      </c>
      <c r="V618" s="19" t="str">
        <f>IFERROR(VLOOKUP($A618,'دیتا اولیه'!$A:$AN,20,FALSE)/10000000000/L618,"")</f>
        <v/>
      </c>
      <c r="W618" s="14">
        <f>IFERROR(VLOOKUP($A618,'دیتا اولیه'!$A:$AN,40,FALSE),"")</f>
        <v>335.57810000000001</v>
      </c>
      <c r="X618" s="18">
        <f>IFERROR(VLOOKUP($A618,'دیتا اولیه'!$A:$AN,23,FALSE),"")</f>
        <v>5.4092000000000002</v>
      </c>
      <c r="Y618" s="18">
        <f>IFERROR(VLOOKUP($A618,'دیتا اولیه'!$A:$AN,24,FALSE),"")</f>
        <v>13.821099999999999</v>
      </c>
      <c r="Z618" s="18" t="str">
        <f>IFERROR(VLOOKUP($A618,'دیتا اولیه'!$A:$AN,25,FALSE),"")</f>
        <v>-</v>
      </c>
      <c r="AA618" s="30">
        <f>IFERROR(VLOOKUP($A618,'دیتا اولیه'!$A:$AN,38,FALSE),"")</f>
        <v>0.26240000000000002</v>
      </c>
      <c r="AB618" s="18">
        <f>IFERROR(VLOOKUP($A618,'دیتا اولیه'!$A:$AN,39,FALSE),"")</f>
        <v>1.6628000000000001</v>
      </c>
      <c r="AC618" s="49"/>
    </row>
    <row r="619" spans="1:29" ht="20.5" thickBot="1" x14ac:dyDescent="0.4">
      <c r="A619" s="14" t="s">
        <v>1183</v>
      </c>
      <c r="B619" s="13" t="str">
        <f>VLOOKUP($A619,'دیتا اولیه'!$A:$AM,2,FALSE)</f>
        <v>تولید نیروی برق دماوند</v>
      </c>
      <c r="C619" s="13" t="str">
        <f>VLOOKUP($A619,'دیتا اولیه'!$A:$AM,3,FALSE)</f>
        <v>خدمات رفاهی-برق</v>
      </c>
      <c r="D619" s="13">
        <f>VLOOKUP($A619,'دیتا اولیه'!$A:$AM,5,FALSE)/10000000000</f>
        <v>10387</v>
      </c>
      <c r="E619" s="15">
        <f>IFERROR(D619/'دیتا اولیه'!$AO$2*1000,"")</f>
        <v>123.94988066825775</v>
      </c>
      <c r="F619" s="15">
        <f t="shared" si="36"/>
        <v>194.8825284648606</v>
      </c>
      <c r="G619" s="14">
        <f>IFERROR(F619/'دیتا اولیه'!$AP$2*1000000,"")</f>
        <v>3848.3911624182583</v>
      </c>
      <c r="H619" s="15">
        <f>IFERROR(VLOOKUP($A619,'دیتا اولیه'!$A:$AM,16,FALSE)/10000000000,"")</f>
        <v>911.90279999999996</v>
      </c>
      <c r="I619" s="14">
        <f>IFERROR(H619/'دیتا اولیه'!$AQ$2*1000000,"")</f>
        <v>17632.213155961173</v>
      </c>
      <c r="J619" s="15">
        <f t="shared" si="37"/>
        <v>232.35923602658926</v>
      </c>
      <c r="K619" s="14">
        <f>IFERROR(J619/'دیتا اولیه'!$AR$2*1000000,"")</f>
        <v>3892.3100997803786</v>
      </c>
      <c r="L619" s="14">
        <f>IFERROR(VLOOKUP($A619,'دیتا اولیه'!$A:$AM,15,FALSE)/10000000000,"")</f>
        <v>248.18289999999999</v>
      </c>
      <c r="M619" s="14">
        <f>IFERROR(L619/'دیتا اولیه'!$AS$2*1000000,"")</f>
        <v>3671.2903655271371</v>
      </c>
      <c r="N619" s="51">
        <f>IFERROR(VLOOKUP($A619,'دیتا اولیه'!$A:$AM,36,FALSE),"")</f>
        <v>6.8099999999999994E-2</v>
      </c>
      <c r="O619" s="35">
        <f t="shared" si="38"/>
        <v>-5.6783691069658748E-2</v>
      </c>
      <c r="P619" s="51">
        <f>IFERROR(VLOOKUP($A619,'دیتا اولیه'!$A:$AM,37,FALSE),"")</f>
        <v>0.27350000000000002</v>
      </c>
      <c r="Q619" s="34">
        <f t="shared" si="39"/>
        <v>-4.6019437582284217E-2</v>
      </c>
      <c r="R619" s="54">
        <f>IFERROR(VLOOKUP($A619,'دیتا اولیه'!$A:$AM,31,FALSE),"")</f>
        <v>8.3799999999999999E-2</v>
      </c>
      <c r="S619" s="14">
        <f>IFERROR(VLOOKUP($A619,'دیتا اولیه'!$A:$AM,17,FALSE)/10000000000,"")</f>
        <v>1256.8286000000001</v>
      </c>
      <c r="T619" s="14">
        <f>IFERROR(S619/'دیتا اولیه'!$AR$2*1000000,"")</f>
        <v>21053.463323115066</v>
      </c>
      <c r="U619" s="30">
        <f>IFERROR(VLOOKUP($A619,'دیتا اولیه'!$A:$AM,22,FALSE),"")</f>
        <v>0.2994</v>
      </c>
      <c r="V619" s="19" t="str">
        <f>IFERROR(VLOOKUP($A619,'دیتا اولیه'!$A:$AN,20,FALSE)/10000000000/L619,"")</f>
        <v/>
      </c>
      <c r="W619" s="14">
        <f>IFERROR(VLOOKUP($A619,'دیتا اولیه'!$A:$AN,40,FALSE),"")</f>
        <v>329.22550000000001</v>
      </c>
      <c r="X619" s="18">
        <f>IFERROR(VLOOKUP($A619,'دیتا اولیه'!$A:$AN,23,FALSE),"")</f>
        <v>5.0186999999999999</v>
      </c>
      <c r="Y619" s="18">
        <f>IFERROR(VLOOKUP($A619,'دیتا اولیه'!$A:$AN,24,FALSE),"")</f>
        <v>12.523999999999999</v>
      </c>
      <c r="Z619" s="18" t="str">
        <f>IFERROR(VLOOKUP($A619,'دیتا اولیه'!$A:$AN,25,FALSE),"")</f>
        <v>-</v>
      </c>
      <c r="AA619" s="30">
        <f>IFERROR(VLOOKUP($A619,'دیتا اولیه'!$A:$AN,38,FALSE),"")</f>
        <v>0.2155</v>
      </c>
      <c r="AB619" s="18">
        <f>IFERROR(VLOOKUP($A619,'دیتا اولیه'!$A:$AN,39,FALSE),"")</f>
        <v>1.2863</v>
      </c>
      <c r="AC619" s="49"/>
    </row>
    <row r="620" spans="1:29" ht="20.5" thickBot="1" x14ac:dyDescent="0.4">
      <c r="A620" s="14" t="s">
        <v>1310</v>
      </c>
      <c r="B620" s="13" t="str">
        <f>VLOOKUP($A620,'دیتا اولیه'!$A:$AM,2,FALSE)</f>
        <v>توسعه مسیر برق گیلان</v>
      </c>
      <c r="C620" s="13" t="str">
        <f>VLOOKUP($A620,'دیتا اولیه'!$A:$AM,3,FALSE)</f>
        <v>خدمات رفاهی-برق</v>
      </c>
      <c r="D620" s="13">
        <f>VLOOKUP($A620,'دیتا اولیه'!$A:$AM,5,FALSE)/10000000000</f>
        <v>6665</v>
      </c>
      <c r="E620" s="15">
        <f>IFERROR(D620/'دیتا اولیه'!$AO$2*1000,"")</f>
        <v>79.534606205250597</v>
      </c>
      <c r="F620" s="15">
        <f t="shared" si="36"/>
        <v>103.3551014957265</v>
      </c>
      <c r="G620" s="14">
        <f>IFERROR(F620/'دیتا اولیه'!$AP$2*1000000,"")</f>
        <v>2040.9775176881221</v>
      </c>
      <c r="H620" s="15">
        <f>IFERROR(VLOOKUP($A620,'دیتا اولیه'!$A:$AM,16,FALSE)/10000000000,"")</f>
        <v>537.41890000000001</v>
      </c>
      <c r="I620" s="14">
        <f>IFERROR(H620/'دیتا اولیه'!$AQ$2*1000000,"")</f>
        <v>10391.331838044782</v>
      </c>
      <c r="J620" s="15">
        <f t="shared" si="37"/>
        <v>131.30692229385818</v>
      </c>
      <c r="K620" s="14">
        <f>IFERROR(J620/'دیتا اولیه'!$AR$2*1000000,"")</f>
        <v>2199.5564650461192</v>
      </c>
      <c r="L620" s="14">
        <f>IFERROR(VLOOKUP($A620,'دیتا اولیه'!$A:$AM,15,FALSE)/10000000000,"")</f>
        <v>77.392300000000006</v>
      </c>
      <c r="M620" s="14">
        <f>IFERROR(L620/'دیتا اولیه'!$AS$2*1000000,"")</f>
        <v>1144.8395733790921</v>
      </c>
      <c r="N620" s="51">
        <f>IFERROR(VLOOKUP($A620,'دیتا اولیه'!$A:$AM,36,FALSE),"")</f>
        <v>-0.41060000000000002</v>
      </c>
      <c r="O620" s="35">
        <f t="shared" si="38"/>
        <v>-0.47951344210884461</v>
      </c>
      <c r="P620" s="51">
        <f>IFERROR(VLOOKUP($A620,'دیتا اولیه'!$A:$AM,37,FALSE),"")</f>
        <v>-0.25119999999999998</v>
      </c>
      <c r="Q620" s="34">
        <f t="shared" si="39"/>
        <v>-0.43907291312258689</v>
      </c>
      <c r="R620" s="54">
        <f>IFERROR(VLOOKUP($A620,'دیتا اولیه'!$A:$AM,31,FALSE),"")</f>
        <v>2.3E-3</v>
      </c>
      <c r="S620" s="14">
        <f>IFERROR(VLOOKUP($A620,'دیتا اولیه'!$A:$AM,17,FALSE)/10000000000,"")</f>
        <v>235.58799999999999</v>
      </c>
      <c r="T620" s="14">
        <f>IFERROR(S620/'دیتا اولیه'!$AR$2*1000000,"")</f>
        <v>3946.3959662964639</v>
      </c>
      <c r="U620" s="30">
        <f>IFERROR(VLOOKUP($A620,'دیتا اولیه'!$A:$AM,22,FALSE),"")</f>
        <v>0.90410000000000001</v>
      </c>
      <c r="V620" s="19" t="str">
        <f>IFERROR(VLOOKUP($A620,'دیتا اولیه'!$A:$AN,20,FALSE)/10000000000/L620,"")</f>
        <v/>
      </c>
      <c r="W620" s="14">
        <f>IFERROR(VLOOKUP($A620,'دیتا اولیه'!$A:$AN,40,FALSE),"")</f>
        <v>96.0852</v>
      </c>
      <c r="X620" s="18">
        <f>IFERROR(VLOOKUP($A620,'دیتا اولیه'!$A:$AN,23,FALSE),"")</f>
        <v>5.7942</v>
      </c>
      <c r="Y620" s="18">
        <f>IFERROR(VLOOKUP($A620,'دیتا اولیه'!$A:$AN,24,FALSE),"")</f>
        <v>12.6561</v>
      </c>
      <c r="Z620" s="18" t="str">
        <f>IFERROR(VLOOKUP($A620,'دیتا اولیه'!$A:$AN,25,FALSE),"")</f>
        <v>-</v>
      </c>
      <c r="AA620" s="30">
        <f>IFERROR(VLOOKUP($A620,'دیتا اولیه'!$A:$AN,38,FALSE),"")</f>
        <v>0.33350000000000002</v>
      </c>
      <c r="AB620" s="18">
        <f>IFERROR(VLOOKUP($A620,'دیتا اولیه'!$A:$AN,39,FALSE),"")</f>
        <v>1.1520999999999999</v>
      </c>
      <c r="AC620" s="49"/>
    </row>
    <row r="621" spans="1:29" ht="20.5" thickBot="1" x14ac:dyDescent="0.4">
      <c r="A621" s="14" t="s">
        <v>1430</v>
      </c>
      <c r="B621" s="13" t="str">
        <f>VLOOKUP($A621,'دیتا اولیه'!$A:$AM,2,FALSE)</f>
        <v>مبین انرژی خلیج فارس</v>
      </c>
      <c r="C621" s="13" t="str">
        <f>VLOOKUP($A621,'دیتا اولیه'!$A:$AM,3,FALSE)</f>
        <v>خدمات رفاهی متنوع</v>
      </c>
      <c r="D621" s="13">
        <f>VLOOKUP($A621,'دیتا اولیه'!$A:$AM,5,FALSE)/10000000000</f>
        <v>57799.27104</v>
      </c>
      <c r="E621" s="15">
        <f>IFERROR(D621/'دیتا اولیه'!$AO$2*1000,"")</f>
        <v>689.72877136038187</v>
      </c>
      <c r="F621" s="15" t="str">
        <f t="shared" si="36"/>
        <v/>
      </c>
      <c r="G621" s="14" t="str">
        <f>IFERROR(F621/'دیتا اولیه'!$AP$2*1000000,"")</f>
        <v/>
      </c>
      <c r="H621" s="15">
        <f>IFERROR(VLOOKUP($A621,'دیتا اولیه'!$A:$AM,16,FALSE)/10000000000,"")</f>
        <v>11546.224700000001</v>
      </c>
      <c r="I621" s="14">
        <f>IFERROR(H621/'دیتا اولیه'!$AQ$2*1000000,"")</f>
        <v>223253.5036157624</v>
      </c>
      <c r="J621" s="15">
        <f t="shared" si="37"/>
        <v>2772.1313863968949</v>
      </c>
      <c r="K621" s="14">
        <f>IFERROR(J621/'دیتا اولیه'!$AR$2*1000000,"")</f>
        <v>46436.695083453022</v>
      </c>
      <c r="L621" s="14">
        <f>IFERROR(VLOOKUP($A621,'دیتا اولیه'!$A:$AM,15,FALSE)/10000000000,"")</f>
        <v>4356.9588999999996</v>
      </c>
      <c r="M621" s="14">
        <f>IFERROR(L621/'دیتا اولیه'!$AS$2*1000000,"")</f>
        <v>64451.101315069303</v>
      </c>
      <c r="N621" s="51">
        <f>IFERROR(VLOOKUP($A621,'دیتا اولیه'!$A:$AM,36,FALSE),"")</f>
        <v>0.57169999999999999</v>
      </c>
      <c r="O621" s="35">
        <f t="shared" si="38"/>
        <v>0.3879347184213251</v>
      </c>
      <c r="P621" s="51" t="str">
        <f>IFERROR(VLOOKUP($A621,'دیتا اولیه'!$A:$AM,37,FALSE),"")</f>
        <v>-</v>
      </c>
      <c r="Q621" s="34" t="str">
        <f t="shared" si="39"/>
        <v/>
      </c>
      <c r="R621" s="54">
        <f>IFERROR(VLOOKUP($A621,'دیتا اولیه'!$A:$AM,31,FALSE),"")</f>
        <v>-0.46820000000000001</v>
      </c>
      <c r="S621" s="14">
        <f>IFERROR(VLOOKUP($A621,'دیتا اولیه'!$A:$AM,17,FALSE)/10000000000,"")</f>
        <v>19256.234199999999</v>
      </c>
      <c r="T621" s="14">
        <f>IFERROR(S621/'دیتا اولیه'!$AR$2*1000000,"")</f>
        <v>322566.19595624571</v>
      </c>
      <c r="U621" s="30">
        <f>IFERROR(VLOOKUP($A621,'دیتا اولیه'!$A:$AM,22,FALSE),"")</f>
        <v>0.87960000000000005</v>
      </c>
      <c r="V621" s="19" t="str">
        <f>IFERROR(VLOOKUP($A621,'دیتا اولیه'!$A:$AN,20,FALSE)/10000000000/L621,"")</f>
        <v/>
      </c>
      <c r="W621" s="14">
        <f>IFERROR(VLOOKUP($A621,'دیتا اولیه'!$A:$AN,40,FALSE),"")</f>
        <v>230.26990000000001</v>
      </c>
      <c r="X621" s="18">
        <f>IFERROR(VLOOKUP($A621,'دیتا اولیه'!$A:$AN,23,FALSE),"")</f>
        <v>1.1728000000000001</v>
      </c>
      <c r="Y621" s="18">
        <f>IFERROR(VLOOKUP($A621,'دیتا اولیه'!$A:$AN,24,FALSE),"")</f>
        <v>3.3698000000000001</v>
      </c>
      <c r="Z621" s="18" t="str">
        <f>IFERROR(VLOOKUP($A621,'دیتا اولیه'!$A:$AN,25,FALSE),"")</f>
        <v>-</v>
      </c>
      <c r="AA621" s="30">
        <f>IFERROR(VLOOKUP($A621,'دیتا اولیه'!$A:$AN,38,FALSE),"")</f>
        <v>0.64510000000000001</v>
      </c>
      <c r="AB621" s="18">
        <f>IFERROR(VLOOKUP($A621,'دیتا اولیه'!$A:$AN,39,FALSE),"")</f>
        <v>0.83279999999999998</v>
      </c>
      <c r="AC621" s="49"/>
    </row>
    <row r="622" spans="1:29" ht="20.5" thickBot="1" x14ac:dyDescent="0.4">
      <c r="A622" s="14" t="s">
        <v>1398</v>
      </c>
      <c r="B622" s="13" t="str">
        <f>VLOOKUP($A622,'دیتا اولیه'!$A:$AM,2,FALSE)</f>
        <v>رهشاد سپاهان (سهامی عام</v>
      </c>
      <c r="C622" s="13" t="str">
        <f>VLOOKUP($A622,'دیتا اولیه'!$A:$AM,3,FALSE)</f>
        <v>حمل و نقل بار زمینی</v>
      </c>
      <c r="D622" s="13">
        <f>VLOOKUP($A622,'دیتا اولیه'!$A:$AM,5,FALSE)/10000000000</f>
        <v>396.2</v>
      </c>
      <c r="E622" s="15">
        <f>IFERROR(D622/'دیتا اولیه'!$AO$2*1000,"")</f>
        <v>4.7279236276849641</v>
      </c>
      <c r="F622" s="15">
        <f t="shared" si="36"/>
        <v>8.6501824077827333E-2</v>
      </c>
      <c r="G622" s="14">
        <f>IFERROR(F622/'دیتا اولیه'!$AP$2*1000000,"")</f>
        <v>1.7081718814736835</v>
      </c>
      <c r="H622" s="15">
        <f>IFERROR(VLOOKUP($A622,'دیتا اولیه'!$A:$AM,16,FALSE)/10000000000,"")</f>
        <v>0.68610000000000004</v>
      </c>
      <c r="I622" s="14">
        <f>IFERROR(H622/'دیتا اولیه'!$AQ$2*1000000,"")</f>
        <v>13.266174252677986</v>
      </c>
      <c r="J622" s="15">
        <f t="shared" si="37"/>
        <v>0.19280809541019159</v>
      </c>
      <c r="K622" s="14">
        <f>IFERROR(J622/'دیتا اولیه'!$AR$2*1000000,"")</f>
        <v>3.2297786389632908</v>
      </c>
      <c r="L622" s="14">
        <f>IFERROR(VLOOKUP($A622,'دیتا اولیه'!$A:$AM,15,FALSE)/10000000000,"")</f>
        <v>-0.1067</v>
      </c>
      <c r="M622" s="14">
        <f>IFERROR(L622/'دیتا اولیه'!$AS$2*1000000,"")</f>
        <v>-1.5783790180618629</v>
      </c>
      <c r="N622" s="51">
        <f>IFERROR(VLOOKUP($A622,'دیتا اولیه'!$A:$AM,36,FALSE),"")</f>
        <v>-1.5533999999999999</v>
      </c>
      <c r="O622" s="35">
        <f t="shared" si="38"/>
        <v>-1.4886957263945799</v>
      </c>
      <c r="P622" s="51">
        <f>IFERROR(VLOOKUP($A622,'دیتا اولیه'!$A:$AM,37,FALSE),"")</f>
        <v>-2.2334999999999998</v>
      </c>
      <c r="Q622" s="34">
        <f t="shared" si="39"/>
        <v>-1.9240165086315288</v>
      </c>
      <c r="R622" s="54" t="str">
        <f>IFERROR(VLOOKUP($A622,'دیتا اولیه'!$A:$AM,31,FALSE),"")</f>
        <v>-</v>
      </c>
      <c r="S622" s="14">
        <f>IFERROR(VLOOKUP($A622,'دیتا اولیه'!$A:$AM,17,FALSE)/10000000000,"")</f>
        <v>0.90939999999999999</v>
      </c>
      <c r="T622" s="14">
        <f>IFERROR(S622/'دیتا اولیه'!$AR$2*1000000,"")</f>
        <v>15.23359632812369</v>
      </c>
      <c r="U622" s="30" t="str">
        <f>IFERROR(VLOOKUP($A622,'دیتا اولیه'!$A:$AM,22,FALSE),"")</f>
        <v>-</v>
      </c>
      <c r="V622" s="19" t="str">
        <f>IFERROR(VLOOKUP($A622,'دیتا اولیه'!$A:$AN,20,FALSE)/10000000000/L622,"")</f>
        <v/>
      </c>
      <c r="W622" s="14">
        <f>IFERROR(VLOOKUP($A622,'دیتا اولیه'!$A:$AN,40,FALSE),"")</f>
        <v>122.3062</v>
      </c>
      <c r="X622" s="18">
        <f>IFERROR(VLOOKUP($A622,'دیتا اولیه'!$A:$AN,23,FALSE),"")</f>
        <v>40.093499999999999</v>
      </c>
      <c r="Y622" s="18">
        <f>IFERROR(VLOOKUP($A622,'دیتا اولیه'!$A:$AN,24,FALSE),"")</f>
        <v>369.80770000000001</v>
      </c>
      <c r="Z622" s="18" t="str">
        <f>IFERROR(VLOOKUP($A622,'دیتا اولیه'!$A:$AN,25,FALSE),"")</f>
        <v>-</v>
      </c>
      <c r="AA622" s="30">
        <f>IFERROR(VLOOKUP($A622,'دیتا اولیه'!$A:$AN,38,FALSE),"")</f>
        <v>3.7000000000000002E-3</v>
      </c>
      <c r="AB622" s="18">
        <f>IFERROR(VLOOKUP($A622,'دیتا اولیه'!$A:$AN,39,FALSE),"")</f>
        <v>0.1053</v>
      </c>
      <c r="AC622" s="49"/>
    </row>
    <row r="623" spans="1:29" ht="20.5" thickBot="1" x14ac:dyDescent="0.4">
      <c r="A623" s="14" t="s">
        <v>782</v>
      </c>
      <c r="B623" s="13" t="str">
        <f>VLOOKUP($A623,'دیتا اولیه'!$A:$AM,2,FALSE)</f>
        <v>ریل گردش ایرانیان</v>
      </c>
      <c r="C623" s="13" t="str">
        <f>VLOOKUP($A623,'دیتا اولیه'!$A:$AM,3,FALSE)</f>
        <v>حمل و نقل از طریق خطوط راه اهن</v>
      </c>
      <c r="D623" s="13">
        <f>VLOOKUP($A623,'دیتا اولیه'!$A:$AM,5,FALSE)/10000000000</f>
        <v>403.34800000000001</v>
      </c>
      <c r="E623" s="15">
        <f>IFERROR(D623/'دیتا اولیه'!$AO$2*1000,"")</f>
        <v>4.8132219570405734</v>
      </c>
      <c r="F623" s="15">
        <f t="shared" si="36"/>
        <v>6.5919293820933174</v>
      </c>
      <c r="G623" s="14">
        <f>IFERROR(F623/'دیتا اولیه'!$AP$2*1000000,"")</f>
        <v>130.1723811629802</v>
      </c>
      <c r="H623" s="15">
        <f>IFERROR(VLOOKUP($A623,'دیتا اولیه'!$A:$AM,16,FALSE)/10000000000,"")</f>
        <v>35.136400000000002</v>
      </c>
      <c r="I623" s="14">
        <f>IFERROR(H623/'دیتا اولیه'!$AQ$2*1000000,"")</f>
        <v>679.38435360996175</v>
      </c>
      <c r="J623" s="15">
        <f t="shared" si="37"/>
        <v>14.212615551930401</v>
      </c>
      <c r="K623" s="14">
        <f>IFERROR(J623/'دیتا اولیه'!$AR$2*1000000,"")</f>
        <v>238.07922595658746</v>
      </c>
      <c r="L623" s="14">
        <f>IFERROR(VLOOKUP($A623,'دیتا اولیه'!$A:$AM,15,FALSE)/10000000000,"")</f>
        <v>2.6137000000000001</v>
      </c>
      <c r="M623" s="14">
        <f>IFERROR(L623/'دیتا اولیه'!$AS$2*1000000,"")</f>
        <v>38.663629236253904</v>
      </c>
      <c r="N623" s="51">
        <f>IFERROR(VLOOKUP($A623,'دیتا اولیه'!$A:$AM,36,FALSE),"")</f>
        <v>-0.81610000000000005</v>
      </c>
      <c r="O623" s="35">
        <f t="shared" si="38"/>
        <v>-0.83760183577166025</v>
      </c>
      <c r="P623" s="51">
        <f>IFERROR(VLOOKUP($A623,'دیتا اولیه'!$A:$AM,37,FALSE),"")</f>
        <v>-0.60350000000000004</v>
      </c>
      <c r="Q623" s="34">
        <f t="shared" si="39"/>
        <v>-0.70298131684442544</v>
      </c>
      <c r="R623" s="54" t="str">
        <f>IFERROR(VLOOKUP($A623,'دیتا اولیه'!$A:$AM,31,FALSE),"")</f>
        <v>-</v>
      </c>
      <c r="S623" s="14">
        <f>IFERROR(VLOOKUP($A623,'دیتا اولیه'!$A:$AM,17,FALSE)/10000000000,"")</f>
        <v>45.7014</v>
      </c>
      <c r="T623" s="14">
        <f>IFERROR(S623/'دیتا اولیه'!$AR$2*1000000,"")</f>
        <v>765.55605809337146</v>
      </c>
      <c r="U623" s="30">
        <f>IFERROR(VLOOKUP($A623,'دیتا اولیه'!$A:$AM,22,FALSE),"")</f>
        <v>0.10639999999999999</v>
      </c>
      <c r="V623" s="19">
        <f>IFERROR(VLOOKUP($A623,'دیتا اولیه'!$A:$AN,20,FALSE)/10000000000/L623,"")</f>
        <v>0.15300149213758271</v>
      </c>
      <c r="W623" s="14">
        <f>IFERROR(VLOOKUP($A623,'دیتا اولیه'!$A:$AN,40,FALSE),"")</f>
        <v>120.47920000000001</v>
      </c>
      <c r="X623" s="18">
        <f>IFERROR(VLOOKUP($A623,'دیتا اولیه'!$A:$AN,23,FALSE),"")</f>
        <v>1.8301000000000001</v>
      </c>
      <c r="Y623" s="18">
        <f>IFERROR(VLOOKUP($A623,'دیتا اولیه'!$A:$AN,24,FALSE),"")</f>
        <v>9.5358999999999998</v>
      </c>
      <c r="Z623" s="18" t="str">
        <f>IFERROR(VLOOKUP($A623,'دیتا اولیه'!$A:$AN,25,FALSE),"")</f>
        <v>-</v>
      </c>
      <c r="AA623" s="30">
        <f>IFERROR(VLOOKUP($A623,'دیتا اولیه'!$A:$AN,38,FALSE),"")</f>
        <v>9.7100000000000006E-2</v>
      </c>
      <c r="AB623" s="18">
        <f>IFERROR(VLOOKUP($A623,'دیتا اولیه'!$A:$AN,39,FALSE),"")</f>
        <v>0.26929999999999998</v>
      </c>
      <c r="AC623" s="49"/>
    </row>
    <row r="624" spans="1:29" ht="20.5" thickBot="1" x14ac:dyDescent="0.4">
      <c r="A624" s="14" t="s">
        <v>424</v>
      </c>
      <c r="B624" s="13" t="str">
        <f>VLOOKUP($A624,'دیتا اولیه'!$A:$AM,2,FALSE)</f>
        <v>دلیجان طلایی شکوه پارس</v>
      </c>
      <c r="C624" s="13" t="str">
        <f>VLOOKUP($A624,'دیتا اولیه'!$A:$AM,3,FALSE)</f>
        <v>حمل و نقل از طریق خطوط راه اهن</v>
      </c>
      <c r="D624" s="13">
        <f>VLOOKUP($A624,'دیتا اولیه'!$A:$AM,5,FALSE)/10000000000</f>
        <v>384.2</v>
      </c>
      <c r="E624" s="15">
        <f>IFERROR(D624/'دیتا اولیه'!$AO$2*1000,"")</f>
        <v>4.5847255369928401</v>
      </c>
      <c r="F624" s="15">
        <f t="shared" si="36"/>
        <v>8.475126903553301</v>
      </c>
      <c r="G624" s="14">
        <f>IFERROR(F624/'دیتا اولیه'!$AP$2*1000000,"")</f>
        <v>167.36032589955175</v>
      </c>
      <c r="H624" s="15">
        <f>IFERROR(VLOOKUP($A624,'دیتا اولیه'!$A:$AM,16,FALSE)/10000000000,"")</f>
        <v>32.611699999999999</v>
      </c>
      <c r="I624" s="14">
        <f>IFERROR(H624/'دیتا اولیه'!$AQ$2*1000000,"")</f>
        <v>630.56769403302519</v>
      </c>
      <c r="J624" s="15">
        <f t="shared" si="37"/>
        <v>4.6895949066849756</v>
      </c>
      <c r="K624" s="14">
        <f>IFERROR(J624/'دیتا اولیه'!$AR$2*1000000,"")</f>
        <v>78.55662607308534</v>
      </c>
      <c r="L624" s="14">
        <f>IFERROR(VLOOKUP($A624,'دیتا اولیه'!$A:$AM,15,FALSE)/10000000000,"")</f>
        <v>7.5132000000000003</v>
      </c>
      <c r="M624" s="14">
        <f>IFERROR(L624/'دیتا اولیه'!$AS$2*1000000,"")</f>
        <v>111.14036774603926</v>
      </c>
      <c r="N624" s="51">
        <f>IFERROR(VLOOKUP($A624,'دیتا اولیه'!$A:$AM,36,FALSE),"")</f>
        <v>0.60209999999999997</v>
      </c>
      <c r="O624" s="35">
        <f t="shared" si="38"/>
        <v>0.41478030946287792</v>
      </c>
      <c r="P624" s="51">
        <f>IFERROR(VLOOKUP($A624,'دیتا اولیه'!$A:$AM,37,FALSE),"")</f>
        <v>-0.1135</v>
      </c>
      <c r="Q624" s="34">
        <f t="shared" si="39"/>
        <v>-0.33592165796363971</v>
      </c>
      <c r="R624" s="54" t="str">
        <f>IFERROR(VLOOKUP($A624,'دیتا اولیه'!$A:$AM,31,FALSE),"")</f>
        <v>-</v>
      </c>
      <c r="S624" s="14">
        <f>IFERROR(VLOOKUP($A624,'دیتا اولیه'!$A:$AM,17,FALSE)/10000000000,"")</f>
        <v>49.234499999999997</v>
      </c>
      <c r="T624" s="14">
        <f>IFERROR(S624/'دیتا اولیه'!$AR$2*1000000,"")</f>
        <v>824.73993668023513</v>
      </c>
      <c r="U624" s="30">
        <f>IFERROR(VLOOKUP($A624,'دیتا اولیه'!$A:$AM,22,FALSE),"")</f>
        <v>0.1043</v>
      </c>
      <c r="V624" s="19">
        <f>IFERROR(VLOOKUP($A624,'دیتا اولیه'!$A:$AN,20,FALSE)/10000000000/L624,"")</f>
        <v>8.7619123675664157E-2</v>
      </c>
      <c r="W624" s="14">
        <f>IFERROR(VLOOKUP($A624,'دیتا اولیه'!$A:$AN,40,FALSE),"")</f>
        <v>93.9572</v>
      </c>
      <c r="X624" s="18">
        <f>IFERROR(VLOOKUP($A624,'دیتا اولیه'!$A:$AN,23,FALSE),"")</f>
        <v>2.2987000000000002</v>
      </c>
      <c r="Y624" s="18">
        <f>IFERROR(VLOOKUP($A624,'دیتا اولیه'!$A:$AN,24,FALSE),"")</f>
        <v>15.878</v>
      </c>
      <c r="Z624" s="18" t="str">
        <f>IFERROR(VLOOKUP($A624,'دیتا اولیه'!$A:$AN,25,FALSE),"")</f>
        <v>-</v>
      </c>
      <c r="AA624" s="30">
        <f>IFERROR(VLOOKUP($A624,'دیتا اولیه'!$A:$AN,38,FALSE),"")</f>
        <v>0.20630000000000001</v>
      </c>
      <c r="AB624" s="18">
        <f>IFERROR(VLOOKUP($A624,'دیتا اولیه'!$A:$AN,39,FALSE),"")</f>
        <v>0.55179999999999996</v>
      </c>
      <c r="AC624" s="49"/>
    </row>
    <row r="625" spans="1:29" ht="20.5" thickBot="1" x14ac:dyDescent="0.4">
      <c r="A625" s="14" t="s">
        <v>1689</v>
      </c>
      <c r="B625" s="13" t="str">
        <f>VLOOKUP($A625,'دیتا اولیه'!$A:$AM,2,FALSE)</f>
        <v>ریل گردش ایرانیان-پذیره</v>
      </c>
      <c r="C625" s="13" t="str">
        <f>VLOOKUP($A625,'دیتا اولیه'!$A:$AM,3,FALSE)</f>
        <v>حمل و نقل از طریق خطوط راه اهن</v>
      </c>
      <c r="D625" s="13">
        <f>VLOOKUP($A625,'دیتا اولیه'!$A:$AM,5,FALSE)/10000000000</f>
        <v>160</v>
      </c>
      <c r="E625" s="15">
        <f>IFERROR(D625/'دیتا اولیه'!$AO$2*1000,"")</f>
        <v>1.9093078758949882</v>
      </c>
      <c r="F625" s="15">
        <f t="shared" si="36"/>
        <v>6.5919293820933174</v>
      </c>
      <c r="G625" s="14">
        <f>IFERROR(F625/'دیتا اولیه'!$AP$2*1000000,"")</f>
        <v>130.1723811629802</v>
      </c>
      <c r="H625" s="15">
        <f>IFERROR(VLOOKUP($A625,'دیتا اولیه'!$A:$AM,16,FALSE)/10000000000,"")</f>
        <v>35.136400000000002</v>
      </c>
      <c r="I625" s="14">
        <f>IFERROR(H625/'دیتا اولیه'!$AQ$2*1000000,"")</f>
        <v>679.38435360996175</v>
      </c>
      <c r="J625" s="15">
        <f t="shared" si="37"/>
        <v>14.212615551930401</v>
      </c>
      <c r="K625" s="14">
        <f>IFERROR(J625/'دیتا اولیه'!$AR$2*1000000,"")</f>
        <v>238.07922595658746</v>
      </c>
      <c r="L625" s="14">
        <f>IFERROR(VLOOKUP($A625,'دیتا اولیه'!$A:$AM,15,FALSE)/10000000000,"")</f>
        <v>2.6137000000000001</v>
      </c>
      <c r="M625" s="14">
        <f>IFERROR(L625/'دیتا اولیه'!$AS$2*1000000,"")</f>
        <v>38.663629236253904</v>
      </c>
      <c r="N625" s="51">
        <f>IFERROR(VLOOKUP($A625,'دیتا اولیه'!$A:$AM,36,FALSE),"")</f>
        <v>-0.81610000000000005</v>
      </c>
      <c r="O625" s="35">
        <f t="shared" si="38"/>
        <v>-0.83760183577166025</v>
      </c>
      <c r="P625" s="51">
        <f>IFERROR(VLOOKUP($A625,'دیتا اولیه'!$A:$AM,37,FALSE),"")</f>
        <v>-0.60350000000000004</v>
      </c>
      <c r="Q625" s="34">
        <f t="shared" si="39"/>
        <v>-0.70298131684442544</v>
      </c>
      <c r="R625" s="54" t="str">
        <f>IFERROR(VLOOKUP($A625,'دیتا اولیه'!$A:$AM,31,FALSE),"")</f>
        <v>-</v>
      </c>
      <c r="S625" s="14">
        <f>IFERROR(VLOOKUP($A625,'دیتا اولیه'!$A:$AM,17,FALSE)/10000000000,"")</f>
        <v>45.7014</v>
      </c>
      <c r="T625" s="14">
        <f>IFERROR(S625/'دیتا اولیه'!$AR$2*1000000,"")</f>
        <v>765.55605809337146</v>
      </c>
      <c r="U625" s="30" t="str">
        <f>IFERROR(VLOOKUP($A625,'دیتا اولیه'!$A:$AM,22,FALSE),"")</f>
        <v>-</v>
      </c>
      <c r="V625" s="19">
        <f>IFERROR(VLOOKUP($A625,'دیتا اولیه'!$A:$AN,20,FALSE)/10000000000/L625,"")</f>
        <v>0.15300149213758271</v>
      </c>
      <c r="W625" s="14">
        <f>IFERROR(VLOOKUP($A625,'دیتا اولیه'!$A:$AN,40,FALSE),"")</f>
        <v>120.47920000000001</v>
      </c>
      <c r="X625" s="18">
        <f>IFERROR(VLOOKUP($A625,'دیتا اولیه'!$A:$AN,23,FALSE),"")</f>
        <v>0.72599999999999998</v>
      </c>
      <c r="Y625" s="18">
        <f>IFERROR(VLOOKUP($A625,'دیتا اولیه'!$A:$AN,24,FALSE),"")</f>
        <v>3.7879</v>
      </c>
      <c r="Z625" s="18" t="str">
        <f>IFERROR(VLOOKUP($A625,'دیتا اولیه'!$A:$AN,25,FALSE),"")</f>
        <v>-</v>
      </c>
      <c r="AA625" s="30" t="str">
        <f>IFERROR(VLOOKUP($A625,'دیتا اولیه'!$A:$AN,38,FALSE),"")</f>
        <v>-</v>
      </c>
      <c r="AB625" s="18" t="str">
        <f>IFERROR(VLOOKUP($A625,'دیتا اولیه'!$A:$AN,39,FALSE),"")</f>
        <v>-</v>
      </c>
      <c r="AC625" s="49"/>
    </row>
    <row r="626" spans="1:29" ht="20.5" thickBot="1" x14ac:dyDescent="0.4">
      <c r="A626" s="55" t="s">
        <v>1229</v>
      </c>
      <c r="B626" s="13" t="str">
        <f>VLOOKUP($A626,'دیتا اولیه'!$A:$AM,2,FALSE)</f>
        <v>توسعه حمل و نقل ریلی پارسیان</v>
      </c>
      <c r="C626" s="13" t="str">
        <f>VLOOKUP($A626,'دیتا اولیه'!$A:$AM,3,FALSE)</f>
        <v>حمل و نقل از طریق خطوط راه اهن</v>
      </c>
      <c r="D626" s="13">
        <f>VLOOKUP($A626,'دیتا اولیه'!$A:$AM,5,FALSE)/10000000000</f>
        <v>1415.5</v>
      </c>
      <c r="E626" s="15">
        <f>IFERROR(D626/'دیتا اولیه'!$AO$2*1000,"")</f>
        <v>16.891408114558473</v>
      </c>
      <c r="F626" s="15">
        <f t="shared" si="36"/>
        <v>47.750785916378497</v>
      </c>
      <c r="G626" s="14">
        <f>IFERROR(F626/'دیتا اولیه'!$AP$2*1000000,"")</f>
        <v>942.94600940715827</v>
      </c>
      <c r="H626" s="15">
        <f>IFERROR(VLOOKUP($A626,'دیتا اولیه'!$A:$AM,16,FALSE)/10000000000,"")</f>
        <v>193.20320000000001</v>
      </c>
      <c r="I626" s="14">
        <f>IFERROR(H626/'دیتا اولیه'!$AQ$2*1000000,"")</f>
        <v>3735.7051703468815</v>
      </c>
      <c r="J626" s="15">
        <f t="shared" si="37"/>
        <v>66.987982359426681</v>
      </c>
      <c r="K626" s="14">
        <f>IFERROR(J626/'دیتا اولیه'!$AR$2*1000000,"")</f>
        <v>1122.133145039561</v>
      </c>
      <c r="L626" s="14">
        <f>IFERROR(VLOOKUP($A626,'دیتا اولیه'!$A:$AM,15,FALSE)/10000000000,"")</f>
        <v>60.758099999999999</v>
      </c>
      <c r="M626" s="14">
        <f>IFERROR(L626/'دیتا اولیه'!$AS$2*1000000,"")</f>
        <v>898.77516604783955</v>
      </c>
      <c r="N626" s="51">
        <f>IFERROR(VLOOKUP($A626,'دیتا اولیه'!$A:$AM,36,FALSE),"")</f>
        <v>-9.2999999999999999E-2</v>
      </c>
      <c r="O626" s="35">
        <f t="shared" si="38"/>
        <v>-0.19904766201683399</v>
      </c>
      <c r="P626" s="51">
        <f>IFERROR(VLOOKUP($A626,'دیتا اولیه'!$A:$AM,37,FALSE),"")</f>
        <v>0.27239999999999998</v>
      </c>
      <c r="Q626" s="34">
        <f t="shared" si="39"/>
        <v>-4.6843449061404363E-2</v>
      </c>
      <c r="R626" s="54">
        <f>IFERROR(VLOOKUP($A626,'دیتا اولیه'!$A:$AM,31,FALSE),"")</f>
        <v>0.87219999999999998</v>
      </c>
      <c r="S626" s="14">
        <f>IFERROR(VLOOKUP($A626,'دیتا اولیه'!$A:$AM,17,FALSE)/10000000000,"")</f>
        <v>124.70440000000001</v>
      </c>
      <c r="T626" s="14">
        <f>IFERROR(S626/'دیتا اولیه'!$AR$2*1000000,"")</f>
        <v>2088.9558939310186</v>
      </c>
      <c r="U626" s="30">
        <f>IFERROR(VLOOKUP($A626,'دیتا اولیه'!$A:$AM,22,FALSE),"")</f>
        <v>0.94110000000000005</v>
      </c>
      <c r="V626" s="19" t="str">
        <f>IFERROR(VLOOKUP($A626,'دیتا اولیه'!$A:$AN,20,FALSE)/10000000000/L626,"")</f>
        <v/>
      </c>
      <c r="W626" s="14">
        <f>IFERROR(VLOOKUP($A626,'دیتا اولیه'!$A:$AN,40,FALSE),"")</f>
        <v>107.3901</v>
      </c>
      <c r="X626" s="18">
        <f>IFERROR(VLOOKUP($A626,'دیتا اولیه'!$A:$AN,23,FALSE),"")</f>
        <v>1.3923000000000001</v>
      </c>
      <c r="Y626" s="18">
        <f>IFERROR(VLOOKUP($A626,'دیتا اولیه'!$A:$AN,24,FALSE),"")</f>
        <v>6.9096000000000002</v>
      </c>
      <c r="Z626" s="18" t="str">
        <f>IFERROR(VLOOKUP($A626,'دیتا اولیه'!$A:$AN,25,FALSE),"")</f>
        <v>-</v>
      </c>
      <c r="AA626" s="30">
        <f>IFERROR(VLOOKUP($A626,'دیتا اولیه'!$A:$AN,38,FALSE),"")</f>
        <v>0.2581</v>
      </c>
      <c r="AB626" s="18">
        <f>IFERROR(VLOOKUP($A626,'دیتا اولیه'!$A:$AN,39,FALSE),"")</f>
        <v>0.92020000000000002</v>
      </c>
      <c r="AC626" s="49"/>
    </row>
    <row r="627" spans="1:29" ht="20.5" thickBot="1" x14ac:dyDescent="0.4">
      <c r="A627" s="14" t="s">
        <v>105</v>
      </c>
      <c r="B627" s="13" t="str">
        <f>VLOOKUP($A627,'دیتا اولیه'!$A:$AM,2,FALSE)</f>
        <v>حمل و نقل بین المللی خلیج فارس</v>
      </c>
      <c r="C627" s="13" t="str">
        <f>VLOOKUP($A627,'دیتا اولیه'!$A:$AM,3,FALSE)</f>
        <v>حمل و نقل بار زمینی</v>
      </c>
      <c r="D627" s="13">
        <f>VLOOKUP($A627,'دیتا اولیه'!$A:$AM,5,FALSE)/10000000000</f>
        <v>3760.2741455999999</v>
      </c>
      <c r="E627" s="15">
        <f>IFERROR(D627/'دیتا اولیه'!$AO$2*1000,"")</f>
        <v>44.872006510739851</v>
      </c>
      <c r="F627" s="15" t="str">
        <f t="shared" si="36"/>
        <v/>
      </c>
      <c r="G627" s="14" t="str">
        <f>IFERROR(F627/'دیتا اولیه'!$AP$2*1000000,"")</f>
        <v/>
      </c>
      <c r="H627" s="15">
        <f>IFERROR(VLOOKUP($A627,'دیتا اولیه'!$A:$AM,16,FALSE)/10000000000,"")</f>
        <v>136.2552</v>
      </c>
      <c r="I627" s="14">
        <f>IFERROR(H627/'دیتا اولیه'!$AQ$2*1000000,"")</f>
        <v>2634.579836807301</v>
      </c>
      <c r="J627" s="15">
        <f t="shared" si="37"/>
        <v>12.485063851858081</v>
      </c>
      <c r="K627" s="14">
        <f>IFERROR(J627/'دیتا اولیه'!$AR$2*1000000,"")</f>
        <v>209.14055734556311</v>
      </c>
      <c r="L627" s="14">
        <f>IFERROR(VLOOKUP($A627,'دیتا اولیه'!$A:$AM,15,FALSE)/10000000000,"")</f>
        <v>89.064700000000002</v>
      </c>
      <c r="M627" s="14">
        <f>IFERROR(L627/'دیتا اولیه'!$AS$2*1000000,"")</f>
        <v>1317.5056582003224</v>
      </c>
      <c r="N627" s="51">
        <f>IFERROR(VLOOKUP($A627,'دیتا اولیه'!$A:$AM,36,FALSE),"")</f>
        <v>6.1337000000000002</v>
      </c>
      <c r="O627" s="35">
        <f t="shared" si="38"/>
        <v>5.299618184642239</v>
      </c>
      <c r="P627" s="51" t="str">
        <f>IFERROR(VLOOKUP($A627,'دیتا اولیه'!$A:$AM,37,FALSE),"")</f>
        <v>-</v>
      </c>
      <c r="Q627" s="34" t="str">
        <f t="shared" si="39"/>
        <v/>
      </c>
      <c r="R627" s="54">
        <f>IFERROR(VLOOKUP($A627,'دیتا اولیه'!$A:$AM,31,FALSE),"")</f>
        <v>0.74790000000000001</v>
      </c>
      <c r="S627" s="14">
        <f>IFERROR(VLOOKUP($A627,'دیتا اولیه'!$A:$AM,17,FALSE)/10000000000,"")</f>
        <v>102.32680000000001</v>
      </c>
      <c r="T627" s="14">
        <f>IFERROR(S627/'دیتا اولیه'!$AR$2*1000000,"")</f>
        <v>1714.1028862421897</v>
      </c>
      <c r="U627" s="30">
        <f>IFERROR(VLOOKUP($A627,'دیتا اولیه'!$A:$AM,22,FALSE),"")</f>
        <v>1.4500000000000001E-2</v>
      </c>
      <c r="V627" s="19">
        <f>IFERROR(VLOOKUP($A627,'دیتا اولیه'!$A:$AN,20,FALSE)/10000000000/L627,"")</f>
        <v>3.8332807498369162E-2</v>
      </c>
      <c r="W627" s="14">
        <f>IFERROR(VLOOKUP($A627,'دیتا اولیه'!$A:$AN,40,FALSE),"")</f>
        <v>58.947699999999998</v>
      </c>
      <c r="X627" s="18">
        <f>IFERROR(VLOOKUP($A627,'دیتا اولیه'!$A:$AN,23,FALSE),"")</f>
        <v>1.6966000000000001</v>
      </c>
      <c r="Y627" s="18">
        <f>IFERROR(VLOOKUP($A627,'دیتا اولیه'!$A:$AN,24,FALSE),"")</f>
        <v>28.417899999999999</v>
      </c>
      <c r="Z627" s="18" t="str">
        <f>IFERROR(VLOOKUP($A627,'دیتا اولیه'!$A:$AN,25,FALSE),"")</f>
        <v>-</v>
      </c>
      <c r="AA627" s="30">
        <f>IFERROR(VLOOKUP($A627,'دیتا اولیه'!$A:$AN,38,FALSE),"")</f>
        <v>-8.8999999999999996E-2</v>
      </c>
      <c r="AB627" s="18">
        <f>IFERROR(VLOOKUP($A627,'دیتا اولیه'!$A:$AN,39,FALSE),"")</f>
        <v>0.61560000000000004</v>
      </c>
      <c r="AC627" s="49"/>
    </row>
    <row r="628" spans="1:29" ht="20.5" thickBot="1" x14ac:dyDescent="0.4">
      <c r="A628" s="14" t="s">
        <v>868</v>
      </c>
      <c r="B628" s="13" t="str">
        <f>VLOOKUP($A628,'دیتا اولیه'!$A:$AM,2,FALSE)</f>
        <v>حمل و نقل پتروشیمی( سهامی عام</v>
      </c>
      <c r="C628" s="13" t="str">
        <f>VLOOKUP($A628,'دیتا اولیه'!$A:$AM,3,FALSE)</f>
        <v>حمل و نقل بار زمینی</v>
      </c>
      <c r="D628" s="13">
        <f>VLOOKUP($A628,'دیتا اولیه'!$A:$AM,5,FALSE)/10000000000</f>
        <v>1622.374</v>
      </c>
      <c r="E628" s="15">
        <f>IFERROR(D628/'دیتا اولیه'!$AO$2*1000,"")</f>
        <v>19.360071599045348</v>
      </c>
      <c r="F628" s="15">
        <f t="shared" si="36"/>
        <v>5.5913155854225902</v>
      </c>
      <c r="G628" s="14">
        <f>IFERROR(F628/'دیتا اولیه'!$AP$2*1000000,"")</f>
        <v>110.41302498859775</v>
      </c>
      <c r="H628" s="15">
        <f>IFERROR(VLOOKUP($A628,'دیتا اولیه'!$A:$AM,16,FALSE)/10000000000,"")</f>
        <v>12.448</v>
      </c>
      <c r="I628" s="14">
        <f>IFERROR(H628/'دیتا اولیه'!$AQ$2*1000000,"")</f>
        <v>240.68989520089718</v>
      </c>
      <c r="J628" s="15">
        <f t="shared" si="37"/>
        <v>25.026376677464135</v>
      </c>
      <c r="K628" s="14">
        <f>IFERROR(J628/'دیتا اولیه'!$AR$2*1000000,"")</f>
        <v>419.22335590505611</v>
      </c>
      <c r="L628" s="14">
        <f>IFERROR(VLOOKUP($A628,'دیتا اولیه'!$A:$AM,15,FALSE)/10000000000,"")</f>
        <v>10.8164</v>
      </c>
      <c r="M628" s="14">
        <f>IFERROR(L628/'دیتا اولیه'!$AS$2*1000000,"")</f>
        <v>160.00355024333959</v>
      </c>
      <c r="N628" s="51">
        <f>IFERROR(VLOOKUP($A628,'دیتا اولیه'!$A:$AM,36,FALSE),"")</f>
        <v>-0.56779999999999997</v>
      </c>
      <c r="O628" s="35">
        <f t="shared" si="38"/>
        <v>-0.61833340631055744</v>
      </c>
      <c r="P628" s="51">
        <f>IFERROR(VLOOKUP($A628,'دیتا اولیه'!$A:$AM,37,FALSE),"")</f>
        <v>0.9345</v>
      </c>
      <c r="Q628" s="34">
        <f t="shared" si="39"/>
        <v>0.44913655123444896</v>
      </c>
      <c r="R628" s="54">
        <f>IFERROR(VLOOKUP($A628,'دیتا اولیه'!$A:$AM,31,FALSE),"")</f>
        <v>0.65859999999999996</v>
      </c>
      <c r="S628" s="14">
        <f>IFERROR(VLOOKUP($A628,'دیتا اولیه'!$A:$AM,17,FALSE)/10000000000,"")</f>
        <v>72.069000000000003</v>
      </c>
      <c r="T628" s="14">
        <f>IFERROR(S628/'دیتا اولیه'!$AR$2*1000000,"")</f>
        <v>1207.2465953062967</v>
      </c>
      <c r="U628" s="30">
        <f>IFERROR(VLOOKUP($A628,'دیتا اولیه'!$A:$AM,22,FALSE),"")</f>
        <v>0.2402</v>
      </c>
      <c r="V628" s="19" t="str">
        <f>IFERROR(VLOOKUP($A628,'دیتا اولیه'!$A:$AN,20,FALSE)/10000000000/L628,"")</f>
        <v/>
      </c>
      <c r="W628" s="14">
        <f>IFERROR(VLOOKUP($A628,'دیتا اولیه'!$A:$AN,40,FALSE),"")</f>
        <v>123.98569999999999</v>
      </c>
      <c r="X628" s="18">
        <f>IFERROR(VLOOKUP($A628,'دیتا اولیه'!$A:$AN,23,FALSE),"")</f>
        <v>4.8258999999999999</v>
      </c>
      <c r="Y628" s="18">
        <f>IFERROR(VLOOKUP($A628,'دیتا اولیه'!$A:$AN,24,FALSE),"")</f>
        <v>45.033099999999997</v>
      </c>
      <c r="Z628" s="18" t="str">
        <f>IFERROR(VLOOKUP($A628,'دیتا اولیه'!$A:$AN,25,FALSE),"")</f>
        <v>-</v>
      </c>
      <c r="AA628" s="30">
        <f>IFERROR(VLOOKUP($A628,'دیتا اولیه'!$A:$AN,38,FALSE),"")</f>
        <v>8.9300000000000004E-2</v>
      </c>
      <c r="AB628" s="18">
        <f>IFERROR(VLOOKUP($A628,'دیتا اولیه'!$A:$AN,39,FALSE),"")</f>
        <v>0.56210000000000004</v>
      </c>
      <c r="AC628" s="49"/>
    </row>
    <row r="629" spans="1:29" ht="20.5" thickBot="1" x14ac:dyDescent="0.4">
      <c r="A629" s="14" t="s">
        <v>446</v>
      </c>
      <c r="B629" s="13" t="str">
        <f>VLOOKUP($A629,'دیتا اولیه'!$A:$AM,2,FALSE)</f>
        <v>ریل سیر کوثر</v>
      </c>
      <c r="C629" s="13" t="str">
        <f>VLOOKUP($A629,'دیتا اولیه'!$A:$AM,3,FALSE)</f>
        <v>حمل و نقل از طریق خطوط راه اهن</v>
      </c>
      <c r="D629" s="13">
        <f>VLOOKUP($A629,'دیتا اولیه'!$A:$AM,5,FALSE)/10000000000</f>
        <v>2046.403156564</v>
      </c>
      <c r="E629" s="15">
        <f>IFERROR(D629/'دیتا اولیه'!$AO$2*1000,"")</f>
        <v>24.420085400525057</v>
      </c>
      <c r="F629" s="15">
        <f t="shared" si="36"/>
        <v>169.04883546205861</v>
      </c>
      <c r="G629" s="14">
        <f>IFERROR(F629/'دیتا اولیه'!$AP$2*1000000,"")</f>
        <v>3338.247145775249</v>
      </c>
      <c r="H629" s="15">
        <f>IFERROR(VLOOKUP($A629,'دیتا اولیه'!$A:$AM,16,FALSE)/10000000000,"")</f>
        <v>233.6352</v>
      </c>
      <c r="I629" s="14">
        <f>IFERROR(H629/'دیتا اولیه'!$AQ$2*1000000,"")</f>
        <v>4517.4832746819293</v>
      </c>
      <c r="J629" s="15">
        <f t="shared" si="37"/>
        <v>62.566284323948558</v>
      </c>
      <c r="K629" s="14">
        <f>IFERROR(J629/'دیتا اولیه'!$AR$2*1000000,"")</f>
        <v>1048.0641292518644</v>
      </c>
      <c r="L629" s="14">
        <f>IFERROR(VLOOKUP($A629,'دیتا اولیه'!$A:$AM,15,FALSE)/10000000000,"")</f>
        <v>90.001599999999996</v>
      </c>
      <c r="M629" s="14">
        <f>IFERROR(L629/'دیتا اولیه'!$AS$2*1000000,"")</f>
        <v>1331.3649206372686</v>
      </c>
      <c r="N629" s="51">
        <f>IFERROR(VLOOKUP($A629,'دیتا اولیه'!$A:$AM,36,FALSE),"")</f>
        <v>0.4385</v>
      </c>
      <c r="O629" s="35">
        <f t="shared" si="38"/>
        <v>0.27030864188399595</v>
      </c>
      <c r="P629" s="51">
        <f>IFERROR(VLOOKUP($A629,'دیتا اولیه'!$A:$AM,37,FALSE),"")</f>
        <v>-0.46760000000000002</v>
      </c>
      <c r="Q629" s="34">
        <f t="shared" si="39"/>
        <v>-0.60117844410585652</v>
      </c>
      <c r="R629" s="54">
        <f>IFERROR(VLOOKUP($A629,'دیتا اولیه'!$A:$AM,31,FALSE),"")</f>
        <v>0.46110000000000001</v>
      </c>
      <c r="S629" s="14">
        <f>IFERROR(VLOOKUP($A629,'دیتا اولیه'!$A:$AM,17,FALSE)/10000000000,"")</f>
        <v>746.84500000000003</v>
      </c>
      <c r="T629" s="14">
        <f>IFERROR(S629/'دیتا اولیه'!$AR$2*1000000,"")</f>
        <v>12510.595172286716</v>
      </c>
      <c r="U629" s="30">
        <f>IFERROR(VLOOKUP($A629,'دیتا اولیه'!$A:$AM,22,FALSE),"")</f>
        <v>0.1033</v>
      </c>
      <c r="V629" s="19">
        <f>IFERROR(VLOOKUP($A629,'دیتا اولیه'!$A:$AN,20,FALSE)/10000000000/L629,"")</f>
        <v>5.8563403317274366E-2</v>
      </c>
      <c r="W629" s="14">
        <f>IFERROR(VLOOKUP($A629,'دیتا اولیه'!$A:$AN,40,FALSE),"")</f>
        <v>230.7561</v>
      </c>
      <c r="X629" s="18">
        <f>IFERROR(VLOOKUP($A629,'دیتا اولیه'!$A:$AN,23,FALSE),"")</f>
        <v>4.0571999999999999</v>
      </c>
      <c r="Y629" s="18">
        <f>IFERROR(VLOOKUP($A629,'دیتا اولیه'!$A:$AN,24,FALSE),"")</f>
        <v>10.9114</v>
      </c>
      <c r="Z629" s="18" t="str">
        <f>IFERROR(VLOOKUP($A629,'دیتا اولیه'!$A:$AN,25,FALSE),"")</f>
        <v>-</v>
      </c>
      <c r="AA629" s="30">
        <f>IFERROR(VLOOKUP($A629,'دیتا اولیه'!$A:$AN,38,FALSE),"")</f>
        <v>0.51229999999999998</v>
      </c>
      <c r="AB629" s="18">
        <f>IFERROR(VLOOKUP($A629,'دیتا اولیه'!$A:$AN,39,FALSE),"")</f>
        <v>1.24</v>
      </c>
      <c r="AC629" s="49"/>
    </row>
    <row r="630" spans="1:29" ht="20.5" thickBot="1" x14ac:dyDescent="0.4">
      <c r="A630" s="14" t="s">
        <v>765</v>
      </c>
      <c r="B630" s="13" t="str">
        <f>VLOOKUP($A630,'دیتا اولیه'!$A:$AM,2,FALSE)</f>
        <v>توکاریل</v>
      </c>
      <c r="C630" s="13" t="str">
        <f>VLOOKUP($A630,'دیتا اولیه'!$A:$AM,3,FALSE)</f>
        <v>حمل و نقل از طریق خطوط راه اهن</v>
      </c>
      <c r="D630" s="13">
        <f>VLOOKUP($A630,'دیتا اولیه'!$A:$AM,5,FALSE)/10000000000</f>
        <v>4333</v>
      </c>
      <c r="E630" s="15">
        <f>IFERROR(D630/'دیتا اولیه'!$AO$2*1000,"")</f>
        <v>51.706443914081149</v>
      </c>
      <c r="F630" s="15">
        <f t="shared" si="36"/>
        <v>180.70587604546429</v>
      </c>
      <c r="G630" s="14">
        <f>IFERROR(F630/'دیتا اولیه'!$AP$2*1000000,"")</f>
        <v>3568.441470092107</v>
      </c>
      <c r="H630" s="15">
        <f>IFERROR(VLOOKUP($A630,'دیتا اولیه'!$A:$AM,16,FALSE)/10000000000,"")</f>
        <v>465.37700000000001</v>
      </c>
      <c r="I630" s="14">
        <f>IFERROR(H630/'دیتا اولیه'!$AQ$2*1000000,"")</f>
        <v>8998.3564716346355</v>
      </c>
      <c r="J630" s="15">
        <f t="shared" si="37"/>
        <v>180.16495616848405</v>
      </c>
      <c r="K630" s="14">
        <f>IFERROR(J630/'دیتا اولیه'!$AR$2*1000000,"")</f>
        <v>3017.990119578606</v>
      </c>
      <c r="L630" s="14">
        <f>IFERROR(VLOOKUP($A630,'دیتا اولیه'!$A:$AM,15,FALSE)/10000000000,"")</f>
        <v>168.52629999999999</v>
      </c>
      <c r="M630" s="14">
        <f>IFERROR(L630/'دیتا اولیه'!$AS$2*1000000,"")</f>
        <v>2492.955725507019</v>
      </c>
      <c r="N630" s="51">
        <f>IFERROR(VLOOKUP($A630,'دیتا اولیه'!$A:$AM,36,FALSE),"")</f>
        <v>-6.4600000000000005E-2</v>
      </c>
      <c r="O630" s="35">
        <f t="shared" si="38"/>
        <v>-0.17396822828064662</v>
      </c>
      <c r="P630" s="51">
        <f>IFERROR(VLOOKUP($A630,'دیتا اولیه'!$A:$AM,37,FALSE),"")</f>
        <v>-6.7400000000000002E-2</v>
      </c>
      <c r="Q630" s="34">
        <f t="shared" si="39"/>
        <v>-0.30138808597505962</v>
      </c>
      <c r="R630" s="54">
        <f>IFERROR(VLOOKUP($A630,'دیتا اولیه'!$A:$AM,31,FALSE),"")</f>
        <v>0.44190000000000002</v>
      </c>
      <c r="S630" s="14">
        <f>IFERROR(VLOOKUP($A630,'دیتا اولیه'!$A:$AM,17,FALSE)/10000000000,"")</f>
        <v>942.84079999999994</v>
      </c>
      <c r="T630" s="14">
        <f>IFERROR(S630/'دیتا اولیه'!$AR$2*1000000,"")</f>
        <v>15793.771881334071</v>
      </c>
      <c r="U630" s="30">
        <f>IFERROR(VLOOKUP($A630,'دیتا اولیه'!$A:$AM,22,FALSE),"")</f>
        <v>0.376</v>
      </c>
      <c r="V630" s="19">
        <f>IFERROR(VLOOKUP($A630,'دیتا اولیه'!$A:$AN,20,FALSE)/10000000000/L630,"")</f>
        <v>4.7161778309972986E-2</v>
      </c>
      <c r="W630" s="14">
        <f>IFERROR(VLOOKUP($A630,'دیتا اولیه'!$A:$AN,40,FALSE),"")</f>
        <v>86.514099999999999</v>
      </c>
      <c r="X630" s="18">
        <f>IFERROR(VLOOKUP($A630,'دیتا اولیه'!$A:$AN,23,FALSE),"")</f>
        <v>0.97099999999999997</v>
      </c>
      <c r="Y630" s="18">
        <f>IFERROR(VLOOKUP($A630,'دیتا اولیه'!$A:$AN,24,FALSE),"")</f>
        <v>6.1379000000000001</v>
      </c>
      <c r="Z630" s="18" t="str">
        <f>IFERROR(VLOOKUP($A630,'دیتا اولیه'!$A:$AN,25,FALSE),"")</f>
        <v>-</v>
      </c>
      <c r="AA630" s="30">
        <f>IFERROR(VLOOKUP($A630,'دیتا اولیه'!$A:$AN,38,FALSE),"")</f>
        <v>0.26569999999999999</v>
      </c>
      <c r="AB630" s="18">
        <f>IFERROR(VLOOKUP($A630,'دیتا اولیه'!$A:$AN,39,FALSE),"")</f>
        <v>1.3287</v>
      </c>
      <c r="AC630" s="49"/>
    </row>
    <row r="631" spans="1:29" ht="20.5" thickBot="1" x14ac:dyDescent="0.4">
      <c r="A631" s="14" t="s">
        <v>725</v>
      </c>
      <c r="B631" s="13" t="str">
        <f>VLOOKUP($A631,'دیتا اولیه'!$A:$AM,2,FALSE)</f>
        <v>آسیا سیر ارس</v>
      </c>
      <c r="C631" s="13" t="str">
        <f>VLOOKUP($A631,'دیتا اولیه'!$A:$AM,3,FALSE)</f>
        <v>حمل و نقل از طریق خطوط راه اهن</v>
      </c>
      <c r="D631" s="13">
        <f>VLOOKUP($A631,'دیتا اولیه'!$A:$AM,5,FALSE)/10000000000</f>
        <v>1512</v>
      </c>
      <c r="E631" s="15">
        <f>IFERROR(D631/'دیتا اولیه'!$AO$2*1000,"")</f>
        <v>18.042959427207638</v>
      </c>
      <c r="F631" s="15">
        <f t="shared" si="36"/>
        <v>16.306142410015649</v>
      </c>
      <c r="G631" s="14">
        <f>IFERROR(F631/'دیتا اولیه'!$AP$2*1000000,"")</f>
        <v>322.00123242526956</v>
      </c>
      <c r="H631" s="15">
        <f>IFERROR(VLOOKUP($A631,'دیتا اولیه'!$A:$AM,16,FALSE)/10000000000,"")</f>
        <v>76.101500000000001</v>
      </c>
      <c r="I631" s="14">
        <f>IFERROR(H631/'دیتا اولیه'!$AQ$2*1000000,"")</f>
        <v>1471.4702811400286</v>
      </c>
      <c r="J631" s="15">
        <f t="shared" si="37"/>
        <v>13.899783224945805</v>
      </c>
      <c r="K631" s="14">
        <f>IFERROR(J631/'دیتا اولیه'!$AR$2*1000000,"")</f>
        <v>232.8388901443256</v>
      </c>
      <c r="L631" s="14">
        <f>IFERROR(VLOOKUP($A631,'دیتا اولیه'!$A:$AM,15,FALSE)/10000000000,"")</f>
        <v>16.671399999999998</v>
      </c>
      <c r="M631" s="14">
        <f>IFERROR(L631/'دیتا اولیه'!$AS$2*1000000,"")</f>
        <v>246.61469504888979</v>
      </c>
      <c r="N631" s="51">
        <f>IFERROR(VLOOKUP($A631,'دیتا اولیه'!$A:$AM,36,FALSE),"")</f>
        <v>0.19939999999999999</v>
      </c>
      <c r="O631" s="35">
        <f t="shared" si="38"/>
        <v>5.9164536027573433E-2</v>
      </c>
      <c r="P631" s="51">
        <f>IFERROR(VLOOKUP($A631,'دیتا اولیه'!$A:$AM,37,FALSE),"")</f>
        <v>2.24E-2</v>
      </c>
      <c r="Q631" s="34">
        <f t="shared" si="39"/>
        <v>-0.23411878522507079</v>
      </c>
      <c r="R631" s="54">
        <f>IFERROR(VLOOKUP($A631,'دیتا اولیه'!$A:$AM,31,FALSE),"")</f>
        <v>0.42909999999999998</v>
      </c>
      <c r="S631" s="14">
        <f>IFERROR(VLOOKUP($A631,'دیتا اولیه'!$A:$AM,17,FALSE)/10000000000,"")</f>
        <v>129.00020000000001</v>
      </c>
      <c r="T631" s="14">
        <f>IFERROR(S631/'دیتا اولیه'!$AR$2*1000000,"")</f>
        <v>2160.9159589259093</v>
      </c>
      <c r="U631" s="30">
        <f>IFERROR(VLOOKUP($A631,'دیتا اولیه'!$A:$AM,22,FALSE),"")</f>
        <v>0.2661</v>
      </c>
      <c r="V631" s="19">
        <f>IFERROR(VLOOKUP($A631,'دیتا اولیه'!$A:$AN,20,FALSE)/10000000000/L631,"")</f>
        <v>6.3593939321232779E-2</v>
      </c>
      <c r="W631" s="14">
        <f>IFERROR(VLOOKUP($A631,'دیتا اولیه'!$A:$AN,40,FALSE),"")</f>
        <v>127.7705</v>
      </c>
      <c r="X631" s="18">
        <f>IFERROR(VLOOKUP($A631,'دیتا اولیه'!$A:$AN,23,FALSE),"")</f>
        <v>1.6425000000000001</v>
      </c>
      <c r="Y631" s="18">
        <f>IFERROR(VLOOKUP($A631,'دیتا اولیه'!$A:$AN,24,FALSE),"")</f>
        <v>28.333300000000001</v>
      </c>
      <c r="Z631" s="18" t="str">
        <f>IFERROR(VLOOKUP($A631,'دیتا اولیه'!$A:$AN,25,FALSE),"")</f>
        <v>-</v>
      </c>
      <c r="AA631" s="30">
        <f>IFERROR(VLOOKUP($A631,'دیتا اولیه'!$A:$AN,38,FALSE),"")</f>
        <v>0.1946</v>
      </c>
      <c r="AB631" s="18">
        <f>IFERROR(VLOOKUP($A631,'دیتا اولیه'!$A:$AN,39,FALSE),"")</f>
        <v>1.3774</v>
      </c>
      <c r="AC631" s="49"/>
    </row>
    <row r="632" spans="1:29" ht="20.5" thickBot="1" x14ac:dyDescent="0.4">
      <c r="A632" s="55" t="s">
        <v>492</v>
      </c>
      <c r="B632" s="13" t="str">
        <f>VLOOKUP($A632,'دیتا اولیه'!$A:$AM,2,FALSE)</f>
        <v>حمل و نقل گهرترابر سیرجان</v>
      </c>
      <c r="C632" s="13" t="str">
        <f>VLOOKUP($A632,'دیتا اولیه'!$A:$AM,3,FALSE)</f>
        <v>حمل و نقل از طریق خطوط راه اهن</v>
      </c>
      <c r="D632" s="13">
        <f>VLOOKUP($A632,'دیتا اولیه'!$A:$AM,5,FALSE)/10000000000</f>
        <v>6785.4780000000001</v>
      </c>
      <c r="E632" s="15">
        <f>IFERROR(D632/'دیتا اولیه'!$AO$2*1000,"")</f>
        <v>80.972291169451083</v>
      </c>
      <c r="F632" s="15">
        <f t="shared" si="36"/>
        <v>260.74004332611236</v>
      </c>
      <c r="G632" s="14">
        <f>IFERROR(F632/'دیتا اولیه'!$AP$2*1000000,"")</f>
        <v>5148.8950103892648</v>
      </c>
      <c r="H632" s="15">
        <f>IFERROR(VLOOKUP($A632,'دیتا اولیه'!$A:$AM,16,FALSE)/10000000000,"")</f>
        <v>704.66800000000001</v>
      </c>
      <c r="I632" s="14">
        <f>IFERROR(H632/'دیتا اولیه'!$AQ$2*1000000,"")</f>
        <v>13625.198190185236</v>
      </c>
      <c r="J632" s="15">
        <f t="shared" si="37"/>
        <v>335.01787817150199</v>
      </c>
      <c r="K632" s="14">
        <f>IFERROR(J632/'دیتا اولیه'!$AR$2*1000000,"")</f>
        <v>5611.9717602476167</v>
      </c>
      <c r="L632" s="14">
        <f>IFERROR(VLOOKUP($A632,'دیتا اولیه'!$A:$AM,15,FALSE)/10000000000,"")</f>
        <v>312.9402</v>
      </c>
      <c r="M632" s="14">
        <f>IFERROR(L632/'دیتا اولیه'!$AS$2*1000000,"")</f>
        <v>4629.2244197571044</v>
      </c>
      <c r="N632" s="51">
        <f>IFERROR(VLOOKUP($A632,'دیتا اولیه'!$A:$AM,36,FALSE),"")</f>
        <v>-6.59E-2</v>
      </c>
      <c r="O632" s="35">
        <f t="shared" si="38"/>
        <v>-0.17511623052913416</v>
      </c>
      <c r="P632" s="51">
        <f>IFERROR(VLOOKUP($A632,'دیتا اولیه'!$A:$AM,37,FALSE),"")</f>
        <v>0.20019999999999999</v>
      </c>
      <c r="Q632" s="34">
        <f t="shared" si="39"/>
        <v>-0.10092856614547141</v>
      </c>
      <c r="R632" s="54">
        <f>IFERROR(VLOOKUP($A632,'دیتا اولیه'!$A:$AM,31,FALSE),"")</f>
        <v>0.42830000000000001</v>
      </c>
      <c r="S632" s="14">
        <f>IFERROR(VLOOKUP($A632,'دیتا اولیه'!$A:$AM,17,FALSE)/10000000000,"")</f>
        <v>1388.1312</v>
      </c>
      <c r="T632" s="14">
        <f>IFERROR(S632/'دیتا اولیه'!$AR$2*1000000,"")</f>
        <v>23252.94738429067</v>
      </c>
      <c r="U632" s="30">
        <f>IFERROR(VLOOKUP($A632,'دیتا اولیه'!$A:$AM,22,FALSE),"")</f>
        <v>0.1047</v>
      </c>
      <c r="V632" s="19" t="str">
        <f>IFERROR(VLOOKUP($A632,'دیتا اولیه'!$A:$AN,20,FALSE)/10000000000/L632,"")</f>
        <v/>
      </c>
      <c r="W632" s="14">
        <f>IFERROR(VLOOKUP($A632,'دیتا اولیه'!$A:$AN,40,FALSE),"")</f>
        <v>182.16640000000001</v>
      </c>
      <c r="X632" s="18">
        <f>IFERROR(VLOOKUP($A632,'دیتا اولیه'!$A:$AN,23,FALSE),"")</f>
        <v>1.1638999999999999</v>
      </c>
      <c r="Y632" s="18">
        <f>IFERROR(VLOOKUP($A632,'دیتا اولیه'!$A:$AN,24,FALSE),"")</f>
        <v>7.0343</v>
      </c>
      <c r="Z632" s="18" t="str">
        <f>IFERROR(VLOOKUP($A632,'دیتا اولیه'!$A:$AN,25,FALSE),"")</f>
        <v>-</v>
      </c>
      <c r="AA632" s="30">
        <f>IFERROR(VLOOKUP($A632,'دیتا اولیه'!$A:$AN,38,FALSE),"")</f>
        <v>0.52610000000000001</v>
      </c>
      <c r="AB632" s="18" t="str">
        <f>IFERROR(VLOOKUP($A632,'دیتا اولیه'!$A:$AN,39,FALSE),"")</f>
        <v>-</v>
      </c>
      <c r="AC632" s="49"/>
    </row>
    <row r="633" spans="1:29" ht="20.5" thickBot="1" x14ac:dyDescent="0.4">
      <c r="A633" s="14" t="s">
        <v>1083</v>
      </c>
      <c r="B633" s="13" t="str">
        <f>VLOOKUP($A633,'دیتا اولیه'!$A:$AM,2,FALSE)</f>
        <v>حمل‌ونقل‌توکا</v>
      </c>
      <c r="C633" s="13" t="str">
        <f>VLOOKUP($A633,'دیتا اولیه'!$A:$AM,3,FALSE)</f>
        <v>حمل و نقل بار زمینی</v>
      </c>
      <c r="D633" s="13">
        <f>VLOOKUP($A633,'دیتا اولیه'!$A:$AM,5,FALSE)/10000000000</f>
        <v>1158.9960000000001</v>
      </c>
      <c r="E633" s="15">
        <f>IFERROR(D633/'دیتا اولیه'!$AO$2*1000,"")</f>
        <v>13.830501193317422</v>
      </c>
      <c r="F633" s="15">
        <f t="shared" si="36"/>
        <v>31.024911402960182</v>
      </c>
      <c r="G633" s="14">
        <f>IFERROR(F633/'دیتا اولیه'!$AP$2*1000000,"")</f>
        <v>612.6562283364965</v>
      </c>
      <c r="H633" s="15">
        <f>IFERROR(VLOOKUP($A633,'دیتا اولیه'!$A:$AM,16,FALSE)/10000000000,"")</f>
        <v>139.27269999999999</v>
      </c>
      <c r="I633" s="14">
        <f>IFERROR(H633/'دیتا اولیه'!$AQ$2*1000000,"")</f>
        <v>2692.9250937777947</v>
      </c>
      <c r="J633" s="15">
        <f t="shared" si="37"/>
        <v>31.97475561284778</v>
      </c>
      <c r="K633" s="14">
        <f>IFERROR(J633/'دیتا اولیه'!$AR$2*1000000,"")</f>
        <v>535.61746172919538</v>
      </c>
      <c r="L633" s="14">
        <f>IFERROR(VLOOKUP($A633,'دیتا اولیه'!$A:$AM,15,FALSE)/10000000000,"")</f>
        <v>29.7653</v>
      </c>
      <c r="M633" s="14">
        <f>IFERROR(L633/'دیتا اولیه'!$AS$2*1000000,"")</f>
        <v>440.30857531693317</v>
      </c>
      <c r="N633" s="51">
        <f>IFERROR(VLOOKUP($A633,'دیتا اولیه'!$A:$AM,36,FALSE),"")</f>
        <v>-6.9099999999999995E-2</v>
      </c>
      <c r="O633" s="35">
        <f t="shared" si="38"/>
        <v>-0.17794208221771857</v>
      </c>
      <c r="P633" s="51">
        <f>IFERROR(VLOOKUP($A633,'دیتا اولیه'!$A:$AM,37,FALSE),"")</f>
        <v>-4.0599999999999997E-2</v>
      </c>
      <c r="Q633" s="34">
        <f t="shared" si="39"/>
        <v>-0.28131216993831454</v>
      </c>
      <c r="R633" s="54">
        <f>IFERROR(VLOOKUP($A633,'دیتا اولیه'!$A:$AM,31,FALSE),"")</f>
        <v>0.42359999999999998</v>
      </c>
      <c r="S633" s="14">
        <f>IFERROR(VLOOKUP($A633,'دیتا اولیه'!$A:$AM,17,FALSE)/10000000000,"")</f>
        <v>237.1995</v>
      </c>
      <c r="T633" s="14">
        <f>IFERROR(S633/'دیتا اولیه'!$AR$2*1000000,"")</f>
        <v>3973.3906226443537</v>
      </c>
      <c r="U633" s="30">
        <f>IFERROR(VLOOKUP($A633,'دیتا اولیه'!$A:$AM,22,FALSE),"")</f>
        <v>0.43209999999999998</v>
      </c>
      <c r="V633" s="19">
        <f>IFERROR(VLOOKUP($A633,'دیتا اولیه'!$A:$AN,20,FALSE)/10000000000/L633,"")</f>
        <v>0.49614148017994103</v>
      </c>
      <c r="W633" s="14">
        <f>IFERROR(VLOOKUP($A633,'دیتا اولیه'!$A:$AN,40,FALSE),"")</f>
        <v>112.47239999999999</v>
      </c>
      <c r="X633" s="18">
        <f>IFERROR(VLOOKUP($A633,'دیتا اولیه'!$A:$AN,23,FALSE),"")</f>
        <v>0.7893</v>
      </c>
      <c r="Y633" s="18">
        <f>IFERROR(VLOOKUP($A633,'دیتا اولیه'!$A:$AN,24,FALSE),"")</f>
        <v>8.2767999999999997</v>
      </c>
      <c r="Z633" s="18" t="str">
        <f>IFERROR(VLOOKUP($A633,'دیتا اولیه'!$A:$AN,25,FALSE),"")</f>
        <v>-</v>
      </c>
      <c r="AA633" s="30">
        <f>IFERROR(VLOOKUP($A633,'دیتا اولیه'!$A:$AN,38,FALSE),"")</f>
        <v>0.2306</v>
      </c>
      <c r="AB633" s="18">
        <f>IFERROR(VLOOKUP($A633,'دیتا اولیه'!$A:$AN,39,FALSE),"")</f>
        <v>1.1614</v>
      </c>
      <c r="AC633" s="49"/>
    </row>
    <row r="634" spans="1:29" ht="20.5" thickBot="1" x14ac:dyDescent="0.4">
      <c r="A634" s="14" t="s">
        <v>393</v>
      </c>
      <c r="B634" s="13" t="str">
        <f>VLOOKUP($A634,'دیتا اولیه'!$A:$AM,2,FALSE)</f>
        <v>ریل پرداز نو آفرین</v>
      </c>
      <c r="C634" s="13" t="str">
        <f>VLOOKUP($A634,'دیتا اولیه'!$A:$AM,3,FALSE)</f>
        <v>حمل و نقل از طریق خطوط راه اهن</v>
      </c>
      <c r="D634" s="13">
        <f>VLOOKUP($A634,'دیتا اولیه'!$A:$AM,5,FALSE)/10000000000</f>
        <v>1267.3</v>
      </c>
      <c r="E634" s="15">
        <f>IFERROR(D634/'دیتا اولیه'!$AO$2*1000,"")</f>
        <v>15.122911694510741</v>
      </c>
      <c r="F634" s="15">
        <f t="shared" si="36"/>
        <v>3.4759454382095893</v>
      </c>
      <c r="G634" s="14">
        <f>IFERROR(F634/'دیتا اولیه'!$AP$2*1000000,"")</f>
        <v>68.640312760852865</v>
      </c>
      <c r="H634" s="15">
        <f>IFERROR(VLOOKUP($A634,'دیتا اولیه'!$A:$AM,16,FALSE)/10000000000,"")</f>
        <v>82.149799999999999</v>
      </c>
      <c r="I634" s="14">
        <f>IFERROR(H634/'دیتا اولیه'!$AQ$2*1000000,"")</f>
        <v>1588.4179589311266</v>
      </c>
      <c r="J634" s="15">
        <f t="shared" si="37"/>
        <v>46.483888585472414</v>
      </c>
      <c r="K634" s="14">
        <f>IFERROR(J634/'دیتا اولیه'!$AR$2*1000000,"")</f>
        <v>778.6637282522139</v>
      </c>
      <c r="L634" s="14">
        <f>IFERROR(VLOOKUP($A634,'دیتا اولیه'!$A:$AM,15,FALSE)/10000000000,"")</f>
        <v>-8.5112000000000005</v>
      </c>
      <c r="M634" s="14">
        <f>IFERROR(L634/'دیتا اولیه'!$AS$2*1000000,"")</f>
        <v>-125.90346296652419</v>
      </c>
      <c r="N634" s="51">
        <f>IFERROR(VLOOKUP($A634,'دیتا اولیه'!$A:$AM,36,FALSE),"")</f>
        <v>-1.1831</v>
      </c>
      <c r="O634" s="35">
        <f t="shared" si="38"/>
        <v>-1.1616917013061938</v>
      </c>
      <c r="P634" s="51">
        <f>IFERROR(VLOOKUP($A634,'دیتا اولیه'!$A:$AM,37,FALSE),"")</f>
        <v>-3.4485999999999999</v>
      </c>
      <c r="Q634" s="34">
        <f t="shared" si="39"/>
        <v>-2.8342495525214129</v>
      </c>
      <c r="R634" s="54">
        <f>IFERROR(VLOOKUP($A634,'دیتا اولیه'!$A:$AM,31,FALSE),"")</f>
        <v>0.35060000000000002</v>
      </c>
      <c r="S634" s="14">
        <f>IFERROR(VLOOKUP($A634,'دیتا اولیه'!$A:$AM,17,FALSE)/10000000000,"")</f>
        <v>155.18709999999999</v>
      </c>
      <c r="T634" s="14">
        <f>IFERROR(S634/'دیتا اولیه'!$AR$2*1000000,"")</f>
        <v>2599.5795433606377</v>
      </c>
      <c r="U634" s="30">
        <f>IFERROR(VLOOKUP($A634,'دیتا اولیه'!$A:$AM,22,FALSE),"")</f>
        <v>0.1041</v>
      </c>
      <c r="V634" s="19">
        <f>IFERROR(VLOOKUP($A634,'دیتا اولیه'!$A:$AN,20,FALSE)/10000000000/L634,"")</f>
        <v>-3.2447480966256226</v>
      </c>
      <c r="W634" s="14">
        <f>IFERROR(VLOOKUP($A634,'دیتا اولیه'!$A:$AN,40,FALSE),"")</f>
        <v>46.191200000000002</v>
      </c>
      <c r="X634" s="18">
        <f>IFERROR(VLOOKUP($A634,'دیتا اولیه'!$A:$AN,23,FALSE),"")</f>
        <v>1.1149</v>
      </c>
      <c r="Y634" s="18">
        <f>IFERROR(VLOOKUP($A634,'دیتا اولیه'!$A:$AN,24,FALSE),"")</f>
        <v>37.428600000000003</v>
      </c>
      <c r="Z634" s="18" t="str">
        <f>IFERROR(VLOOKUP($A634,'دیتا اولیه'!$A:$AN,25,FALSE),"")</f>
        <v>-</v>
      </c>
      <c r="AA634" s="30">
        <f>IFERROR(VLOOKUP($A634,'دیتا اولیه'!$A:$AN,38,FALSE),"")</f>
        <v>0.29570000000000002</v>
      </c>
      <c r="AB634" s="18">
        <f>IFERROR(VLOOKUP($A634,'دیتا اولیه'!$A:$AN,39,FALSE),"")</f>
        <v>1.1546000000000001</v>
      </c>
      <c r="AC634" s="49"/>
    </row>
    <row r="635" spans="1:29" ht="20.5" thickBot="1" x14ac:dyDescent="0.4">
      <c r="A635" s="14" t="s">
        <v>563</v>
      </c>
      <c r="B635" s="13" t="str">
        <f>VLOOKUP($A635,'دیتا اولیه'!$A:$AM,2,FALSE)</f>
        <v>ریل پردازسیر</v>
      </c>
      <c r="C635" s="13" t="str">
        <f>VLOOKUP($A635,'دیتا اولیه'!$A:$AM,3,FALSE)</f>
        <v>حمل و نقل از طریق خطوط راه اهن</v>
      </c>
      <c r="D635" s="13">
        <f>VLOOKUP($A635,'دیتا اولیه'!$A:$AM,5,FALSE)/10000000000</f>
        <v>1087.008</v>
      </c>
      <c r="E635" s="15">
        <f>IFERROR(D635/'دیتا اولیه'!$AO$2*1000,"")</f>
        <v>12.97145584725537</v>
      </c>
      <c r="F635" s="15">
        <f t="shared" si="36"/>
        <v>6.6256880733944961</v>
      </c>
      <c r="G635" s="14">
        <f>IFERROR(F635/'دیتا اولیه'!$AP$2*1000000,"")</f>
        <v>130.83902198646319</v>
      </c>
      <c r="H635" s="15">
        <f>IFERROR(VLOOKUP($A635,'دیتا اولیه'!$A:$AM,16,FALSE)/10000000000,"")</f>
        <v>91.281899999999993</v>
      </c>
      <c r="I635" s="14">
        <f>IFERROR(H635/'دیتا اولیه'!$AQ$2*1000000,"")</f>
        <v>1764.9928458177035</v>
      </c>
      <c r="J635" s="15">
        <f t="shared" si="37"/>
        <v>39.900552486187834</v>
      </c>
      <c r="K635" s="14">
        <f>IFERROR(J635/'دیتا اولیه'!$AR$2*1000000,"")</f>
        <v>668.38455008103983</v>
      </c>
      <c r="L635" s="14">
        <f>IFERROR(VLOOKUP($A635,'دیتا اولیه'!$A:$AM,15,FALSE)/10000000000,"")</f>
        <v>0.72219999999999995</v>
      </c>
      <c r="M635" s="14">
        <f>IFERROR(L635/'دیتا اولیه'!$AS$2*1000000,"")</f>
        <v>10.68327391606633</v>
      </c>
      <c r="N635" s="51">
        <f>IFERROR(VLOOKUP($A635,'دیتا اولیه'!$A:$AM,36,FALSE),"")</f>
        <v>-0.9819</v>
      </c>
      <c r="O635" s="35">
        <f t="shared" si="38"/>
        <v>-0.98401627638644396</v>
      </c>
      <c r="P635" s="51">
        <f>IFERROR(VLOOKUP($A635,'دیتا اولیه'!$A:$AM,37,FALSE),"")</f>
        <v>-0.89100000000000001</v>
      </c>
      <c r="Q635" s="34">
        <f t="shared" si="39"/>
        <v>-0.91834795343264153</v>
      </c>
      <c r="R635" s="54">
        <f>IFERROR(VLOOKUP($A635,'دیتا اولیه'!$A:$AM,31,FALSE),"")</f>
        <v>3.7100000000000001E-2</v>
      </c>
      <c r="S635" s="14">
        <f>IFERROR(VLOOKUP($A635,'دیتا اولیه'!$A:$AM,17,FALSE)/10000000000,"")</f>
        <v>152.87710000000001</v>
      </c>
      <c r="T635" s="14">
        <f>IFERROR(S635/'دیتا اولیه'!$AR$2*1000000,"")</f>
        <v>2560.8841315308978</v>
      </c>
      <c r="U635" s="30">
        <f>IFERROR(VLOOKUP($A635,'دیتا اولیه'!$A:$AM,22,FALSE),"")</f>
        <v>0.1111</v>
      </c>
      <c r="V635" s="19">
        <f>IFERROR(VLOOKUP($A635,'دیتا اولیه'!$A:$AN,20,FALSE)/10000000000/L635,"")</f>
        <v>7.6876211575740792</v>
      </c>
      <c r="W635" s="14">
        <f>IFERROR(VLOOKUP($A635,'دیتا اولیه'!$A:$AN,40,FALSE),"")</f>
        <v>241.36</v>
      </c>
      <c r="X635" s="18">
        <f>IFERROR(VLOOKUP($A635,'دیتا اولیه'!$A:$AN,23,FALSE),"")</f>
        <v>2.08</v>
      </c>
      <c r="Y635" s="18">
        <f>IFERROR(VLOOKUP($A635,'دیتا اولیه'!$A:$AN,24,FALSE),"")</f>
        <v>8.6289999999999996</v>
      </c>
      <c r="Z635" s="18" t="str">
        <f>IFERROR(VLOOKUP($A635,'دیتا اولیه'!$A:$AN,25,FALSE),"")</f>
        <v>-</v>
      </c>
      <c r="AA635" s="30">
        <f>IFERROR(VLOOKUP($A635,'دیتا اولیه'!$A:$AN,38,FALSE),"")</f>
        <v>0.20899999999999999</v>
      </c>
      <c r="AB635" s="18">
        <f>IFERROR(VLOOKUP($A635,'دیتا اولیه'!$A:$AN,39,FALSE),"")</f>
        <v>1.3936999999999999</v>
      </c>
      <c r="AC635" s="49"/>
    </row>
    <row r="636" spans="1:29" ht="20.5" thickBot="1" x14ac:dyDescent="0.4">
      <c r="A636" s="14" t="s">
        <v>1045</v>
      </c>
      <c r="B636" s="13" t="str">
        <f>VLOOKUP($A636,'دیتا اولیه'!$A:$AM,2,FALSE)</f>
        <v>پرتو بار فرابر خلیج فارس</v>
      </c>
      <c r="C636" s="13" t="str">
        <f>VLOOKUP($A636,'دیتا اولیه'!$A:$AM,3,FALSE)</f>
        <v>حمل و نقل از طریق خطوط راه اهن</v>
      </c>
      <c r="D636" s="13">
        <f>VLOOKUP($A636,'دیتا اولیه'!$A:$AM,5,FALSE)/10000000000</f>
        <v>2550</v>
      </c>
      <c r="E636" s="15">
        <f>IFERROR(D636/'دیتا اولیه'!$AO$2*1000,"")</f>
        <v>30.429594272076372</v>
      </c>
      <c r="F636" s="15">
        <f t="shared" si="36"/>
        <v>30.803284219997749</v>
      </c>
      <c r="G636" s="14">
        <f>IFERROR(F636/'دیتا اولیه'!$AP$2*1000000,"")</f>
        <v>608.27970418636949</v>
      </c>
      <c r="H636" s="15">
        <f>IFERROR(VLOOKUP($A636,'دیتا اولیه'!$A:$AM,16,FALSE)/10000000000,"")</f>
        <v>54.211799999999997</v>
      </c>
      <c r="I636" s="14">
        <f>IFERROR(H636/'دیتا اولیه'!$AQ$2*1000000,"")</f>
        <v>1048.2191886770563</v>
      </c>
      <c r="J636" s="15">
        <f t="shared" si="37"/>
        <v>22.600429113715133</v>
      </c>
      <c r="K636" s="14">
        <f>IFERROR(J636/'دیتا اولیه'!$AR$2*1000000,"")</f>
        <v>378.58567622686456</v>
      </c>
      <c r="L636" s="14">
        <f>IFERROR(VLOOKUP($A636,'دیتا اولیه'!$A:$AM,15,FALSE)/10000000000,"")</f>
        <v>27.3872</v>
      </c>
      <c r="M636" s="14">
        <f>IFERROR(L636/'دیتا اولیه'!$AS$2*1000000,"")</f>
        <v>405.13010162571561</v>
      </c>
      <c r="N636" s="51">
        <f>IFERROR(VLOOKUP($A636,'دیتا اولیه'!$A:$AM,36,FALSE),"")</f>
        <v>0.21179999999999999</v>
      </c>
      <c r="O636" s="35">
        <f t="shared" si="38"/>
        <v>7.0114711320838463E-2</v>
      </c>
      <c r="P636" s="51">
        <f>IFERROR(VLOOKUP($A636,'دیتا اولیه'!$A:$AM,37,FALSE),"")</f>
        <v>-0.1109</v>
      </c>
      <c r="Q636" s="34">
        <f t="shared" si="39"/>
        <v>-0.33397399446753739</v>
      </c>
      <c r="R636" s="54">
        <f>IFERROR(VLOOKUP($A636,'دیتا اولیه'!$A:$AM,31,FALSE),"")</f>
        <v>2.3E-3</v>
      </c>
      <c r="S636" s="14">
        <f>IFERROR(VLOOKUP($A636,'دیتا اولیه'!$A:$AM,17,FALSE)/10000000000,"")</f>
        <v>188.3597</v>
      </c>
      <c r="T636" s="14">
        <f>IFERROR(S636/'دیتا اولیه'!$AR$2*1000000,"")</f>
        <v>3155.2624084962395</v>
      </c>
      <c r="U636" s="30">
        <f>IFERROR(VLOOKUP($A636,'دیتا اولیه'!$A:$AM,22,FALSE),"")</f>
        <v>0.11070000000000001</v>
      </c>
      <c r="V636" s="19">
        <f>IFERROR(VLOOKUP($A636,'دیتا اولیه'!$A:$AN,20,FALSE)/10000000000/L636,"")</f>
        <v>9.8469357948238592E-2</v>
      </c>
      <c r="W636" s="14">
        <f>IFERROR(VLOOKUP($A636,'دیتا اولیه'!$A:$AN,40,FALSE),"")</f>
        <v>107.1782</v>
      </c>
      <c r="X636" s="18">
        <f>IFERROR(VLOOKUP($A636,'دیتا اولیه'!$A:$AN,23,FALSE),"")</f>
        <v>4.7821999999999996</v>
      </c>
      <c r="Y636" s="18">
        <f>IFERROR(VLOOKUP($A636,'دیتا اولیه'!$A:$AN,24,FALSE),"")</f>
        <v>54.171999999999997</v>
      </c>
      <c r="Z636" s="18" t="str">
        <f>IFERROR(VLOOKUP($A636,'دیتا اولیه'!$A:$AN,25,FALSE),"")</f>
        <v>-</v>
      </c>
      <c r="AA636" s="30">
        <f>IFERROR(VLOOKUP($A636,'دیتا اولیه'!$A:$AN,38,FALSE),"")</f>
        <v>1.3592</v>
      </c>
      <c r="AB636" s="18" t="str">
        <f>IFERROR(VLOOKUP($A636,'دیتا اولیه'!$A:$AN,39,FALSE),"")</f>
        <v>-</v>
      </c>
      <c r="AC636" s="49"/>
    </row>
    <row r="637" spans="1:29" ht="20.5" thickBot="1" x14ac:dyDescent="0.4">
      <c r="A637" s="55" t="s">
        <v>89</v>
      </c>
      <c r="B637" s="13" t="str">
        <f>VLOOKUP($A637,'دیتا اولیه'!$A:$AM,2,FALSE)</f>
        <v>حفاری شمال</v>
      </c>
      <c r="C637" s="13" t="str">
        <f>VLOOKUP($A637,'دیتا اولیه'!$A:$AM,3,FALSE)</f>
        <v>حفاری</v>
      </c>
      <c r="D637" s="13">
        <f>VLOOKUP($A637,'دیتا اولیه'!$A:$AM,5,FALSE)/10000000000</f>
        <v>10350</v>
      </c>
      <c r="E637" s="15">
        <f>IFERROR(D637/'دیتا اولیه'!$AO$2*1000,"")</f>
        <v>123.50835322195704</v>
      </c>
      <c r="F637" s="15">
        <f t="shared" si="36"/>
        <v>470.38648953380061</v>
      </c>
      <c r="G637" s="14">
        <f>IFERROR(F637/'دیتا اولیه'!$AP$2*1000000,"")</f>
        <v>9288.832731710123</v>
      </c>
      <c r="H637" s="15">
        <f>IFERROR(VLOOKUP($A637,'دیتا اولیه'!$A:$AM,16,FALSE)/10000000000,"")</f>
        <v>1298.9208000000001</v>
      </c>
      <c r="I637" s="14">
        <f>IFERROR(H637/'دیتا اولیه'!$AQ$2*1000000,"")</f>
        <v>25115.449166634444</v>
      </c>
      <c r="J637" s="15">
        <f t="shared" si="37"/>
        <v>2181.2716526483291</v>
      </c>
      <c r="K637" s="14">
        <f>IFERROR(J637/'دیتا اولیه'!$AR$2*1000000,"")</f>
        <v>36539.049745352851</v>
      </c>
      <c r="L637" s="14">
        <f>IFERROR(VLOOKUP($A637,'دیتا اولیه'!$A:$AM,15,FALSE)/10000000000,"")</f>
        <v>959.54139999999995</v>
      </c>
      <c r="M637" s="14">
        <f>IFERROR(L637/'دیتا اولیه'!$AS$2*1000000,"")</f>
        <v>14194.189435067528</v>
      </c>
      <c r="N637" s="51">
        <f>IFERROR(VLOOKUP($A637,'دیتا اولیه'!$A:$AM,36,FALSE),"")</f>
        <v>-0.56010000000000004</v>
      </c>
      <c r="O637" s="35">
        <f t="shared" si="38"/>
        <v>-0.61153370068490109</v>
      </c>
      <c r="P637" s="51">
        <f>IFERROR(VLOOKUP($A637,'دیتا اولیه'!$A:$AM,37,FALSE),"")</f>
        <v>1.0399</v>
      </c>
      <c r="Q637" s="34">
        <f t="shared" si="39"/>
        <v>0.52809183296105111</v>
      </c>
      <c r="R637" s="54">
        <f>IFERROR(VLOOKUP($A637,'دیتا اولیه'!$A:$AM,31,FALSE),"")</f>
        <v>0.41449999999999998</v>
      </c>
      <c r="S637" s="14">
        <f>IFERROR(VLOOKUP($A637,'دیتا اولیه'!$A:$AM,17,FALSE)/10000000000,"")</f>
        <v>5320.7910000000002</v>
      </c>
      <c r="T637" s="14">
        <f>IFERROR(S637/'دیتا اولیه'!$AR$2*1000000,"")</f>
        <v>89129.956279210019</v>
      </c>
      <c r="U637" s="30">
        <f>IFERROR(VLOOKUP($A637,'دیتا اولیه'!$A:$AM,22,FALSE),"")</f>
        <v>0.31180000000000002</v>
      </c>
      <c r="V637" s="19">
        <f>IFERROR(VLOOKUP($A637,'دیتا اولیه'!$A:$AN,20,FALSE)/10000000000/L637,"")</f>
        <v>6.8167459997036078E-2</v>
      </c>
      <c r="W637" s="14">
        <f>IFERROR(VLOOKUP($A637,'دیتا اولیه'!$A:$AN,40,FALSE),"")</f>
        <v>713.63279999999997</v>
      </c>
      <c r="X637" s="18">
        <f>IFERROR(VLOOKUP($A637,'دیتا اولیه'!$A:$AN,23,FALSE),"")</f>
        <v>1.9858</v>
      </c>
      <c r="Y637" s="18">
        <f>IFERROR(VLOOKUP($A637,'دیتا اولیه'!$A:$AN,24,FALSE),"")</f>
        <v>2.9384999999999999</v>
      </c>
      <c r="Z637" s="18" t="str">
        <f>IFERROR(VLOOKUP($A637,'دیتا اولیه'!$A:$AN,25,FALSE),"")</f>
        <v>-</v>
      </c>
      <c r="AA637" s="30">
        <f>IFERROR(VLOOKUP($A637,'دیتا اولیه'!$A:$AN,38,FALSE),"")</f>
        <v>0.48039999999999999</v>
      </c>
      <c r="AB637" s="18">
        <f>IFERROR(VLOOKUP($A637,'دیتا اولیه'!$A:$AN,39,FALSE),"")</f>
        <v>1.1757</v>
      </c>
      <c r="AC637" s="49"/>
    </row>
    <row r="638" spans="1:29" ht="20.5" thickBot="1" x14ac:dyDescent="0.4">
      <c r="A638" s="55" t="s">
        <v>1261</v>
      </c>
      <c r="B638" s="13" t="str">
        <f>VLOOKUP($A638,'دیتا اولیه'!$A:$AM,2,FALSE)</f>
        <v>مهندسی و ساختمان صنایع نفت</v>
      </c>
      <c r="C638" s="13" t="str">
        <f>VLOOKUP($A638,'دیتا اولیه'!$A:$AM,3,FALSE)</f>
        <v>حفاری</v>
      </c>
      <c r="D638" s="13">
        <f>VLOOKUP($A638,'دیتا اولیه'!$A:$AM,5,FALSE)/10000000000</f>
        <v>6909.9993811160002</v>
      </c>
      <c r="E638" s="15">
        <f>IFERROR(D638/'دیتا اولیه'!$AO$2*1000,"")</f>
        <v>82.458226504964202</v>
      </c>
      <c r="F638" s="15">
        <f t="shared" si="36"/>
        <v>23.269944601873835</v>
      </c>
      <c r="G638" s="14">
        <f>IFERROR(F638/'دیتا اولیه'!$AP$2*1000000,"")</f>
        <v>459.51707349671869</v>
      </c>
      <c r="H638" s="15">
        <f>IFERROR(VLOOKUP($A638,'دیتا اولیه'!$A:$AM,16,FALSE)/10000000000,"")</f>
        <v>522.36440000000005</v>
      </c>
      <c r="I638" s="14">
        <f>IFERROR(H638/'دیتا اولیه'!$AQ$2*1000000,"")</f>
        <v>10100.243628910632</v>
      </c>
      <c r="J638" s="15" t="str">
        <f t="shared" si="37"/>
        <v/>
      </c>
      <c r="K638" s="14" t="str">
        <f>IFERROR(J638/'دیتا اولیه'!$AR$2*1000000,"")</f>
        <v/>
      </c>
      <c r="L638" s="14">
        <f>IFERROR(VLOOKUP($A638,'دیتا اولیه'!$A:$AM,15,FALSE)/10000000000,"")</f>
        <v>91.150700000000001</v>
      </c>
      <c r="M638" s="14">
        <f>IFERROR(L638/'دیتا اولیه'!$AS$2*1000000,"")</f>
        <v>1348.3631898936408</v>
      </c>
      <c r="N638" s="51" t="str">
        <f>IFERROR(VLOOKUP($A638,'دیتا اولیه'!$A:$AM,36,FALSE),"")</f>
        <v>-</v>
      </c>
      <c r="O638" s="35" t="str">
        <f t="shared" si="38"/>
        <v/>
      </c>
      <c r="P638" s="51">
        <f>IFERROR(VLOOKUP($A638,'دیتا اولیه'!$A:$AM,37,FALSE),"")</f>
        <v>2.9171</v>
      </c>
      <c r="Q638" s="34">
        <f t="shared" si="39"/>
        <v>1.9343048771467881</v>
      </c>
      <c r="R638" s="54" t="str">
        <f>IFERROR(VLOOKUP($A638,'دیتا اولیه'!$A:$AM,31,FALSE),"")</f>
        <v>-</v>
      </c>
      <c r="S638" s="14">
        <f>IFERROR(VLOOKUP($A638,'دیتا اولیه'!$A:$AM,17,FALSE)/10000000000,"")</f>
        <v>-120.6439</v>
      </c>
      <c r="T638" s="14">
        <f>IFERROR(S638/'دیتا اولیه'!$AR$2*1000000,"")</f>
        <v>-2020.9374005393906</v>
      </c>
      <c r="U638" s="30">
        <f>IFERROR(VLOOKUP($A638,'دیتا اولیه'!$A:$AM,22,FALSE),"")</f>
        <v>0.43180000000000002</v>
      </c>
      <c r="V638" s="19">
        <f>IFERROR(VLOOKUP($A638,'دیتا اولیه'!$A:$AN,20,FALSE)/10000000000/L638,"")</f>
        <v>1.4801850122928295</v>
      </c>
      <c r="W638" s="14">
        <f>IFERROR(VLOOKUP($A638,'دیتا اولیه'!$A:$AN,40,FALSE),"")</f>
        <v>1433.6278</v>
      </c>
      <c r="X638" s="18">
        <f>IFERROR(VLOOKUP($A638,'دیتا اولیه'!$A:$AN,23,FALSE),"")</f>
        <v>1.1596</v>
      </c>
      <c r="Y638" s="18" t="str">
        <f>IFERROR(VLOOKUP($A638,'دیتا اولیه'!$A:$AN,24,FALSE),"")</f>
        <v>-</v>
      </c>
      <c r="Z638" s="18" t="str">
        <f>IFERROR(VLOOKUP($A638,'دیتا اولیه'!$A:$AN,25,FALSE),"")</f>
        <v>-</v>
      </c>
      <c r="AA638" s="30">
        <f>IFERROR(VLOOKUP($A638,'دیتا اولیه'!$A:$AN,38,FALSE),"")</f>
        <v>0.11650000000000001</v>
      </c>
      <c r="AB638" s="18">
        <f>IFERROR(VLOOKUP($A638,'دیتا اولیه'!$A:$AN,39,FALSE),"")</f>
        <v>0.3543</v>
      </c>
      <c r="AC638" s="49"/>
    </row>
    <row r="639" spans="1:29" ht="20.5" thickBot="1" x14ac:dyDescent="0.4">
      <c r="A639" s="14" t="s">
        <v>880</v>
      </c>
      <c r="B639" s="13" t="str">
        <f>VLOOKUP($A639,'دیتا اولیه'!$A:$AM,2,FALSE)</f>
        <v>نیوپان‌ 22 بهمن‌</v>
      </c>
      <c r="C639" s="13" t="str">
        <f>VLOOKUP($A639,'دیتا اولیه'!$A:$AM,3,FALSE)</f>
        <v>چوب</v>
      </c>
      <c r="D639" s="13">
        <f>VLOOKUP($A639,'دیتا اولیه'!$A:$AM,5,FALSE)/10000000000</f>
        <v>3379.8</v>
      </c>
      <c r="E639" s="15">
        <f>IFERROR(D639/'دیتا اولیه'!$AO$2*1000,"")</f>
        <v>40.331742243436757</v>
      </c>
      <c r="F639" s="15">
        <f t="shared" si="36"/>
        <v>9.0347551342812018</v>
      </c>
      <c r="G639" s="14">
        <f>IFERROR(F639/'دیتا اولیه'!$AP$2*1000000,"")</f>
        <v>178.41143630097159</v>
      </c>
      <c r="H639" s="15">
        <f>IFERROR(VLOOKUP($A639,'دیتا اولیه'!$A:$AM,16,FALSE)/10000000000,"")</f>
        <v>44.451000000000001</v>
      </c>
      <c r="I639" s="14">
        <f>IFERROR(H639/'دیتا اولیه'!$AQ$2*1000000,"")</f>
        <v>859.48799257511894</v>
      </c>
      <c r="J639" s="15">
        <f t="shared" si="37"/>
        <v>22.967871485943778</v>
      </c>
      <c r="K639" s="14">
        <f>IFERROR(J639/'دیتا اولیه'!$AR$2*1000000,"")</f>
        <v>384.74079913469313</v>
      </c>
      <c r="L639" s="14">
        <f>IFERROR(VLOOKUP($A639,'دیتا اولیه'!$A:$AM,15,FALSE)/10000000000,"")</f>
        <v>7.4347000000000003</v>
      </c>
      <c r="M639" s="14">
        <f>IFERROR(L639/'دیتا اولیه'!$AS$2*1000000,"")</f>
        <v>109.97914232037988</v>
      </c>
      <c r="N639" s="51">
        <f>IFERROR(VLOOKUP($A639,'دیتا اولیه'!$A:$AM,36,FALSE),"")</f>
        <v>-0.67630000000000001</v>
      </c>
      <c r="O639" s="35">
        <f t="shared" si="38"/>
        <v>-0.71414744012662534</v>
      </c>
      <c r="P639" s="51">
        <f>IFERROR(VLOOKUP($A639,'دیتا اولیه'!$A:$AM,37,FALSE),"")</f>
        <v>-0.17710000000000001</v>
      </c>
      <c r="Q639" s="34">
        <f t="shared" si="39"/>
        <v>-0.38356450348367632</v>
      </c>
      <c r="R639" s="54" t="str">
        <f>IFERROR(VLOOKUP($A639,'دیتا اولیه'!$A:$AM,31,FALSE),"")</f>
        <v>-</v>
      </c>
      <c r="S639" s="14">
        <f>IFERROR(VLOOKUP($A639,'دیتا اولیه'!$A:$AM,17,FALSE)/10000000000,"")</f>
        <v>62.322800000000001</v>
      </c>
      <c r="T639" s="14">
        <f>IFERROR(S639/'دیتا اولیه'!$AR$2*1000000,"")</f>
        <v>1043.9854599058579</v>
      </c>
      <c r="U639" s="30">
        <f>IFERROR(VLOOKUP($A639,'دیتا اولیه'!$A:$AM,22,FALSE),"")</f>
        <v>0.51480000000000004</v>
      </c>
      <c r="V639" s="19">
        <f>IFERROR(VLOOKUP($A639,'دیتا اولیه'!$A:$AN,20,FALSE)/10000000000/L639,"")</f>
        <v>6.9027667558879305E-2</v>
      </c>
      <c r="W639" s="14">
        <f>IFERROR(VLOOKUP($A639,'دیتا اولیه'!$A:$AN,40,FALSE),"")</f>
        <v>98.874899999999997</v>
      </c>
      <c r="X639" s="18">
        <f>IFERROR(VLOOKUP($A639,'دیتا اولیه'!$A:$AN,23,FALSE),"")</f>
        <v>10.4163</v>
      </c>
      <c r="Y639" s="18">
        <f>IFERROR(VLOOKUP($A639,'دیتا اولیه'!$A:$AN,24,FALSE),"")</f>
        <v>79.919700000000006</v>
      </c>
      <c r="Z639" s="18" t="str">
        <f>IFERROR(VLOOKUP($A639,'دیتا اولیه'!$A:$AN,25,FALSE),"")</f>
        <v>-</v>
      </c>
      <c r="AA639" s="30">
        <f>IFERROR(VLOOKUP($A639,'دیتا اولیه'!$A:$AN,38,FALSE),"")</f>
        <v>0.51100000000000001</v>
      </c>
      <c r="AB639" s="18">
        <f>IFERROR(VLOOKUP($A639,'دیتا اولیه'!$A:$AN,39,FALSE),"")</f>
        <v>-78333.354600000006</v>
      </c>
      <c r="AC639" s="49"/>
    </row>
    <row r="640" spans="1:29" ht="20.5" thickBot="1" x14ac:dyDescent="0.4">
      <c r="A640" s="14" t="s">
        <v>1324</v>
      </c>
      <c r="B640" s="13" t="str">
        <f>VLOOKUP($A640,'دیتا اولیه'!$A:$AM,2,FALSE)</f>
        <v>صنایع چوب خزر کاسپین</v>
      </c>
      <c r="C640" s="13" t="str">
        <f>VLOOKUP($A640,'دیتا اولیه'!$A:$AM,3,FALSE)</f>
        <v>چوب</v>
      </c>
      <c r="D640" s="13">
        <f>VLOOKUP($A640,'دیتا اولیه'!$A:$AM,5,FALSE)/10000000000</f>
        <v>1305</v>
      </c>
      <c r="E640" s="15">
        <f>IFERROR(D640/'دیتا اولیه'!$AO$2*1000,"")</f>
        <v>15.572792362768496</v>
      </c>
      <c r="F640" s="15">
        <f t="shared" si="36"/>
        <v>16.312468852785805</v>
      </c>
      <c r="G640" s="14">
        <f>IFERROR(F640/'دیتا اولیه'!$AP$2*1000000,"")</f>
        <v>322.12616217981451</v>
      </c>
      <c r="H640" s="15">
        <f>IFERROR(VLOOKUP($A640,'دیتا اولیه'!$A:$AM,16,FALSE)/10000000000,"")</f>
        <v>44.532699999999998</v>
      </c>
      <c r="I640" s="14">
        <f>IFERROR(H640/'دیتا اولیه'!$AQ$2*1000000,"")</f>
        <v>861.06771336865313</v>
      </c>
      <c r="J640" s="15">
        <f t="shared" si="37"/>
        <v>11.696062316872721</v>
      </c>
      <c r="K640" s="14">
        <f>IFERROR(J640/'دیتا اولیه'!$AR$2*1000000,"")</f>
        <v>195.9237870725953</v>
      </c>
      <c r="L640" s="14">
        <f>IFERROR(VLOOKUP($A640,'دیتا اولیه'!$A:$AM,15,FALSE)/10000000000,"")</f>
        <v>16.366299999999999</v>
      </c>
      <c r="M640" s="14">
        <f>IFERROR(L640/'دیتا اولیه'!$AS$2*1000000,"")</f>
        <v>242.10144820342893</v>
      </c>
      <c r="N640" s="51">
        <f>IFERROR(VLOOKUP($A640,'دیتا اولیه'!$A:$AM,36,FALSE),"")</f>
        <v>0.39929999999999999</v>
      </c>
      <c r="O640" s="35">
        <f t="shared" si="38"/>
        <v>0.23569195869883575</v>
      </c>
      <c r="P640" s="51">
        <f>IFERROR(VLOOKUP($A640,'دیتا اولیه'!$A:$AM,37,FALSE),"")</f>
        <v>3.3E-3</v>
      </c>
      <c r="Q640" s="34">
        <f t="shared" si="39"/>
        <v>-0.24842662090797474</v>
      </c>
      <c r="R640" s="54">
        <f>IFERROR(VLOOKUP($A640,'دیتا اولیه'!$A:$AM,31,FALSE),"")</f>
        <v>0.2392</v>
      </c>
      <c r="S640" s="14">
        <f>IFERROR(VLOOKUP($A640,'دیتا اولیه'!$A:$AM,17,FALSE)/10000000000,"")</f>
        <v>45.068800000000003</v>
      </c>
      <c r="T640" s="14">
        <f>IFERROR(S640/'دیتا اولیه'!$AR$2*1000000,"")</f>
        <v>754.95921068060375</v>
      </c>
      <c r="U640" s="30">
        <f>IFERROR(VLOOKUP($A640,'دیتا اولیه'!$A:$AM,22,FALSE),"")</f>
        <v>0.92069999999999996</v>
      </c>
      <c r="V640" s="19" t="str">
        <f>IFERROR(VLOOKUP($A640,'دیتا اولیه'!$A:$AN,20,FALSE)/10000000000/L640,"")</f>
        <v/>
      </c>
      <c r="W640" s="14">
        <f>IFERROR(VLOOKUP($A640,'دیتا اولیه'!$A:$AN,40,FALSE),"")</f>
        <v>16.626799999999999</v>
      </c>
      <c r="X640" s="18">
        <f>IFERROR(VLOOKUP($A640,'دیتا اولیه'!$A:$AN,23,FALSE),"")</f>
        <v>1.9628000000000001</v>
      </c>
      <c r="Y640" s="18">
        <f>IFERROR(VLOOKUP($A640,'دیتا اولیه'!$A:$AN,24,FALSE),"")</f>
        <v>55.669199999999996</v>
      </c>
      <c r="Z640" s="18" t="str">
        <f>IFERROR(VLOOKUP($A640,'دیتا اولیه'!$A:$AN,25,FALSE),"")</f>
        <v>-</v>
      </c>
      <c r="AA640" s="30">
        <f>IFERROR(VLOOKUP($A640,'دیتا اولیه'!$A:$AN,38,FALSE),"")</f>
        <v>0.39829999999999999</v>
      </c>
      <c r="AB640" s="18">
        <f>IFERROR(VLOOKUP($A640,'دیتا اولیه'!$A:$AN,39,FALSE),"")</f>
        <v>1.1041000000000001</v>
      </c>
      <c r="AC640" s="49"/>
    </row>
    <row r="641" spans="1:29" ht="20.5" thickBot="1" x14ac:dyDescent="0.4">
      <c r="A641" s="14" t="s">
        <v>773</v>
      </c>
      <c r="B641" s="13" t="str">
        <f>VLOOKUP($A641,'دیتا اولیه'!$A:$AM,2,FALSE)</f>
        <v>فیبر ایران‌</v>
      </c>
      <c r="C641" s="13" t="str">
        <f>VLOOKUP($A641,'دیتا اولیه'!$A:$AM,3,FALSE)</f>
        <v>چوب</v>
      </c>
      <c r="D641" s="13">
        <f>VLOOKUP($A641,'دیتا اولیه'!$A:$AM,5,FALSE)/10000000000</f>
        <v>1063.8</v>
      </c>
      <c r="E641" s="15">
        <f>IFERROR(D641/'دیتا اولیه'!$AO$2*1000,"")</f>
        <v>12.694510739856801</v>
      </c>
      <c r="F641" s="15" t="str">
        <f t="shared" si="36"/>
        <v/>
      </c>
      <c r="G641" s="14" t="str">
        <f>IFERROR(F641/'دیتا اولیه'!$AP$2*1000000,"")</f>
        <v/>
      </c>
      <c r="H641" s="15">
        <f>IFERROR(VLOOKUP($A641,'دیتا اولیه'!$A:$AM,16,FALSE)/10000000000,"")</f>
        <v>11.4504</v>
      </c>
      <c r="I641" s="14">
        <f>IFERROR(H641/'دیتا اولیه'!$AQ$2*1000000,"")</f>
        <v>221.4006728798484</v>
      </c>
      <c r="J641" s="15" t="str">
        <f t="shared" si="37"/>
        <v/>
      </c>
      <c r="K641" s="14" t="str">
        <f>IFERROR(J641/'دیتا اولیه'!$AR$2*1000000,"")</f>
        <v/>
      </c>
      <c r="L641" s="14">
        <f>IFERROR(VLOOKUP($A641,'دیتا اولیه'!$A:$AM,15,FALSE)/10000000000,"")</f>
        <v>14.4251</v>
      </c>
      <c r="M641" s="14">
        <f>IFERROR(L641/'دیتا اولیه'!$AS$2*1000000,"")</f>
        <v>213.38589665833345</v>
      </c>
      <c r="N641" s="51" t="str">
        <f>IFERROR(VLOOKUP($A641,'دیتا اولیه'!$A:$AM,36,FALSE),"")</f>
        <v>-</v>
      </c>
      <c r="O641" s="35" t="str">
        <f t="shared" si="38"/>
        <v/>
      </c>
      <c r="P641" s="51" t="str">
        <f>IFERROR(VLOOKUP($A641,'دیتا اولیه'!$A:$AM,37,FALSE),"")</f>
        <v>-</v>
      </c>
      <c r="Q641" s="34" t="str">
        <f t="shared" si="39"/>
        <v/>
      </c>
      <c r="R641" s="54">
        <f>IFERROR(VLOOKUP($A641,'دیتا اولیه'!$A:$AM,31,FALSE),"")</f>
        <v>0.28149999999999997</v>
      </c>
      <c r="S641" s="14">
        <f>IFERROR(VLOOKUP($A641,'دیتا اولیه'!$A:$AM,17,FALSE)/10000000000,"")</f>
        <v>31.145499999999998</v>
      </c>
      <c r="T641" s="14">
        <f>IFERROR(S641/'دیتا اولیه'!$AR$2*1000000,"")</f>
        <v>521.7263849104645</v>
      </c>
      <c r="U641" s="30">
        <f>IFERROR(VLOOKUP($A641,'دیتا اولیه'!$A:$AM,22,FALSE),"")</f>
        <v>0.1757</v>
      </c>
      <c r="V641" s="19">
        <f>IFERROR(VLOOKUP($A641,'دیتا اولیه'!$A:$AN,20,FALSE)/10000000000/L641,"")</f>
        <v>0.17945802802060296</v>
      </c>
      <c r="W641" s="14">
        <f>IFERROR(VLOOKUP($A641,'دیتا اولیه'!$A:$AN,40,FALSE),"")</f>
        <v>111.30500000000001</v>
      </c>
      <c r="X641" s="18">
        <f>IFERROR(VLOOKUP($A641,'دیتا اولیه'!$A:$AN,23,FALSE),"")</f>
        <v>6.2962999999999996</v>
      </c>
      <c r="Y641" s="18">
        <f>IFERROR(VLOOKUP($A641,'دیتا اولیه'!$A:$AN,24,FALSE),"")</f>
        <v>89.843800000000002</v>
      </c>
      <c r="Z641" s="18" t="str">
        <f>IFERROR(VLOOKUP($A641,'دیتا اولیه'!$A:$AN,25,FALSE),"")</f>
        <v>-</v>
      </c>
      <c r="AA641" s="30">
        <f>IFERROR(VLOOKUP($A641,'دیتا اولیه'!$A:$AN,38,FALSE),"")</f>
        <v>0.21</v>
      </c>
      <c r="AB641" s="18">
        <f>IFERROR(VLOOKUP($A641,'دیتا اولیه'!$A:$AN,39,FALSE),"")</f>
        <v>1.4925999999999999</v>
      </c>
      <c r="AC641" s="49"/>
    </row>
    <row r="642" spans="1:29" ht="20.5" thickBot="1" x14ac:dyDescent="0.4">
      <c r="A642" s="14" t="s">
        <v>1279</v>
      </c>
      <c r="B642" s="13" t="str">
        <f>VLOOKUP($A642,'دیتا اولیه'!$A:$AM,2,FALSE)</f>
        <v>افست‌</v>
      </c>
      <c r="C642" s="13" t="str">
        <f>VLOOKUP($A642,'دیتا اولیه'!$A:$AM,3,FALSE)</f>
        <v>چاپ و نشر</v>
      </c>
      <c r="D642" s="13">
        <f>VLOOKUP($A642,'دیتا اولیه'!$A:$AM,5,FALSE)/10000000000</f>
        <v>1839.29</v>
      </c>
      <c r="E642" s="15">
        <f>IFERROR(D642/'دیتا اولیه'!$AO$2*1000,"")</f>
        <v>21.948568019093081</v>
      </c>
      <c r="F642" s="15">
        <f t="shared" si="36"/>
        <v>23.715917035656023</v>
      </c>
      <c r="G642" s="14">
        <f>IFERROR(F642/'دیتا اولیه'!$AP$2*1000000,"")</f>
        <v>468.32379612274923</v>
      </c>
      <c r="H642" s="15">
        <f>IFERROR(VLOOKUP($A642,'دیتا اولیه'!$A:$AM,16,FALSE)/10000000000,"")</f>
        <v>300.10610000000003</v>
      </c>
      <c r="I642" s="14">
        <f>IFERROR(H642/'دیتا اولیه'!$AQ$2*1000000,"")</f>
        <v>5802.7398584632047</v>
      </c>
      <c r="J642" s="15">
        <f t="shared" si="37"/>
        <v>120.36073329390896</v>
      </c>
      <c r="K642" s="14">
        <f>IFERROR(J642/'دیتا اولیه'!$AR$2*1000000,"")</f>
        <v>2016.1940012715706</v>
      </c>
      <c r="L642" s="14">
        <f>IFERROR(VLOOKUP($A642,'دیتا اولیه'!$A:$AM,15,FALSE)/10000000000,"")</f>
        <v>40.706000000000003</v>
      </c>
      <c r="M642" s="14">
        <f>IFERROR(L642/'دیتا اولیه'!$AS$2*1000000,"")</f>
        <v>602.15085575657167</v>
      </c>
      <c r="N642" s="51">
        <f>IFERROR(VLOOKUP($A642,'دیتا اولیه'!$A:$AM,36,FALSE),"")</f>
        <v>-0.66180000000000005</v>
      </c>
      <c r="O642" s="35">
        <f t="shared" si="38"/>
        <v>-0.70134279966272695</v>
      </c>
      <c r="P642" s="51">
        <f>IFERROR(VLOOKUP($A642,'دیتا اولیه'!$A:$AM,37,FALSE),"")</f>
        <v>0.71640000000000004</v>
      </c>
      <c r="Q642" s="34">
        <f t="shared" si="39"/>
        <v>0.28575754796526698</v>
      </c>
      <c r="R642" s="54">
        <f>IFERROR(VLOOKUP($A642,'دیتا اولیه'!$A:$AM,31,FALSE),"")</f>
        <v>0.75649999999999995</v>
      </c>
      <c r="S642" s="14">
        <f>IFERROR(VLOOKUP($A642,'دیتا اولیه'!$A:$AM,17,FALSE)/10000000000,"")</f>
        <v>502.86160000000001</v>
      </c>
      <c r="T642" s="14">
        <f>IFERROR(S642/'دیتا اولیه'!$AR$2*1000000,"")</f>
        <v>8423.5656733169162</v>
      </c>
      <c r="U642" s="30">
        <f>IFERROR(VLOOKUP($A642,'دیتا اولیه'!$A:$AM,22,FALSE),"")</f>
        <v>0.48230000000000001</v>
      </c>
      <c r="V642" s="19">
        <f>IFERROR(VLOOKUP($A642,'دیتا اولیه'!$A:$AN,20,FALSE)/10000000000/L642,"")</f>
        <v>1.3413256031051934E-3</v>
      </c>
      <c r="W642" s="14">
        <f>IFERROR(VLOOKUP($A642,'دیتا اولیه'!$A:$AN,40,FALSE),"")</f>
        <v>44.8889</v>
      </c>
      <c r="X642" s="18">
        <f>IFERROR(VLOOKUP($A642,'دیتا اولیه'!$A:$AN,23,FALSE),"")</f>
        <v>2.0935999999999999</v>
      </c>
      <c r="Y642" s="18">
        <f>IFERROR(VLOOKUP($A642,'دیتا اولیه'!$A:$AN,24,FALSE),"")</f>
        <v>5.7820999999999998</v>
      </c>
      <c r="Z642" s="18" t="str">
        <f>IFERROR(VLOOKUP($A642,'دیتا اولیه'!$A:$AN,25,FALSE),"")</f>
        <v>-</v>
      </c>
      <c r="AA642" s="30">
        <f>IFERROR(VLOOKUP($A642,'دیتا اولیه'!$A:$AN,38,FALSE),"")</f>
        <v>0.29820000000000002</v>
      </c>
      <c r="AB642" s="18">
        <f>IFERROR(VLOOKUP($A642,'دیتا اولیه'!$A:$AN,39,FALSE),"")</f>
        <v>0.8054</v>
      </c>
      <c r="AC642" s="49"/>
    </row>
    <row r="643" spans="1:29" ht="20.5" thickBot="1" x14ac:dyDescent="0.4">
      <c r="A643" s="55" t="s">
        <v>1424</v>
      </c>
      <c r="B643" s="13" t="str">
        <f>VLOOKUP($A643,'دیتا اولیه'!$A:$AM,2,FALSE)</f>
        <v>پتروشیمی پردیس</v>
      </c>
      <c r="C643" s="13" t="str">
        <f>VLOOKUP($A643,'دیتا اولیه'!$A:$AM,3,FALSE)</f>
        <v>تولید کود و ترکیبات نیتروژن</v>
      </c>
      <c r="D643" s="13">
        <f>VLOOKUP($A643,'دیتا اولیه'!$A:$AM,5,FALSE)/10000000000</f>
        <v>123954</v>
      </c>
      <c r="E643" s="15">
        <f>IFERROR(D643/'دیتا اولیه'!$AO$2*1000,"")</f>
        <v>1479.1646778042959</v>
      </c>
      <c r="F643" s="15">
        <f t="shared" ref="F643:F706" si="40">IFERROR(L643/(1+P643),"")</f>
        <v>5006.1374919522141</v>
      </c>
      <c r="G643" s="14">
        <f>IFERROR(F643/'دیتا اولیه'!$AP$2*1000000,"")</f>
        <v>98857.375433495545</v>
      </c>
      <c r="H643" s="15">
        <f>IFERROR(VLOOKUP($A643,'دیتا اولیه'!$A:$AM,16,FALSE)/10000000000,"")</f>
        <v>19295.366999999998</v>
      </c>
      <c r="I643" s="14">
        <f>IFERROR(H643/'دیتا اولیه'!$AQ$2*1000000,"")</f>
        <v>373088.03511350008</v>
      </c>
      <c r="J643" s="15">
        <f t="shared" ref="J643:J706" si="41">IFERROR(L643/(1+N643),"")</f>
        <v>5073.2779469334491</v>
      </c>
      <c r="K643" s="14">
        <f>IFERROR(J643/'دیتا اولیه'!$AR$2*1000000,"")</f>
        <v>84983.800642133589</v>
      </c>
      <c r="L643" s="14">
        <f>IFERROR(VLOOKUP($A643,'دیتا اولیه'!$A:$AM,15,FALSE)/10000000000,"")</f>
        <v>6998.0796</v>
      </c>
      <c r="M643" s="14">
        <f>IFERROR(L643/'دیتا اولیه'!$AS$2*1000000,"")</f>
        <v>103520.35620774841</v>
      </c>
      <c r="N643" s="51">
        <f>IFERROR(VLOOKUP($A643,'دیتا اولیه'!$A:$AM,36,FALSE),"")</f>
        <v>0.37940000000000002</v>
      </c>
      <c r="O643" s="35">
        <f t="shared" ref="O643:O706" si="42">IFERROR((M643/K643)-1,"")</f>
        <v>0.2181186935104511</v>
      </c>
      <c r="P643" s="51">
        <f>IFERROR(VLOOKUP($A643,'دیتا اولیه'!$A:$AM,37,FALSE),"")</f>
        <v>0.39789999999999998</v>
      </c>
      <c r="Q643" s="34">
        <f t="shared" ref="Q643:Q706" si="43">IFERROR((M643/G643)-1,"")</f>
        <v>4.7168769692756074E-2</v>
      </c>
      <c r="R643" s="54">
        <f>IFERROR(VLOOKUP($A643,'دیتا اولیه'!$A:$AM,31,FALSE),"")</f>
        <v>9.5899999999999999E-2</v>
      </c>
      <c r="S643" s="14">
        <f>IFERROR(VLOOKUP($A643,'دیتا اولیه'!$A:$AM,17,FALSE)/10000000000,"")</f>
        <v>31875.936600000001</v>
      </c>
      <c r="T643" s="14">
        <f>IFERROR(S643/'دیتا اولیه'!$AR$2*1000000,"")</f>
        <v>533962.11869943212</v>
      </c>
      <c r="U643" s="30">
        <f>IFERROR(VLOOKUP($A643,'دیتا اولیه'!$A:$AM,22,FALSE),"")</f>
        <v>1.1505000000000001</v>
      </c>
      <c r="V643" s="19">
        <f>IFERROR(VLOOKUP($A643,'دیتا اولیه'!$A:$AN,20,FALSE)/10000000000/L643,"")</f>
        <v>1.244484272513848E-2</v>
      </c>
      <c r="W643" s="14">
        <f>IFERROR(VLOOKUP($A643,'دیتا اولیه'!$A:$AN,40,FALSE),"")</f>
        <v>349.42680000000001</v>
      </c>
      <c r="X643" s="18">
        <f>IFERROR(VLOOKUP($A643,'دیتا اولیه'!$A:$AN,23,FALSE),"")</f>
        <v>2.8898999999999999</v>
      </c>
      <c r="Y643" s="18">
        <f>IFERROR(VLOOKUP($A643,'دیتا اولیه'!$A:$AN,24,FALSE),"")</f>
        <v>5.8907999999999996</v>
      </c>
      <c r="Z643" s="18" t="str">
        <f>IFERROR(VLOOKUP($A643,'دیتا اولیه'!$A:$AN,25,FALSE),"")</f>
        <v>-</v>
      </c>
      <c r="AA643" s="30">
        <f>IFERROR(VLOOKUP($A643,'دیتا اولیه'!$A:$AN,38,FALSE),"")</f>
        <v>0.29420000000000002</v>
      </c>
      <c r="AB643" s="18">
        <f>IFERROR(VLOOKUP($A643,'دیتا اولیه'!$A:$AN,39,FALSE),"")</f>
        <v>0.72340000000000004</v>
      </c>
      <c r="AC643" s="49"/>
    </row>
    <row r="644" spans="1:29" ht="20.5" thickBot="1" x14ac:dyDescent="0.4">
      <c r="A644" s="55" t="s">
        <v>911</v>
      </c>
      <c r="B644" s="13" t="str">
        <f>VLOOKUP($A644,'دیتا اولیه'!$A:$AM,2,FALSE)</f>
        <v>پتروشیمی‌شیراز</v>
      </c>
      <c r="C644" s="13" t="str">
        <f>VLOOKUP($A644,'دیتا اولیه'!$A:$AM,3,FALSE)</f>
        <v>تولید کود و ترکیبات نیتروژن</v>
      </c>
      <c r="D644" s="13">
        <f>VLOOKUP($A644,'دیتا اولیه'!$A:$AM,5,FALSE)/10000000000</f>
        <v>60465.599999999999</v>
      </c>
      <c r="E644" s="15">
        <f>IFERROR(D644/'دیتا اولیه'!$AO$2*1000,"")</f>
        <v>721.54653937947489</v>
      </c>
      <c r="F644" s="15">
        <f t="shared" si="40"/>
        <v>1883.1900528110166</v>
      </c>
      <c r="G644" s="14">
        <f>IFERROR(F644/'دیتا اولیه'!$AP$2*1000000,"")</f>
        <v>37187.797251402379</v>
      </c>
      <c r="H644" s="15">
        <f>IFERROR(VLOOKUP($A644,'دیتا اولیه'!$A:$AM,16,FALSE)/10000000000,"")</f>
        <v>7675.5146000000004</v>
      </c>
      <c r="I644" s="14">
        <f>IFERROR(H644/'دیتا اولیه'!$AQ$2*1000000,"")</f>
        <v>148410.89369271821</v>
      </c>
      <c r="J644" s="15">
        <f t="shared" si="41"/>
        <v>971.03305642687246</v>
      </c>
      <c r="K644" s="14">
        <f>IFERROR(J644/'دیتا اولیه'!$AR$2*1000000,"")</f>
        <v>16266.027713735573</v>
      </c>
      <c r="L644" s="14">
        <f>IFERROR(VLOOKUP($A644,'دیتا اولیه'!$A:$AM,15,FALSE)/10000000000,"")</f>
        <v>2817.0639999999999</v>
      </c>
      <c r="M644" s="14">
        <f>IFERROR(L644/'دیتا اولیه'!$AS$2*1000000,"")</f>
        <v>41671.927930060207</v>
      </c>
      <c r="N644" s="51">
        <f>IFERROR(VLOOKUP($A644,'دیتا اولیه'!$A:$AM,36,FALSE),"")</f>
        <v>1.9011</v>
      </c>
      <c r="O644" s="35">
        <f t="shared" si="42"/>
        <v>1.5618994792976437</v>
      </c>
      <c r="P644" s="51">
        <f>IFERROR(VLOOKUP($A644,'دیتا اولیه'!$A:$AM,37,FALSE),"")</f>
        <v>0.49590000000000001</v>
      </c>
      <c r="Q644" s="34">
        <f t="shared" si="43"/>
        <v>0.12058070146891331</v>
      </c>
      <c r="R644" s="54">
        <f>IFERROR(VLOOKUP($A644,'دیتا اولیه'!$A:$AM,31,FALSE),"")</f>
        <v>0.214</v>
      </c>
      <c r="S644" s="14">
        <f>IFERROR(VLOOKUP($A644,'دیتا اولیه'!$A:$AM,17,FALSE)/10000000000,"")</f>
        <v>19378.383000000002</v>
      </c>
      <c r="T644" s="14">
        <f>IFERROR(S644/'دیتا اولیه'!$AR$2*1000000,"")</f>
        <v>324612.34232876025</v>
      </c>
      <c r="U644" s="30">
        <f>IFERROR(VLOOKUP($A644,'دیتا اولیه'!$A:$AM,22,FALSE),"")</f>
        <v>0.9</v>
      </c>
      <c r="V644" s="19">
        <f>IFERROR(VLOOKUP($A644,'دیتا اولیه'!$A:$AN,20,FALSE)/10000000000/L644,"")</f>
        <v>9.4995711847512161E-3</v>
      </c>
      <c r="W644" s="14">
        <f>IFERROR(VLOOKUP($A644,'دیتا اولیه'!$A:$AN,40,FALSE),"")</f>
        <v>240.24440000000001</v>
      </c>
      <c r="X644" s="18">
        <f>IFERROR(VLOOKUP($A644,'دیتا اولیه'!$A:$AN,23,FALSE),"")</f>
        <v>2.3454000000000002</v>
      </c>
      <c r="Y644" s="18">
        <f>IFERROR(VLOOKUP($A644,'دیتا اولیه'!$A:$AN,24,FALSE),"")</f>
        <v>7.9455999999999998</v>
      </c>
      <c r="Z644" s="18" t="str">
        <f>IFERROR(VLOOKUP($A644,'دیتا اولیه'!$A:$AN,25,FALSE),"")</f>
        <v>-</v>
      </c>
      <c r="AA644" s="30">
        <f>IFERROR(VLOOKUP($A644,'دیتا اولیه'!$A:$AN,38,FALSE),"")</f>
        <v>0.39069999999999999</v>
      </c>
      <c r="AB644" s="18">
        <f>IFERROR(VLOOKUP($A644,'دیتا اولیه'!$A:$AN,39,FALSE),"")</f>
        <v>0.78100000000000003</v>
      </c>
      <c r="AC644" s="49"/>
    </row>
    <row r="645" spans="1:29" ht="20.5" thickBot="1" x14ac:dyDescent="0.4">
      <c r="A645" s="14" t="s">
        <v>1386</v>
      </c>
      <c r="B645" s="13" t="str">
        <f>VLOOKUP($A645,'دیتا اولیه'!$A:$AM,2,FALSE)</f>
        <v>پتروشیمی خراسان</v>
      </c>
      <c r="C645" s="13" t="str">
        <f>VLOOKUP($A645,'دیتا اولیه'!$A:$AM,3,FALSE)</f>
        <v>تولید کود و ترکیبات نیتروژن</v>
      </c>
      <c r="D645" s="13">
        <f>VLOOKUP($A645,'دیتا اولیه'!$A:$AM,5,FALSE)/10000000000</f>
        <v>31289.451671999999</v>
      </c>
      <c r="E645" s="15">
        <f>IFERROR(D645/'دیتا اولیه'!$AO$2*1000,"")</f>
        <v>373.38247818615747</v>
      </c>
      <c r="F645" s="15">
        <f t="shared" si="40"/>
        <v>857.94208438514249</v>
      </c>
      <c r="G645" s="14">
        <f>IFERROR(F645/'دیتا اولیه'!$AP$2*1000000,"")</f>
        <v>16941.984288806132</v>
      </c>
      <c r="H645" s="15">
        <f>IFERROR(VLOOKUP($A645,'دیتا اولیه'!$A:$AM,16,FALSE)/10000000000,"")</f>
        <v>2567.6846</v>
      </c>
      <c r="I645" s="14">
        <f>IFERROR(H645/'دیتا اولیه'!$AQ$2*1000000,"")</f>
        <v>49647.793804864843</v>
      </c>
      <c r="J645" s="15">
        <f t="shared" si="41"/>
        <v>1312.3750000000002</v>
      </c>
      <c r="K645" s="14">
        <f>IFERROR(J645/'دیتا اولیه'!$AR$2*1000000,"")</f>
        <v>21983.935541149476</v>
      </c>
      <c r="L645" s="14">
        <f>IFERROR(VLOOKUP($A645,'دیتا اولیه'!$A:$AM,15,FALSE)/10000000000,"")</f>
        <v>1189.5367000000001</v>
      </c>
      <c r="M645" s="14">
        <f>IFERROR(L645/'دیتا اولیه'!$AS$2*1000000,"")</f>
        <v>17596.436443247883</v>
      </c>
      <c r="N645" s="51">
        <f>IFERROR(VLOOKUP($A645,'دیتا اولیه'!$A:$AM,36,FALSE),"")</f>
        <v>-9.3600000000000003E-2</v>
      </c>
      <c r="O645" s="35">
        <f t="shared" si="42"/>
        <v>-0.19957750920844375</v>
      </c>
      <c r="P645" s="51">
        <f>IFERROR(VLOOKUP($A645,'دیتا اولیه'!$A:$AM,37,FALSE),"")</f>
        <v>0.38650000000000001</v>
      </c>
      <c r="Q645" s="34">
        <f t="shared" si="43"/>
        <v>3.8629014363692926E-2</v>
      </c>
      <c r="R645" s="54">
        <f>IFERROR(VLOOKUP($A645,'دیتا اولیه'!$A:$AM,31,FALSE),"")</f>
        <v>0.15029999999999999</v>
      </c>
      <c r="S645" s="14">
        <f>IFERROR(VLOOKUP($A645,'دیتا اولیه'!$A:$AM,17,FALSE)/10000000000,"")</f>
        <v>4870.4946</v>
      </c>
      <c r="T645" s="14">
        <f>IFERROR(S645/'دیتا اولیه'!$AR$2*1000000,"")</f>
        <v>81586.923966028437</v>
      </c>
      <c r="U645" s="30">
        <f>IFERROR(VLOOKUP($A645,'دیتا اولیه'!$A:$AM,22,FALSE),"")</f>
        <v>0.97589999999999999</v>
      </c>
      <c r="V645" s="19">
        <f>IFERROR(VLOOKUP($A645,'دیتا اولیه'!$A:$AN,20,FALSE)/10000000000/L645,"")</f>
        <v>0.21405442976244446</v>
      </c>
      <c r="W645" s="14">
        <f>IFERROR(VLOOKUP($A645,'دیتا اولیه'!$A:$AN,40,FALSE),"")</f>
        <v>233.9461</v>
      </c>
      <c r="X645" s="18">
        <f>IFERROR(VLOOKUP($A645,'دیتا اولیه'!$A:$AN,23,FALSE),"")</f>
        <v>4.0593000000000004</v>
      </c>
      <c r="Y645" s="18">
        <f>IFERROR(VLOOKUP($A645,'دیتا اولیه'!$A:$AN,24,FALSE),"")</f>
        <v>8.7608999999999995</v>
      </c>
      <c r="Z645" s="18" t="str">
        <f>IFERROR(VLOOKUP($A645,'دیتا اولیه'!$A:$AN,25,FALSE),"")</f>
        <v>-</v>
      </c>
      <c r="AA645" s="30">
        <f>IFERROR(VLOOKUP($A645,'دیتا اولیه'!$A:$AN,38,FALSE),"")</f>
        <v>0.1968</v>
      </c>
      <c r="AB645" s="18">
        <f>IFERROR(VLOOKUP($A645,'دیتا اولیه'!$A:$AN,39,FALSE),"")</f>
        <v>0.60009999999999997</v>
      </c>
      <c r="AC645" s="49"/>
    </row>
    <row r="646" spans="1:29" ht="20.5" thickBot="1" x14ac:dyDescent="0.4">
      <c r="A646" s="14" t="s">
        <v>1057</v>
      </c>
      <c r="B646" s="13" t="str">
        <f>VLOOKUP($A646,'دیتا اولیه'!$A:$AM,2,FALSE)</f>
        <v>صنایع پتروشیمی کرمانشاه</v>
      </c>
      <c r="C646" s="13" t="str">
        <f>VLOOKUP($A646,'دیتا اولیه'!$A:$AM,3,FALSE)</f>
        <v>تولید کود و ترکیبات نیتروژن</v>
      </c>
      <c r="D646" s="13">
        <f>VLOOKUP($A646,'دیتا اولیه'!$A:$AM,5,FALSE)/10000000000</f>
        <v>28163.016</v>
      </c>
      <c r="E646" s="15">
        <f>IFERROR(D646/'دیتا اولیه'!$AO$2*1000,"")</f>
        <v>336.0741766109785</v>
      </c>
      <c r="F646" s="15">
        <f t="shared" si="40"/>
        <v>1184.3817871269327</v>
      </c>
      <c r="G646" s="14">
        <f>IFERROR(F646/'دیتا اولیه'!$AP$2*1000000,"")</f>
        <v>23388.265938525528</v>
      </c>
      <c r="H646" s="15">
        <f>IFERROR(VLOOKUP($A646,'دیتا اولیه'!$A:$AM,16,FALSE)/10000000000,"")</f>
        <v>3717.5794999999998</v>
      </c>
      <c r="I646" s="14">
        <f>IFERROR(H646/'دیتا اولیه'!$AQ$2*1000000,"")</f>
        <v>71881.733632391042</v>
      </c>
      <c r="J646" s="15">
        <f t="shared" si="41"/>
        <v>692.14935644864727</v>
      </c>
      <c r="K646" s="14">
        <f>IFERROR(J646/'دیتا اولیه'!$AR$2*1000000,"")</f>
        <v>11594.37419717318</v>
      </c>
      <c r="L646" s="14">
        <f>IFERROR(VLOOKUP($A646,'دیتا اولیه'!$A:$AM,15,FALSE)/10000000000,"")</f>
        <v>1317.5063</v>
      </c>
      <c r="M646" s="14">
        <f>IFERROR(L646/'دیتا اولیه'!$AS$2*1000000,"")</f>
        <v>19489.44986020917</v>
      </c>
      <c r="N646" s="51">
        <f>IFERROR(VLOOKUP($A646,'دیتا اولیه'!$A:$AM,36,FALSE),"")</f>
        <v>0.90349999999999997</v>
      </c>
      <c r="O646" s="35">
        <f t="shared" si="42"/>
        <v>0.68094021538142924</v>
      </c>
      <c r="P646" s="51">
        <f>IFERROR(VLOOKUP($A646,'دیتا اولیه'!$A:$AM,37,FALSE),"")</f>
        <v>0.1124</v>
      </c>
      <c r="Q646" s="34">
        <f t="shared" si="43"/>
        <v>-0.16669966420615079</v>
      </c>
      <c r="R646" s="54">
        <f>IFERROR(VLOOKUP($A646,'دیتا اولیه'!$A:$AM,31,FALSE),"")</f>
        <v>-3.9399999999999998E-2</v>
      </c>
      <c r="S646" s="14">
        <f>IFERROR(VLOOKUP($A646,'دیتا اولیه'!$A:$AM,17,FALSE)/10000000000,"")</f>
        <v>8717.0380999999998</v>
      </c>
      <c r="T646" s="14">
        <f>IFERROR(S646/'دیتا اولیه'!$AR$2*1000000,"")</f>
        <v>146021.37628356533</v>
      </c>
      <c r="U646" s="30">
        <f>IFERROR(VLOOKUP($A646,'دیتا اولیه'!$A:$AM,22,FALSE),"")</f>
        <v>0.69920000000000004</v>
      </c>
      <c r="V646" s="19">
        <f>IFERROR(VLOOKUP($A646,'دیتا اولیه'!$A:$AN,20,FALSE)/10000000000/L646,"")</f>
        <v>3.7187677964044645E-2</v>
      </c>
      <c r="W646" s="14">
        <f>IFERROR(VLOOKUP($A646,'دیتا اولیه'!$A:$AN,40,FALSE),"")</f>
        <v>328.1823</v>
      </c>
      <c r="X646" s="18">
        <f>IFERROR(VLOOKUP($A646,'دیتا اولیه'!$A:$AN,23,FALSE),"")</f>
        <v>3.6171000000000002</v>
      </c>
      <c r="Y646" s="18">
        <f>IFERROR(VLOOKUP($A646,'دیتا اولیه'!$A:$AN,24,FALSE),"")</f>
        <v>9.2899999999999991</v>
      </c>
      <c r="Z646" s="18" t="str">
        <f>IFERROR(VLOOKUP($A646,'دیتا اولیه'!$A:$AN,25,FALSE),"")</f>
        <v>-</v>
      </c>
      <c r="AA646" s="30">
        <f>IFERROR(VLOOKUP($A646,'دیتا اولیه'!$A:$AN,38,FALSE),"")</f>
        <v>0.31480000000000002</v>
      </c>
      <c r="AB646" s="18">
        <f>IFERROR(VLOOKUP($A646,'دیتا اولیه'!$A:$AN,39,FALSE),"")</f>
        <v>0.97899999999999998</v>
      </c>
      <c r="AC646" s="49"/>
    </row>
    <row r="647" spans="1:29" ht="20.5" thickBot="1" x14ac:dyDescent="0.4">
      <c r="A647" s="14" t="s">
        <v>595</v>
      </c>
      <c r="B647" s="13" t="str">
        <f>VLOOKUP($A647,'دیتا اولیه'!$A:$AM,2,FALSE)</f>
        <v>کود شیمیایی اوره لردگان</v>
      </c>
      <c r="C647" s="13" t="str">
        <f>VLOOKUP($A647,'دیتا اولیه'!$A:$AM,3,FALSE)</f>
        <v>تولید کود و ترکیبات نیتروژن</v>
      </c>
      <c r="D647" s="13">
        <f>VLOOKUP($A647,'دیتا اولیه'!$A:$AM,5,FALSE)/10000000000</f>
        <v>5742</v>
      </c>
      <c r="E647" s="15">
        <f>IFERROR(D647/'دیتا اولیه'!$AO$2*1000,"")</f>
        <v>68.520286396181376</v>
      </c>
      <c r="F647" s="15" t="str">
        <f t="shared" si="40"/>
        <v/>
      </c>
      <c r="G647" s="14" t="str">
        <f>IFERROR(F647/'دیتا اولیه'!$AP$2*1000000,"")</f>
        <v/>
      </c>
      <c r="H647" s="15">
        <f>IFERROR(VLOOKUP($A647,'دیتا اولیه'!$A:$AM,16,FALSE)/10000000000,"")</f>
        <v>-444.83</v>
      </c>
      <c r="I647" s="14">
        <f>IFERROR(H647/'دیتا اولیه'!$AQ$2*1000000,"")</f>
        <v>-8601.0673266560971</v>
      </c>
      <c r="J647" s="15" t="str">
        <f t="shared" si="41"/>
        <v/>
      </c>
      <c r="K647" s="14" t="str">
        <f>IFERROR(J647/'دیتا اولیه'!$AR$2*1000000,"")</f>
        <v/>
      </c>
      <c r="L647" s="14">
        <f>IFERROR(VLOOKUP($A647,'دیتا اولیه'!$A:$AM,15,FALSE)/10000000000,"")</f>
        <v>246.79409999999999</v>
      </c>
      <c r="M647" s="14">
        <f>IFERROR(L647/'دیتا اولیه'!$AS$2*1000000,"")</f>
        <v>3650.7462907353442</v>
      </c>
      <c r="N647" s="51" t="str">
        <f>IFERROR(VLOOKUP($A647,'دیتا اولیه'!$A:$AM,36,FALSE),"")</f>
        <v>-</v>
      </c>
      <c r="O647" s="35" t="str">
        <f t="shared" si="42"/>
        <v/>
      </c>
      <c r="P647" s="51" t="str">
        <f>IFERROR(VLOOKUP($A647,'دیتا اولیه'!$A:$AM,37,FALSE),"")</f>
        <v>-</v>
      </c>
      <c r="Q647" s="34" t="str">
        <f t="shared" si="43"/>
        <v/>
      </c>
      <c r="R647" s="54">
        <f>IFERROR(VLOOKUP($A647,'دیتا اولیه'!$A:$AM,31,FALSE),"")</f>
        <v>-7.9399999999999998E-2</v>
      </c>
      <c r="S647" s="14">
        <f>IFERROR(VLOOKUP($A647,'دیتا اولیه'!$A:$AM,17,FALSE)/10000000000,"")</f>
        <v>-999.09680000000003</v>
      </c>
      <c r="T647" s="14">
        <f>IFERROR(S647/'دیتا اولیه'!$AR$2*1000000,"")</f>
        <v>-16736.130793842236</v>
      </c>
      <c r="U647" s="30" t="str">
        <f>IFERROR(VLOOKUP($A647,'دیتا اولیه'!$A:$AM,22,FALSE),"")</f>
        <v>-</v>
      </c>
      <c r="V647" s="19">
        <f>IFERROR(VLOOKUP($A647,'دیتا اولیه'!$A:$AN,20,FALSE)/10000000000/L647,"")</f>
        <v>2.1080921302413631</v>
      </c>
      <c r="W647" s="14">
        <f>IFERROR(VLOOKUP($A647,'دیتا اولیه'!$A:$AN,40,FALSE),"")</f>
        <v>378.74400000000003</v>
      </c>
      <c r="X647" s="18">
        <f>IFERROR(VLOOKUP($A647,'دیتا اولیه'!$A:$AN,23,FALSE),"")</f>
        <v>0.79039999999999999</v>
      </c>
      <c r="Y647" s="18" t="str">
        <f>IFERROR(VLOOKUP($A647,'دیتا اولیه'!$A:$AN,24,FALSE),"")</f>
        <v>-</v>
      </c>
      <c r="Z647" s="18" t="str">
        <f>IFERROR(VLOOKUP($A647,'دیتا اولیه'!$A:$AN,25,FALSE),"")</f>
        <v>-</v>
      </c>
      <c r="AA647" s="30">
        <f>IFERROR(VLOOKUP($A647,'دیتا اولیه'!$A:$AN,38,FALSE),"")</f>
        <v>0.20519999999999999</v>
      </c>
      <c r="AB647" s="18">
        <f>IFERROR(VLOOKUP($A647,'دیتا اولیه'!$A:$AN,39,FALSE),"")</f>
        <v>0.95389999999999997</v>
      </c>
      <c r="AC647" s="49"/>
    </row>
    <row r="648" spans="1:29" ht="20.5" thickBot="1" x14ac:dyDescent="0.4">
      <c r="A648" s="14" t="s">
        <v>729</v>
      </c>
      <c r="B648" s="13" t="str">
        <f>VLOOKUP($A648,'دیتا اولیه'!$A:$AM,2,FALSE)</f>
        <v>پتروشیمی ارومیه</v>
      </c>
      <c r="C648" s="13" t="str">
        <f>VLOOKUP($A648,'دیتا اولیه'!$A:$AM,3,FALSE)</f>
        <v>تولید کود و ترکیبات نیتروژن</v>
      </c>
      <c r="D648" s="13">
        <f>VLOOKUP($A648,'دیتا اولیه'!$A:$AM,5,FALSE)/10000000000</f>
        <v>2396</v>
      </c>
      <c r="E648" s="15">
        <f>IFERROR(D648/'دیتا اولیه'!$AO$2*1000,"")</f>
        <v>28.591885441527449</v>
      </c>
      <c r="F648" s="15">
        <f t="shared" si="40"/>
        <v>26.565475801711187</v>
      </c>
      <c r="G648" s="14">
        <f>IFERROR(F648/'دیتا اولیه'!$AP$2*1000000,"")</f>
        <v>524.59470382526047</v>
      </c>
      <c r="H648" s="15">
        <f>IFERROR(VLOOKUP($A648,'دیتا اولیه'!$A:$AM,16,FALSE)/10000000000,"")</f>
        <v>255.47309999999999</v>
      </c>
      <c r="I648" s="14">
        <f>IFERROR(H648/'دیتا اولیه'!$AQ$2*1000000,"")</f>
        <v>4939.7327816234192</v>
      </c>
      <c r="J648" s="15" t="str">
        <f t="shared" si="41"/>
        <v/>
      </c>
      <c r="K648" s="14" t="str">
        <f>IFERROR(J648/'دیتا اولیه'!$AR$2*1000000,"")</f>
        <v/>
      </c>
      <c r="L648" s="14">
        <f>IFERROR(VLOOKUP($A648,'دیتا اولیه'!$A:$AM,15,FALSE)/10000000000,"")</f>
        <v>40.674399999999999</v>
      </c>
      <c r="M648" s="14">
        <f>IFERROR(L648/'دیتا اولیه'!$AS$2*1000000,"")</f>
        <v>601.68340705019148</v>
      </c>
      <c r="N648" s="51" t="str">
        <f>IFERROR(VLOOKUP($A648,'دیتا اولیه'!$A:$AM,36,FALSE),"")</f>
        <v>-</v>
      </c>
      <c r="O648" s="35" t="str">
        <f t="shared" si="42"/>
        <v/>
      </c>
      <c r="P648" s="51">
        <f>IFERROR(VLOOKUP($A648,'دیتا اولیه'!$A:$AM,37,FALSE),"")</f>
        <v>0.53110000000000002</v>
      </c>
      <c r="Q648" s="34">
        <f t="shared" si="43"/>
        <v>0.14694906880075709</v>
      </c>
      <c r="R648" s="54">
        <f>IFERROR(VLOOKUP($A648,'دیتا اولیه'!$A:$AM,31,FALSE),"")</f>
        <v>8.3999999999999995E-3</v>
      </c>
      <c r="S648" s="14">
        <f>IFERROR(VLOOKUP($A648,'دیتا اولیه'!$A:$AM,17,FALSE)/10000000000,"")</f>
        <v>206.15309999999999</v>
      </c>
      <c r="T648" s="14">
        <f>IFERROR(S648/'دیتا اولیه'!$AR$2*1000000,"")</f>
        <v>3453.324287652646</v>
      </c>
      <c r="U648" s="30">
        <f>IFERROR(VLOOKUP($A648,'دیتا اولیه'!$A:$AM,22,FALSE),"")</f>
        <v>0.58709999999999996</v>
      </c>
      <c r="V648" s="19">
        <f>IFERROR(VLOOKUP($A648,'دیتا اولیه'!$A:$AN,20,FALSE)/10000000000/L648,"")</f>
        <v>0.29632151918651534</v>
      </c>
      <c r="W648" s="14">
        <f>IFERROR(VLOOKUP($A648,'دیتا اولیه'!$A:$AN,40,FALSE),"")</f>
        <v>154.3503</v>
      </c>
      <c r="X648" s="18">
        <f>IFERROR(VLOOKUP($A648,'دیتا اولیه'!$A:$AN,23,FALSE),"")</f>
        <v>1.3684000000000001</v>
      </c>
      <c r="Y648" s="18">
        <f>IFERROR(VLOOKUP($A648,'دیتا اولیه'!$A:$AN,24,FALSE),"")</f>
        <v>16.851099999999999</v>
      </c>
      <c r="Z648" s="18" t="str">
        <f>IFERROR(VLOOKUP($A648,'دیتا اولیه'!$A:$AN,25,FALSE),"")</f>
        <v>-</v>
      </c>
      <c r="AA648" s="30">
        <f>IFERROR(VLOOKUP($A648,'دیتا اولیه'!$A:$AN,38,FALSE),"")</f>
        <v>0.29239999999999999</v>
      </c>
      <c r="AB648" s="18">
        <f>IFERROR(VLOOKUP($A648,'دیتا اولیه'!$A:$AN,39,FALSE),"")</f>
        <v>1.5427</v>
      </c>
      <c r="AC648" s="49"/>
    </row>
    <row r="649" spans="1:29" ht="20.5" thickBot="1" x14ac:dyDescent="0.4">
      <c r="A649" s="55" t="s">
        <v>116</v>
      </c>
      <c r="B649" s="13" t="str">
        <f>VLOOKUP($A649,'دیتا اولیه'!$A:$AM,2,FALSE)</f>
        <v>ملی‌ صنایع‌ مس‌ ایران‌</v>
      </c>
      <c r="C649" s="13" t="str">
        <f>VLOOKUP($A649,'دیتا اولیه'!$A:$AM,3,FALSE)</f>
        <v>تولید فلزات گرانبهای غیراهن</v>
      </c>
      <c r="D649" s="13">
        <f>VLOOKUP($A649,'دیتا اولیه'!$A:$AM,5,FALSE)/10000000000</f>
        <v>627120</v>
      </c>
      <c r="E649" s="15">
        <f>IFERROR(D649/'دیتا اولیه'!$AO$2*1000,"")</f>
        <v>7483.5322195704057</v>
      </c>
      <c r="F649" s="15">
        <f t="shared" si="40"/>
        <v>13415.177966101695</v>
      </c>
      <c r="G649" s="14">
        <f>IFERROR(F649/'دیتا اولیه'!$AP$2*1000000,"")</f>
        <v>264912.67705572071</v>
      </c>
      <c r="H649" s="15">
        <f>IFERROR(VLOOKUP($A649,'دیتا اولیه'!$A:$AM,16,FALSE)/10000000000,"")</f>
        <v>58006.234499999999</v>
      </c>
      <c r="I649" s="14">
        <f>IFERROR(H649/'دیتا اولیه'!$AQ$2*1000000,"")</f>
        <v>1121586.9619861555</v>
      </c>
      <c r="J649" s="15">
        <f t="shared" si="41"/>
        <v>17060.503710247347</v>
      </c>
      <c r="K649" s="14">
        <f>IFERROR(J649/'دیتا اولیه'!$AR$2*1000000,"")</f>
        <v>285784.94246356346</v>
      </c>
      <c r="L649" s="14">
        <f>IFERROR(VLOOKUP($A649,'دیتا اولیه'!$A:$AM,15,FALSE)/10000000000,"")</f>
        <v>19312.4902</v>
      </c>
      <c r="M649" s="14">
        <f>IFERROR(L649/'دیتا اولیه'!$AS$2*1000000,"")</f>
        <v>285683.4987648112</v>
      </c>
      <c r="N649" s="51">
        <f>IFERROR(VLOOKUP($A649,'دیتا اولیه'!$A:$AM,36,FALSE),"")</f>
        <v>0.13200000000000001</v>
      </c>
      <c r="O649" s="35">
        <f t="shared" si="42"/>
        <v>-3.5496516323707539E-4</v>
      </c>
      <c r="P649" s="51">
        <f>IFERROR(VLOOKUP($A649,'دیتا اولیه'!$A:$AM,37,FALSE),"")</f>
        <v>0.43959999999999999</v>
      </c>
      <c r="Q649" s="34">
        <f t="shared" si="43"/>
        <v>7.8406295764855471E-2</v>
      </c>
      <c r="R649" s="54">
        <f>IFERROR(VLOOKUP($A649,'دیتا اولیه'!$A:$AM,31,FALSE),"")</f>
        <v>0.31950000000000001</v>
      </c>
      <c r="S649" s="14">
        <f>IFERROR(VLOOKUP($A649,'دیتا اولیه'!$A:$AM,17,FALSE)/10000000000,"")</f>
        <v>82007.859700000001</v>
      </c>
      <c r="T649" s="14">
        <f>IFERROR(S649/'دیتا اولیه'!$AR$2*1000000,"")</f>
        <v>1373735.023535521</v>
      </c>
      <c r="U649" s="30">
        <f>IFERROR(VLOOKUP($A649,'دیتا اولیه'!$A:$AM,22,FALSE),"")</f>
        <v>0.4975</v>
      </c>
      <c r="V649" s="19">
        <f>IFERROR(VLOOKUP($A649,'دیتا اولیه'!$A:$AN,20,FALSE)/10000000000/L649,"")</f>
        <v>3.5900600741793514E-3</v>
      </c>
      <c r="W649" s="14">
        <f>IFERROR(VLOOKUP($A649,'دیتا اولیه'!$A:$AN,40,FALSE),"")</f>
        <v>130.36529999999999</v>
      </c>
      <c r="X649" s="18">
        <f>IFERROR(VLOOKUP($A649,'دیتا اولیه'!$A:$AN,23,FALSE),"")</f>
        <v>4.1451000000000002</v>
      </c>
      <c r="Y649" s="18">
        <f>IFERROR(VLOOKUP($A649,'دیتا اولیه'!$A:$AN,24,FALSE),"")</f>
        <v>9.7919</v>
      </c>
      <c r="Z649" s="18" t="str">
        <f>IFERROR(VLOOKUP($A649,'دیتا اولیه'!$A:$AN,25,FALSE),"")</f>
        <v>-</v>
      </c>
      <c r="AA649" s="30">
        <f>IFERROR(VLOOKUP($A649,'دیتا اولیه'!$A:$AN,38,FALSE),"")</f>
        <v>0.34910000000000002</v>
      </c>
      <c r="AB649" s="18">
        <f>IFERROR(VLOOKUP($A649,'دیتا اولیه'!$A:$AN,39,FALSE),"")</f>
        <v>1.0988</v>
      </c>
      <c r="AC649" s="49"/>
    </row>
    <row r="650" spans="1:29" ht="20.5" thickBot="1" x14ac:dyDescent="0.4">
      <c r="A650" s="55" t="s">
        <v>975</v>
      </c>
      <c r="B650" s="13" t="str">
        <f>VLOOKUP($A650,'دیتا اولیه'!$A:$AM,2,FALSE)</f>
        <v>آلومینیوم‌ایران‌</v>
      </c>
      <c r="C650" s="13" t="str">
        <f>VLOOKUP($A650,'دیتا اولیه'!$A:$AM,3,FALSE)</f>
        <v>تولید فلزات گرانبهای غیراهن</v>
      </c>
      <c r="D650" s="13">
        <f>VLOOKUP($A650,'دیتا اولیه'!$A:$AM,5,FALSE)/10000000000</f>
        <v>34850</v>
      </c>
      <c r="E650" s="15">
        <f>IFERROR(D650/'دیتا اولیه'!$AO$2*1000,"")</f>
        <v>415.87112171837708</v>
      </c>
      <c r="F650" s="15">
        <f t="shared" si="40"/>
        <v>431.78069048574872</v>
      </c>
      <c r="G650" s="14">
        <f>IFERROR(F650/'دیتا اولیه'!$AP$2*1000000,"")</f>
        <v>8526.4749306032536</v>
      </c>
      <c r="H650" s="15">
        <f>IFERROR(VLOOKUP($A650,'دیتا اولیه'!$A:$AM,16,FALSE)/10000000000,"")</f>
        <v>3786.6855999999998</v>
      </c>
      <c r="I650" s="14">
        <f>IFERROR(H650/'دیتا اولیه'!$AQ$2*1000000,"")</f>
        <v>73217.943462624229</v>
      </c>
      <c r="J650" s="15">
        <f t="shared" si="41"/>
        <v>946.38424989001328</v>
      </c>
      <c r="K650" s="14">
        <f>IFERROR(J650/'دیتا اولیه'!$AR$2*1000000,"")</f>
        <v>15853.129133625029</v>
      </c>
      <c r="L650" s="14">
        <f>IFERROR(VLOOKUP($A650,'دیتا اولیه'!$A:$AM,15,FALSE)/10000000000,"")</f>
        <v>1075.5657000000001</v>
      </c>
      <c r="M650" s="14">
        <f>IFERROR(L650/'دیتا اولیه'!$AS$2*1000000,"")</f>
        <v>15910.499844676855</v>
      </c>
      <c r="N650" s="51">
        <f>IFERROR(VLOOKUP($A650,'دیتا اولیه'!$A:$AM,36,FALSE),"")</f>
        <v>0.13650000000000001</v>
      </c>
      <c r="O650" s="35">
        <f t="shared" si="42"/>
        <v>3.6188887738346498E-3</v>
      </c>
      <c r="P650" s="51">
        <f>IFERROR(VLOOKUP($A650,'دیتا اولیه'!$A:$AM,37,FALSE),"")</f>
        <v>1.4910000000000001</v>
      </c>
      <c r="Q650" s="34">
        <f t="shared" si="43"/>
        <v>0.86601144953476994</v>
      </c>
      <c r="R650" s="54">
        <f>IFERROR(VLOOKUP($A650,'دیتا اولیه'!$A:$AM,31,FALSE),"")</f>
        <v>0.34329999999999999</v>
      </c>
      <c r="S650" s="14">
        <f>IFERROR(VLOOKUP($A650,'دیتا اولیه'!$A:$AM,17,FALSE)/10000000000,"")</f>
        <v>5666.6477999999997</v>
      </c>
      <c r="T650" s="14">
        <f>IFERROR(S650/'دیتا اولیه'!$AR$2*1000000,"")</f>
        <v>94923.493642896618</v>
      </c>
      <c r="U650" s="30">
        <f>IFERROR(VLOOKUP($A650,'دیتا اولیه'!$A:$AM,22,FALSE),"")</f>
        <v>0.39610000000000001</v>
      </c>
      <c r="V650" s="19">
        <f>IFERROR(VLOOKUP($A650,'دیتا اولیه'!$A:$AN,20,FALSE)/10000000000/L650,"")</f>
        <v>0.1071534728190012</v>
      </c>
      <c r="W650" s="14">
        <f>IFERROR(VLOOKUP($A650,'دیتا اولیه'!$A:$AN,40,FALSE),"")</f>
        <v>54.447800000000001</v>
      </c>
      <c r="X650" s="18">
        <f>IFERROR(VLOOKUP($A650,'دیتا اولیه'!$A:$AN,23,FALSE),"")</f>
        <v>1.4622999999999999</v>
      </c>
      <c r="Y650" s="18">
        <f>IFERROR(VLOOKUP($A650,'دیتا اولیه'!$A:$AN,24,FALSE),"")</f>
        <v>8.2556999999999992</v>
      </c>
      <c r="Z650" s="18" t="str">
        <f>IFERROR(VLOOKUP($A650,'دیتا اولیه'!$A:$AN,25,FALSE),"")</f>
        <v>-</v>
      </c>
      <c r="AA650" s="30">
        <f>IFERROR(VLOOKUP($A650,'دیتا اولیه'!$A:$AN,38,FALSE),"")</f>
        <v>0.23169999999999999</v>
      </c>
      <c r="AB650" s="18">
        <f>IFERROR(VLOOKUP($A650,'دیتا اولیه'!$A:$AN,39,FALSE),"")</f>
        <v>0.64390000000000003</v>
      </c>
      <c r="AC650" s="49"/>
    </row>
    <row r="651" spans="1:29" ht="20.5" thickBot="1" x14ac:dyDescent="0.4">
      <c r="A651" s="55" t="s">
        <v>176</v>
      </c>
      <c r="B651" s="13" t="str">
        <f>VLOOKUP($A651,'دیتا اولیه'!$A:$AM,2,FALSE)</f>
        <v>مس‌ شهیدباهنر</v>
      </c>
      <c r="C651" s="13" t="str">
        <f>VLOOKUP($A651,'دیتا اولیه'!$A:$AM,3,FALSE)</f>
        <v>تولید فلزات گرانبهای غیراهن</v>
      </c>
      <c r="D651" s="13">
        <f>VLOOKUP($A651,'دیتا اولیه'!$A:$AM,5,FALSE)/10000000000</f>
        <v>21313.748596038</v>
      </c>
      <c r="E651" s="15">
        <f>IFERROR(D651/'دیتا اولیه'!$AO$2*1000,"")</f>
        <v>254.34067537038186</v>
      </c>
      <c r="F651" s="15">
        <f t="shared" si="40"/>
        <v>581.37630638063808</v>
      </c>
      <c r="G651" s="14">
        <f>IFERROR(F651/'دیتا اولیه'!$AP$2*1000000,"")</f>
        <v>11480.574770549725</v>
      </c>
      <c r="H651" s="15">
        <f>IFERROR(VLOOKUP($A651,'دیتا اولیه'!$A:$AM,16,FALSE)/10000000000,"")</f>
        <v>1654.6235999999999</v>
      </c>
      <c r="I651" s="14">
        <f>IFERROR(H651/'دیتا اولیه'!$AQ$2*1000000,"")</f>
        <v>31993.186124753473</v>
      </c>
      <c r="J651" s="15">
        <f t="shared" si="41"/>
        <v>738.73291979730914</v>
      </c>
      <c r="K651" s="14">
        <f>IFERROR(J651/'دیتا اولیه'!$AR$2*1000000,"")</f>
        <v>12374.707603352081</v>
      </c>
      <c r="L651" s="14">
        <f>IFERROR(VLOOKUP($A651,'دیتا اولیه'!$A:$AM,15,FALSE)/10000000000,"")</f>
        <v>845.55370000000005</v>
      </c>
      <c r="M651" s="14">
        <f>IFERROR(L651/'دیتا اولیه'!$AS$2*1000000,"")</f>
        <v>12508.005798730788</v>
      </c>
      <c r="N651" s="51">
        <f>IFERROR(VLOOKUP($A651,'دیتا اولیه'!$A:$AM,36,FALSE),"")</f>
        <v>0.14460000000000001</v>
      </c>
      <c r="O651" s="35">
        <f t="shared" si="42"/>
        <v>1.0771825860564022E-2</v>
      </c>
      <c r="P651" s="51">
        <f>IFERROR(VLOOKUP($A651,'دیتا اولیه'!$A:$AM,37,FALSE),"")</f>
        <v>0.45440000000000003</v>
      </c>
      <c r="Q651" s="34">
        <f t="shared" si="43"/>
        <v>8.9492995665744646E-2</v>
      </c>
      <c r="R651" s="54">
        <f>IFERROR(VLOOKUP($A651,'دیتا اولیه'!$A:$AM,31,FALSE),"")</f>
        <v>1.0285</v>
      </c>
      <c r="S651" s="14">
        <f>IFERROR(VLOOKUP($A651,'دیتا اولیه'!$A:$AM,17,FALSE)/10000000000,"")</f>
        <v>2454.6305000000002</v>
      </c>
      <c r="T651" s="14">
        <f>IFERROR(S651/'دیتا اولیه'!$AR$2*1000000,"")</f>
        <v>41118.155016164972</v>
      </c>
      <c r="U651" s="30">
        <f>IFERROR(VLOOKUP($A651,'دیتا اولیه'!$A:$AM,22,FALSE),"")</f>
        <v>0.85429999999999995</v>
      </c>
      <c r="V651" s="19">
        <f>IFERROR(VLOOKUP($A651,'دیتا اولیه'!$A:$AN,20,FALSE)/10000000000/L651,"")</f>
        <v>0.14195727604290537</v>
      </c>
      <c r="W651" s="14">
        <f>IFERROR(VLOOKUP($A651,'دیتا اولیه'!$A:$AN,40,FALSE),"")</f>
        <v>46.546399999999998</v>
      </c>
      <c r="X651" s="18">
        <f>IFERROR(VLOOKUP($A651,'دیتا اولیه'!$A:$AN,23,FALSE),"")</f>
        <v>1.1363000000000001</v>
      </c>
      <c r="Y651" s="18">
        <f>IFERROR(VLOOKUP($A651,'دیتا اولیه'!$A:$AN,24,FALSE),"")</f>
        <v>8.1562000000000001</v>
      </c>
      <c r="Z651" s="18" t="str">
        <f>IFERROR(VLOOKUP($A651,'دیتا اولیه'!$A:$AN,25,FALSE),"")</f>
        <v>-</v>
      </c>
      <c r="AA651" s="30">
        <f>IFERROR(VLOOKUP($A651,'دیتا اولیه'!$A:$AN,38,FALSE),"")</f>
        <v>0.54549999999999998</v>
      </c>
      <c r="AB651" s="18">
        <f>IFERROR(VLOOKUP($A651,'دیتا اولیه'!$A:$AN,39,FALSE),"")</f>
        <v>1.0083</v>
      </c>
      <c r="AC651" s="49"/>
    </row>
    <row r="652" spans="1:29" ht="20.5" thickBot="1" x14ac:dyDescent="0.4">
      <c r="A652" s="14" t="s">
        <v>1416</v>
      </c>
      <c r="B652" s="13" t="str">
        <f>VLOOKUP($A652,'دیتا اولیه'!$A:$AM,2,FALSE)</f>
        <v>کالسیمین‌</v>
      </c>
      <c r="C652" s="13" t="str">
        <f>VLOOKUP($A652,'دیتا اولیه'!$A:$AM,3,FALSE)</f>
        <v>تولید فلزات گرانبهای غیراهن</v>
      </c>
      <c r="D652" s="13">
        <f>VLOOKUP($A652,'دیتا اولیه'!$A:$AM,5,FALSE)/10000000000</f>
        <v>10108.799999999999</v>
      </c>
      <c r="E652" s="15">
        <f>IFERROR(D652/'دیتا اولیه'!$AO$2*1000,"")</f>
        <v>120.63007159904534</v>
      </c>
      <c r="F652" s="15">
        <f t="shared" si="40"/>
        <v>85.935775805534902</v>
      </c>
      <c r="G652" s="14">
        <f>IFERROR(F652/'دیتا اولیه'!$AP$2*1000000,"")</f>
        <v>1696.9939930002943</v>
      </c>
      <c r="H652" s="15">
        <f>IFERROR(VLOOKUP($A652,'دیتا اولیه'!$A:$AM,16,FALSE)/10000000000,"")</f>
        <v>1405.5208</v>
      </c>
      <c r="I652" s="14">
        <f>IFERROR(H652/'دیتا اولیه'!$AQ$2*1000000,"")</f>
        <v>27176.627093081712</v>
      </c>
      <c r="J652" s="15">
        <f t="shared" si="41"/>
        <v>244.1447025214259</v>
      </c>
      <c r="K652" s="14">
        <f>IFERROR(J652/'دیتا اولیه'!$AR$2*1000000,"")</f>
        <v>4089.7315195307283</v>
      </c>
      <c r="L652" s="14">
        <f>IFERROR(VLOOKUP($A652,'دیتا اولیه'!$A:$AM,15,FALSE)/10000000000,"")</f>
        <v>196.5609</v>
      </c>
      <c r="M652" s="14">
        <f>IFERROR(L652/'دیتا اولیه'!$AS$2*1000000,"")</f>
        <v>2907.662608541294</v>
      </c>
      <c r="N652" s="51">
        <f>IFERROR(VLOOKUP($A652,'دیتا اولیه'!$A:$AM,36,FALSE),"")</f>
        <v>-0.19489999999999999</v>
      </c>
      <c r="O652" s="35">
        <f t="shared" si="42"/>
        <v>-0.28903337672519624</v>
      </c>
      <c r="P652" s="51">
        <f>IFERROR(VLOOKUP($A652,'دیتا اولیه'!$A:$AM,37,FALSE),"")</f>
        <v>1.2873000000000001</v>
      </c>
      <c r="Q652" s="34">
        <f t="shared" si="43"/>
        <v>0.71341950562861522</v>
      </c>
      <c r="R652" s="54">
        <f>IFERROR(VLOOKUP($A652,'دیتا اولیه'!$A:$AM,31,FALSE),"")</f>
        <v>-0.10100000000000001</v>
      </c>
      <c r="S652" s="14">
        <f>IFERROR(VLOOKUP($A652,'دیتا اولیه'!$A:$AM,17,FALSE)/10000000000,"")</f>
        <v>1307.5092</v>
      </c>
      <c r="T652" s="14">
        <f>IFERROR(S652/'دیتا اولیه'!$AR$2*1000000,"")</f>
        <v>21902.427257651139</v>
      </c>
      <c r="U652" s="30">
        <f>IFERROR(VLOOKUP($A652,'دیتا اولیه'!$A:$AM,22,FALSE),"")</f>
        <v>0.64890000000000003</v>
      </c>
      <c r="V652" s="19">
        <f>IFERROR(VLOOKUP($A652,'دیتا اولیه'!$A:$AN,20,FALSE)/10000000000/L652,"")</f>
        <v>0.23099558457455169</v>
      </c>
      <c r="W652" s="14">
        <f>IFERROR(VLOOKUP($A652,'دیتا اولیه'!$A:$AN,40,FALSE),"")</f>
        <v>206.80789999999999</v>
      </c>
      <c r="X652" s="18">
        <f>IFERROR(VLOOKUP($A652,'دیتا اولیه'!$A:$AN,23,FALSE),"")</f>
        <v>1.5166999999999999</v>
      </c>
      <c r="Y652" s="18">
        <f>IFERROR(VLOOKUP($A652,'دیتا اولیه'!$A:$AN,24,FALSE),"")</f>
        <v>8.4578000000000007</v>
      </c>
      <c r="Z652" s="18" t="str">
        <f>IFERROR(VLOOKUP($A652,'دیتا اولیه'!$A:$AN,25,FALSE),"")</f>
        <v>-</v>
      </c>
      <c r="AA652" s="30">
        <f>IFERROR(VLOOKUP($A652,'دیتا اولیه'!$A:$AN,38,FALSE),"")</f>
        <v>0.33629999999999999</v>
      </c>
      <c r="AB652" s="18">
        <f>IFERROR(VLOOKUP($A652,'دیتا اولیه'!$A:$AN,39,FALSE),"")</f>
        <v>1.2261</v>
      </c>
      <c r="AC652" s="49"/>
    </row>
    <row r="653" spans="1:29" ht="20.5" thickBot="1" x14ac:dyDescent="0.4">
      <c r="A653" s="14" t="s">
        <v>786</v>
      </c>
      <c r="B653" s="13" t="str">
        <f>VLOOKUP($A653,'دیتا اولیه'!$A:$AM,2,FALSE)</f>
        <v>آلومتک</v>
      </c>
      <c r="C653" s="13" t="str">
        <f>VLOOKUP($A653,'دیتا اولیه'!$A:$AM,3,FALSE)</f>
        <v>تولید فلزات گرانبهای غیراهن</v>
      </c>
      <c r="D653" s="13">
        <f>VLOOKUP($A653,'دیتا اولیه'!$A:$AM,5,FALSE)/10000000000</f>
        <v>5007.5</v>
      </c>
      <c r="E653" s="15">
        <f>IFERROR(D653/'دیتا اولیه'!$AO$2*1000,"")</f>
        <v>59.755369928400953</v>
      </c>
      <c r="F653" s="15">
        <f t="shared" si="40"/>
        <v>22.251128737034776</v>
      </c>
      <c r="G653" s="14">
        <f>IFERROR(F653/'دیتا اولیه'!$AP$2*1000000,"")</f>
        <v>439.39827679768518</v>
      </c>
      <c r="H653" s="15">
        <f>IFERROR(VLOOKUP($A653,'دیتا اولیه'!$A:$AM,16,FALSE)/10000000000,"")</f>
        <v>36.836300000000001</v>
      </c>
      <c r="I653" s="14">
        <f>IFERROR(H653/'دیتا اولیه'!$AQ$2*1000000,"")</f>
        <v>712.2529873544994</v>
      </c>
      <c r="J653" s="15" t="str">
        <f t="shared" si="41"/>
        <v/>
      </c>
      <c r="K653" s="14" t="str">
        <f>IFERROR(J653/'دیتا اولیه'!$AR$2*1000000,"")</f>
        <v/>
      </c>
      <c r="L653" s="14">
        <f>IFERROR(VLOOKUP($A653,'دیتا اولیه'!$A:$AM,15,FALSE)/10000000000,"")</f>
        <v>18.2348</v>
      </c>
      <c r="M653" s="14">
        <f>IFERROR(L653/'دیتا اولیه'!$AS$2*1000000,"")</f>
        <v>269.7415718702386</v>
      </c>
      <c r="N653" s="51" t="str">
        <f>IFERROR(VLOOKUP($A653,'دیتا اولیه'!$A:$AM,36,FALSE),"")</f>
        <v>-</v>
      </c>
      <c r="O653" s="35" t="str">
        <f t="shared" si="42"/>
        <v/>
      </c>
      <c r="P653" s="51">
        <f>IFERROR(VLOOKUP($A653,'دیتا اولیه'!$A:$AM,37,FALSE),"")</f>
        <v>-0.18049999999999999</v>
      </c>
      <c r="Q653" s="34">
        <f t="shared" si="43"/>
        <v>-0.38611144805550213</v>
      </c>
      <c r="R653" s="54">
        <f>IFERROR(VLOOKUP($A653,'دیتا اولیه'!$A:$AM,31,FALSE),"")</f>
        <v>0.13450000000000001</v>
      </c>
      <c r="S653" s="14">
        <f>IFERROR(VLOOKUP($A653,'دیتا اولیه'!$A:$AM,17,FALSE)/10000000000,"")</f>
        <v>78.857100000000003</v>
      </c>
      <c r="T653" s="14">
        <f>IFERROR(S653/'دیتا اولیه'!$AR$2*1000000,"")</f>
        <v>1320.9558269259762</v>
      </c>
      <c r="U653" s="30">
        <f>IFERROR(VLOOKUP($A653,'دیتا اولیه'!$A:$AM,22,FALSE),"")</f>
        <v>0.1018</v>
      </c>
      <c r="V653" s="19">
        <f>IFERROR(VLOOKUP($A653,'دیتا اولیه'!$A:$AN,20,FALSE)/10000000000/L653,"")</f>
        <v>0.34278412705376538</v>
      </c>
      <c r="W653" s="14">
        <f>IFERROR(VLOOKUP($A653,'دیتا اولیه'!$A:$AN,40,FALSE),"")</f>
        <v>130.07980000000001</v>
      </c>
      <c r="X653" s="18">
        <f>IFERROR(VLOOKUP($A653,'دیتا اولیه'!$A:$AN,23,FALSE),"")</f>
        <v>5.3491</v>
      </c>
      <c r="Y653" s="18">
        <f>IFERROR(VLOOKUP($A653,'دیتا اولیه'!$A:$AN,24,FALSE),"")</f>
        <v>148.24430000000001</v>
      </c>
      <c r="Z653" s="18" t="str">
        <f>IFERROR(VLOOKUP($A653,'دیتا اولیه'!$A:$AN,25,FALSE),"")</f>
        <v>-</v>
      </c>
      <c r="AA653" s="30">
        <f>IFERROR(VLOOKUP($A653,'دیتا اولیه'!$A:$AN,38,FALSE),"")</f>
        <v>0.4471</v>
      </c>
      <c r="AB653" s="18">
        <f>IFERROR(VLOOKUP($A653,'دیتا اولیه'!$A:$AN,39,FALSE),"")</f>
        <v>0.32690000000000002</v>
      </c>
      <c r="AC653" s="49"/>
    </row>
    <row r="654" spans="1:29" ht="20.5" thickBot="1" x14ac:dyDescent="0.4">
      <c r="A654" s="55" t="s">
        <v>400</v>
      </c>
      <c r="B654" s="13" t="str">
        <f>VLOOKUP($A654,'دیتا اولیه'!$A:$AM,2,FALSE)</f>
        <v>نورد آلومینیوم‌</v>
      </c>
      <c r="C654" s="13" t="str">
        <f>VLOOKUP($A654,'دیتا اولیه'!$A:$AM,3,FALSE)</f>
        <v>تولید فلزات گرانبهای غیراهن</v>
      </c>
      <c r="D654" s="13">
        <f>VLOOKUP($A654,'دیتا اولیه'!$A:$AM,5,FALSE)/10000000000</f>
        <v>4848.4856589999999</v>
      </c>
      <c r="E654" s="15">
        <f>IFERROR(D654/'دیتا اولیه'!$AO$2*1000,"")</f>
        <v>57.857824093078754</v>
      </c>
      <c r="F654" s="15">
        <f t="shared" si="40"/>
        <v>122.91436288528759</v>
      </c>
      <c r="G654" s="14">
        <f>IFERROR(F654/'دیتا اولیه'!$AP$2*1000000,"")</f>
        <v>2427.218856344542</v>
      </c>
      <c r="H654" s="15">
        <f>IFERROR(VLOOKUP($A654,'دیتا اولیه'!$A:$AM,16,FALSE)/10000000000,"")</f>
        <v>523.68470000000002</v>
      </c>
      <c r="I654" s="14">
        <f>IFERROR(H654/'دیتا اولیه'!$AQ$2*1000000,"")</f>
        <v>10125.772458331723</v>
      </c>
      <c r="J654" s="15">
        <f t="shared" si="41"/>
        <v>130.88591247462216</v>
      </c>
      <c r="K654" s="14">
        <f>IFERROR(J654/'دیتا اولیه'!$AR$2*1000000,"")</f>
        <v>2192.5040198774172</v>
      </c>
      <c r="L654" s="14">
        <f>IFERROR(VLOOKUP($A654,'دیتا اولیه'!$A:$AM,15,FALSE)/10000000000,"")</f>
        <v>232.08690000000001</v>
      </c>
      <c r="M654" s="14">
        <f>IFERROR(L654/'دیتا اولیه'!$AS$2*1000000,"")</f>
        <v>3433.187378884928</v>
      </c>
      <c r="N654" s="51">
        <f>IFERROR(VLOOKUP($A654,'دیتا اولیه'!$A:$AM,36,FALSE),"")</f>
        <v>0.7732</v>
      </c>
      <c r="O654" s="35">
        <f t="shared" si="42"/>
        <v>0.5658750669368795</v>
      </c>
      <c r="P654" s="51">
        <f>IFERROR(VLOOKUP($A654,'دیتا اولیه'!$A:$AM,37,FALSE),"")</f>
        <v>0.88819999999999999</v>
      </c>
      <c r="Q654" s="34">
        <f t="shared" si="43"/>
        <v>0.41445315897693802</v>
      </c>
      <c r="R654" s="54">
        <f>IFERROR(VLOOKUP($A654,'دیتا اولیه'!$A:$AM,31,FALSE),"")</f>
        <v>0.59</v>
      </c>
      <c r="S654" s="14">
        <f>IFERROR(VLOOKUP($A654,'دیتا اولیه'!$A:$AM,17,FALSE)/10000000000,"")</f>
        <v>723.6893</v>
      </c>
      <c r="T654" s="14">
        <f>IFERROR(S654/'دیتا اولیه'!$AR$2*1000000,"")</f>
        <v>12122.708008777659</v>
      </c>
      <c r="U654" s="30">
        <f>IFERROR(VLOOKUP($A654,'دیتا اولیه'!$A:$AM,22,FALSE),"")</f>
        <v>0.48580000000000001</v>
      </c>
      <c r="V654" s="19">
        <f>IFERROR(VLOOKUP($A654,'دیتا اولیه'!$A:$AN,20,FALSE)/10000000000/L654,"")</f>
        <v>5.4200387871956579E-2</v>
      </c>
      <c r="W654" s="14">
        <f>IFERROR(VLOOKUP($A654,'دیتا اولیه'!$A:$AN,40,FALSE),"")</f>
        <v>33.190300000000001</v>
      </c>
      <c r="X654" s="18">
        <f>IFERROR(VLOOKUP($A654,'دیتا اولیه'!$A:$AN,23,FALSE),"")</f>
        <v>2.0798999999999999</v>
      </c>
      <c r="Y654" s="18">
        <f>IFERROR(VLOOKUP($A654,'دیتا اولیه'!$A:$AN,24,FALSE),"")</f>
        <v>7.2137000000000002</v>
      </c>
      <c r="Z654" s="18" t="str">
        <f>IFERROR(VLOOKUP($A654,'دیتا اولیه'!$A:$AN,25,FALSE),"")</f>
        <v>-</v>
      </c>
      <c r="AA654" s="30">
        <f>IFERROR(VLOOKUP($A654,'دیتا اولیه'!$A:$AN,38,FALSE),"")</f>
        <v>0.62929999999999997</v>
      </c>
      <c r="AB654" s="18">
        <f>IFERROR(VLOOKUP($A654,'دیتا اولیه'!$A:$AN,39,FALSE),"")</f>
        <v>1.2877000000000001</v>
      </c>
      <c r="AC654" s="49"/>
    </row>
    <row r="655" spans="1:29" ht="20.5" thickBot="1" x14ac:dyDescent="0.4">
      <c r="A655" s="14" t="s">
        <v>1312</v>
      </c>
      <c r="B655" s="13" t="str">
        <f>VLOOKUP($A655,'دیتا اولیه'!$A:$AM,2,FALSE)</f>
        <v>فرآوری‌موادمعدنی‌ایران‌</v>
      </c>
      <c r="C655" s="13" t="str">
        <f>VLOOKUP($A655,'دیتا اولیه'!$A:$AM,3,FALSE)</f>
        <v>تولید فلزات گرانبهای غیراهن</v>
      </c>
      <c r="D655" s="13">
        <f>VLOOKUP($A655,'دیتا اولیه'!$A:$AM,5,FALSE)/10000000000</f>
        <v>2127.84</v>
      </c>
      <c r="E655" s="15">
        <f>IFERROR(D655/'دیتا اولیه'!$AO$2*1000,"")</f>
        <v>25.39188544152745</v>
      </c>
      <c r="F655" s="15" t="str">
        <f t="shared" si="40"/>
        <v/>
      </c>
      <c r="G655" s="14" t="str">
        <f>IFERROR(F655/'دیتا اولیه'!$AP$2*1000000,"")</f>
        <v/>
      </c>
      <c r="H655" s="15">
        <f>IFERROR(VLOOKUP($A655,'دیتا اولیه'!$A:$AM,16,FALSE)/10000000000,"")</f>
        <v>402.90179999999998</v>
      </c>
      <c r="I655" s="14">
        <f>IFERROR(H655/'دیتا اولیه'!$AQ$2*1000000,"")</f>
        <v>7790.3592559650406</v>
      </c>
      <c r="J655" s="15">
        <f t="shared" si="41"/>
        <v>64.752176139272905</v>
      </c>
      <c r="K655" s="14">
        <f>IFERROR(J655/'دیتا اولیه'!$AR$2*1000000,"")</f>
        <v>1084.6805725459053</v>
      </c>
      <c r="L655" s="14">
        <f>IFERROR(VLOOKUP($A655,'دیتا اولیه'!$A:$AM,15,FALSE)/10000000000,"")</f>
        <v>189.69149999999999</v>
      </c>
      <c r="M655" s="14">
        <f>IFERROR(L655/'دیتا اولیه'!$AS$2*1000000,"")</f>
        <v>2806.0457685537194</v>
      </c>
      <c r="N655" s="51">
        <f>IFERROR(VLOOKUP($A655,'دیتا اولیه'!$A:$AM,36,FALSE),"")</f>
        <v>1.9295</v>
      </c>
      <c r="O655" s="35">
        <f t="shared" si="42"/>
        <v>1.586978913033831</v>
      </c>
      <c r="P655" s="51" t="str">
        <f>IFERROR(VLOOKUP($A655,'دیتا اولیه'!$A:$AM,37,FALSE),"")</f>
        <v>-</v>
      </c>
      <c r="Q655" s="34" t="str">
        <f t="shared" si="43"/>
        <v/>
      </c>
      <c r="R655" s="54">
        <f>IFERROR(VLOOKUP($A655,'دیتا اولیه'!$A:$AM,31,FALSE),"")</f>
        <v>0.15720000000000001</v>
      </c>
      <c r="S655" s="14">
        <f>IFERROR(VLOOKUP($A655,'دیتا اولیه'!$A:$AM,17,FALSE)/10000000000,"")</f>
        <v>835.49590000000001</v>
      </c>
      <c r="T655" s="14">
        <f>IFERROR(S655/'دیتا اولیه'!$AR$2*1000000,"")</f>
        <v>13995.609494614469</v>
      </c>
      <c r="U655" s="30">
        <f>IFERROR(VLOOKUP($A655,'دیتا اولیه'!$A:$AM,22,FALSE),"")</f>
        <v>0.1016</v>
      </c>
      <c r="V655" s="19" t="str">
        <f>IFERROR(VLOOKUP($A655,'دیتا اولیه'!$A:$AN,20,FALSE)/10000000000/L655,"")</f>
        <v/>
      </c>
      <c r="W655" s="14">
        <f>IFERROR(VLOOKUP($A655,'دیتا اولیه'!$A:$AN,40,FALSE),"")</f>
        <v>177.69829999999999</v>
      </c>
      <c r="X655" s="18">
        <f>IFERROR(VLOOKUP($A655,'دیتا اولیه'!$A:$AN,23,FALSE),"")</f>
        <v>1.573</v>
      </c>
      <c r="Y655" s="18">
        <f>IFERROR(VLOOKUP($A655,'دیتا اولیه'!$A:$AN,24,FALSE),"")</f>
        <v>6.9428000000000001</v>
      </c>
      <c r="Z655" s="18" t="str">
        <f>IFERROR(VLOOKUP($A655,'دیتا اولیه'!$A:$AN,25,FALSE),"")</f>
        <v>-</v>
      </c>
      <c r="AA655" s="30">
        <f>IFERROR(VLOOKUP($A655,'دیتا اولیه'!$A:$AN,38,FALSE),"")</f>
        <v>0.41220000000000001</v>
      </c>
      <c r="AB655" s="18">
        <f>IFERROR(VLOOKUP($A655,'دیتا اولیه'!$A:$AN,39,FALSE),"")</f>
        <v>1.4589000000000001</v>
      </c>
      <c r="AC655" s="49"/>
    </row>
    <row r="656" spans="1:29" ht="20.5" thickBot="1" x14ac:dyDescent="0.4">
      <c r="A656" s="55" t="s">
        <v>509</v>
      </c>
      <c r="B656" s="13" t="str">
        <f>VLOOKUP($A656,'دیتا اولیه'!$A:$AM,2,FALSE)</f>
        <v>ملی‌ سرب‌وروی‌ ایران‌</v>
      </c>
      <c r="C656" s="13" t="str">
        <f>VLOOKUP($A656,'دیتا اولیه'!$A:$AM,3,FALSE)</f>
        <v>تولید فلزات گرانبهای غیراهن</v>
      </c>
      <c r="D656" s="13">
        <f>VLOOKUP($A656,'دیتا اولیه'!$A:$AM,5,FALSE)/10000000000</f>
        <v>1856.2551000000001</v>
      </c>
      <c r="E656" s="15">
        <f>IFERROR(D656/'دیتا اولیه'!$AO$2*1000,"")</f>
        <v>22.151015513126492</v>
      </c>
      <c r="F656" s="15" t="str">
        <f t="shared" si="40"/>
        <v/>
      </c>
      <c r="G656" s="14" t="str">
        <f>IFERROR(F656/'دیتا اولیه'!$AP$2*1000000,"")</f>
        <v/>
      </c>
      <c r="H656" s="15">
        <f>IFERROR(VLOOKUP($A656,'دیتا اولیه'!$A:$AM,16,FALSE)/10000000000,"")</f>
        <v>-18.650700000000001</v>
      </c>
      <c r="I656" s="14">
        <f>IFERROR(H656/'دیتا اولیه'!$AQ$2*1000000,"")</f>
        <v>-360.62299392861286</v>
      </c>
      <c r="J656" s="15" t="str">
        <f t="shared" si="41"/>
        <v/>
      </c>
      <c r="K656" s="14" t="str">
        <f>IFERROR(J656/'دیتا اولیه'!$AR$2*1000000,"")</f>
        <v/>
      </c>
      <c r="L656" s="14">
        <f>IFERROR(VLOOKUP($A656,'دیتا اولیه'!$A:$AM,15,FALSE)/10000000000,"")</f>
        <v>46.825299999999999</v>
      </c>
      <c r="M656" s="14">
        <f>IFERROR(L656/'دیتا اولیه'!$AS$2*1000000,"")</f>
        <v>692.67170603985141</v>
      </c>
      <c r="N656" s="51" t="str">
        <f>IFERROR(VLOOKUP($A656,'دیتا اولیه'!$A:$AM,36,FALSE),"")</f>
        <v>-</v>
      </c>
      <c r="O656" s="35" t="str">
        <f t="shared" si="42"/>
        <v/>
      </c>
      <c r="P656" s="51" t="str">
        <f>IFERROR(VLOOKUP($A656,'دیتا اولیه'!$A:$AM,37,FALSE),"")</f>
        <v>-</v>
      </c>
      <c r="Q656" s="34" t="str">
        <f t="shared" si="43"/>
        <v/>
      </c>
      <c r="R656" s="54">
        <f>IFERROR(VLOOKUP($A656,'دیتا اولیه'!$A:$AM,31,FALSE),"")</f>
        <v>0.77339999999999998</v>
      </c>
      <c r="S656" s="14">
        <f>IFERROR(VLOOKUP($A656,'دیتا اولیه'!$A:$AM,17,FALSE)/10000000000,"")</f>
        <v>172.43430000000001</v>
      </c>
      <c r="T656" s="14">
        <f>IFERROR(S656/'دیتا اولیه'!$AR$2*1000000,"")</f>
        <v>2888.4918840142723</v>
      </c>
      <c r="U656" s="30" t="str">
        <f>IFERROR(VLOOKUP($A656,'دیتا اولیه'!$A:$AM,22,FALSE),"")</f>
        <v>-</v>
      </c>
      <c r="V656" s="19">
        <f>IFERROR(VLOOKUP($A656,'دیتا اولیه'!$A:$AN,20,FALSE)/10000000000/L656,"")</f>
        <v>4.563131469526089E-2</v>
      </c>
      <c r="W656" s="14">
        <f>IFERROR(VLOOKUP($A656,'دیتا اولیه'!$A:$AN,40,FALSE),"")</f>
        <v>34.570500000000003</v>
      </c>
      <c r="X656" s="18">
        <f>IFERROR(VLOOKUP($A656,'دیتا اولیه'!$A:$AN,23,FALSE),"")</f>
        <v>2.5988000000000002</v>
      </c>
      <c r="Y656" s="18" t="str">
        <f>IFERROR(VLOOKUP($A656,'دیتا اولیه'!$A:$AN,24,FALSE),"")</f>
        <v>-</v>
      </c>
      <c r="Z656" s="18" t="str">
        <f>IFERROR(VLOOKUP($A656,'دیتا اولیه'!$A:$AN,25,FALSE),"")</f>
        <v>-</v>
      </c>
      <c r="AA656" s="30">
        <f>IFERROR(VLOOKUP($A656,'دیتا اولیه'!$A:$AN,38,FALSE),"")</f>
        <v>9.4799999999999995E-2</v>
      </c>
      <c r="AB656" s="18">
        <f>IFERROR(VLOOKUP($A656,'دیتا اولیه'!$A:$AN,39,FALSE),"")</f>
        <v>1.8378000000000001</v>
      </c>
      <c r="AC656" s="49"/>
    </row>
    <row r="657" spans="1:29" ht="20.5" thickBot="1" x14ac:dyDescent="0.4">
      <c r="A657" s="14" t="s">
        <v>505</v>
      </c>
      <c r="B657" s="13" t="str">
        <f>VLOOKUP($A657,'دیتا اولیه'!$A:$AM,2,FALSE)</f>
        <v>زرین معدن آسیا</v>
      </c>
      <c r="C657" s="13" t="str">
        <f>VLOOKUP($A657,'دیتا اولیه'!$A:$AM,3,FALSE)</f>
        <v>تولید فلزات گرانبهای غیراهن</v>
      </c>
      <c r="D657" s="13">
        <f>VLOOKUP($A657,'دیتا اولیه'!$A:$AM,5,FALSE)/10000000000</f>
        <v>1444.135</v>
      </c>
      <c r="E657" s="15">
        <f>IFERROR(D657/'دیتا اولیه'!$AO$2*1000,"")</f>
        <v>17.233114558472554</v>
      </c>
      <c r="F657" s="15">
        <f t="shared" si="40"/>
        <v>56.536599099099099</v>
      </c>
      <c r="G657" s="14">
        <f>IFERROR(F657/'دیتا اولیه'!$AP$2*1000000,"")</f>
        <v>1116.4415303929522</v>
      </c>
      <c r="H657" s="15">
        <f>IFERROR(VLOOKUP($A657,'دیتا اولیه'!$A:$AM,16,FALSE)/10000000000,"")</f>
        <v>56.491599999999998</v>
      </c>
      <c r="I657" s="14">
        <f>IFERROR(H657/'دیتا اولیه'!$AQ$2*1000000,"")</f>
        <v>1092.3005529989559</v>
      </c>
      <c r="J657" s="15">
        <f t="shared" si="41"/>
        <v>39.453438113948913</v>
      </c>
      <c r="K657" s="14">
        <f>IFERROR(J657/'دیتا اولیه'!$AR$2*1000000,"")</f>
        <v>660.89482074390526</v>
      </c>
      <c r="L657" s="14">
        <f>IFERROR(VLOOKUP($A657,'دیتا اولیه'!$A:$AM,15,FALSE)/10000000000,"")</f>
        <v>30.122699999999998</v>
      </c>
      <c r="M657" s="14">
        <f>IFERROR(L657/'دیتا اولیه'!$AS$2*1000000,"")</f>
        <v>445.59547935681422</v>
      </c>
      <c r="N657" s="51">
        <f>IFERROR(VLOOKUP($A657,'دیتا اولیه'!$A:$AM,36,FALSE),"")</f>
        <v>-0.23649999999999999</v>
      </c>
      <c r="O657" s="35">
        <f t="shared" si="42"/>
        <v>-0.32576944867679458</v>
      </c>
      <c r="P657" s="51">
        <f>IFERROR(VLOOKUP($A657,'دیتا اولیه'!$A:$AM,37,FALSE),"")</f>
        <v>-0.4672</v>
      </c>
      <c r="Q657" s="34">
        <f t="shared" si="43"/>
        <v>-0.60087880356799461</v>
      </c>
      <c r="R657" s="54">
        <f>IFERROR(VLOOKUP($A657,'دیتا اولیه'!$A:$AM,31,FALSE),"")</f>
        <v>-0.35399999999999998</v>
      </c>
      <c r="S657" s="14">
        <f>IFERROR(VLOOKUP($A657,'دیتا اولیه'!$A:$AM,17,FALSE)/10000000000,"")</f>
        <v>158.3612</v>
      </c>
      <c r="T657" s="14">
        <f>IFERROR(S657/'دیتا اولیه'!$AR$2*1000000,"")</f>
        <v>2652.7497194163861</v>
      </c>
      <c r="U657" s="30">
        <f>IFERROR(VLOOKUP($A657,'دیتا اولیه'!$A:$AM,22,FALSE),"")</f>
        <v>0.81779999999999997</v>
      </c>
      <c r="V657" s="19">
        <f>IFERROR(VLOOKUP($A657,'دیتا اولیه'!$A:$AN,20,FALSE)/10000000000/L657,"")</f>
        <v>0.34573594000537805</v>
      </c>
      <c r="W657" s="14">
        <f>IFERROR(VLOOKUP($A657,'دیتا اولیه'!$A:$AN,40,FALSE),"")</f>
        <v>177.3681</v>
      </c>
      <c r="X657" s="18">
        <f>IFERROR(VLOOKUP($A657,'دیتا اولیه'!$A:$AN,23,FALSE),"")</f>
        <v>2.0070000000000001</v>
      </c>
      <c r="Y657" s="18">
        <f>IFERROR(VLOOKUP($A657,'دیتا اولیه'!$A:$AN,24,FALSE),"")</f>
        <v>13.8346</v>
      </c>
      <c r="Z657" s="18" t="str">
        <f>IFERROR(VLOOKUP($A657,'دیتا اولیه'!$A:$AN,25,FALSE),"")</f>
        <v>-</v>
      </c>
      <c r="AA657" s="30">
        <f>IFERROR(VLOOKUP($A657,'دیتا اولیه'!$A:$AN,38,FALSE),"")</f>
        <v>0.27989999999999998</v>
      </c>
      <c r="AB657" s="18">
        <f>IFERROR(VLOOKUP($A657,'دیتا اولیه'!$A:$AN,39,FALSE),"")</f>
        <v>1.1917</v>
      </c>
      <c r="AC657" s="49"/>
    </row>
    <row r="658" spans="1:29" ht="20.5" thickBot="1" x14ac:dyDescent="0.4">
      <c r="A658" s="55" t="s">
        <v>178</v>
      </c>
      <c r="B658" s="13" t="str">
        <f>VLOOKUP($A658,'دیتا اولیه'!$A:$AM,2,FALSE)</f>
        <v>ذوب روی اصفهان</v>
      </c>
      <c r="C658" s="13" t="str">
        <f>VLOOKUP($A658,'دیتا اولیه'!$A:$AM,3,FALSE)</f>
        <v>تولید فلزات گرانبهای غیراهن</v>
      </c>
      <c r="D658" s="13">
        <f>VLOOKUP($A658,'دیتا اولیه'!$A:$AM,5,FALSE)/10000000000</f>
        <v>1373.76</v>
      </c>
      <c r="E658" s="15">
        <f>IFERROR(D658/'دیتا اولیه'!$AO$2*1000,"")</f>
        <v>16.393317422434365</v>
      </c>
      <c r="F658" s="15" t="str">
        <f t="shared" si="40"/>
        <v/>
      </c>
      <c r="G658" s="14" t="str">
        <f>IFERROR(F658/'دیتا اولیه'!$AP$2*1000000,"")</f>
        <v/>
      </c>
      <c r="H658" s="15">
        <f>IFERROR(VLOOKUP($A658,'دیتا اولیه'!$A:$AM,16,FALSE)/10000000000,"")</f>
        <v>-62.815899999999999</v>
      </c>
      <c r="I658" s="14">
        <f>IFERROR(H658/'دیتا اولیه'!$AQ$2*1000000,"")</f>
        <v>-1214.5848640705365</v>
      </c>
      <c r="J658" s="15" t="str">
        <f t="shared" si="41"/>
        <v/>
      </c>
      <c r="K658" s="14" t="str">
        <f>IFERROR(J658/'دیتا اولیه'!$AR$2*1000000,"")</f>
        <v/>
      </c>
      <c r="L658" s="14">
        <f>IFERROR(VLOOKUP($A658,'دیتا اولیه'!$A:$AM,15,FALSE)/10000000000,"")</f>
        <v>59.182000000000002</v>
      </c>
      <c r="M658" s="14">
        <f>IFERROR(L658/'دیتا اولیه'!$AS$2*1000000,"")</f>
        <v>875.46042218310379</v>
      </c>
      <c r="N658" s="51" t="str">
        <f>IFERROR(VLOOKUP($A658,'دیتا اولیه'!$A:$AM,36,FALSE),"")</f>
        <v>-</v>
      </c>
      <c r="O658" s="35" t="str">
        <f t="shared" si="42"/>
        <v/>
      </c>
      <c r="P658" s="51" t="str">
        <f>IFERROR(VLOOKUP($A658,'دیتا اولیه'!$A:$AM,37,FALSE),"")</f>
        <v>-</v>
      </c>
      <c r="Q658" s="34" t="str">
        <f t="shared" si="43"/>
        <v/>
      </c>
      <c r="R658" s="54">
        <f>IFERROR(VLOOKUP($A658,'دیتا اولیه'!$A:$AM,31,FALSE),"")</f>
        <v>0.4148</v>
      </c>
      <c r="S658" s="14">
        <f>IFERROR(VLOOKUP($A658,'دیتا اولیه'!$A:$AM,17,FALSE)/10000000000,"")</f>
        <v>93.799700000000001</v>
      </c>
      <c r="T658" s="14">
        <f>IFERROR(S658/'دیتا اولیه'!$AR$2*1000000,"")</f>
        <v>1571.2632125567447</v>
      </c>
      <c r="U658" s="30" t="str">
        <f>IFERROR(VLOOKUP($A658,'دیتا اولیه'!$A:$AM,22,FALSE),"")</f>
        <v>-</v>
      </c>
      <c r="V658" s="19">
        <f>IFERROR(VLOOKUP($A658,'دیتا اولیه'!$A:$AN,20,FALSE)/10000000000/L658,"")</f>
        <v>0.12266229596836876</v>
      </c>
      <c r="W658" s="14">
        <f>IFERROR(VLOOKUP($A658,'دیتا اولیه'!$A:$AN,40,FALSE),"")</f>
        <v>82.148099999999999</v>
      </c>
      <c r="X658" s="18">
        <f>IFERROR(VLOOKUP($A658,'دیتا اولیه'!$A:$AN,23,FALSE),"")</f>
        <v>1.7381</v>
      </c>
      <c r="Y658" s="18">
        <f>IFERROR(VLOOKUP($A658,'دیتا اولیه'!$A:$AN,24,FALSE),"")</f>
        <v>75.176500000000004</v>
      </c>
      <c r="Z658" s="18" t="str">
        <f>IFERROR(VLOOKUP($A658,'دیتا اولیه'!$A:$AN,25,FALSE),"")</f>
        <v>-</v>
      </c>
      <c r="AA658" s="30">
        <f>IFERROR(VLOOKUP($A658,'دیتا اولیه'!$A:$AN,38,FALSE),"")</f>
        <v>0.55300000000000005</v>
      </c>
      <c r="AB658" s="18">
        <f>IFERROR(VLOOKUP($A658,'دیتا اولیه'!$A:$AN,39,FALSE),"")</f>
        <v>1.4158999999999999</v>
      </c>
      <c r="AC658" s="49"/>
    </row>
    <row r="659" spans="1:29" ht="20.5" thickBot="1" x14ac:dyDescent="0.4">
      <c r="A659" s="14" t="s">
        <v>656</v>
      </c>
      <c r="B659" s="13" t="str">
        <f>VLOOKUP($A659,'دیتا اولیه'!$A:$AM,2,FALSE)</f>
        <v>ص. معدنی کیمیای زنجان گستران</v>
      </c>
      <c r="C659" s="13" t="str">
        <f>VLOOKUP($A659,'دیتا اولیه'!$A:$AM,3,FALSE)</f>
        <v>تولید فلزات گرانبهای غیراهن</v>
      </c>
      <c r="D659" s="13">
        <f>VLOOKUP($A659,'دیتا اولیه'!$A:$AM,5,FALSE)/10000000000</f>
        <v>1364.85</v>
      </c>
      <c r="E659" s="15">
        <f>IFERROR(D659/'دیتا اولیه'!$AO$2*1000,"")</f>
        <v>16.286992840095465</v>
      </c>
      <c r="F659" s="15">
        <f t="shared" si="40"/>
        <v>70.455776728914429</v>
      </c>
      <c r="G659" s="14">
        <f>IFERROR(F659/'دیتا اولیه'!$AP$2*1000000,"")</f>
        <v>1391.306807443018</v>
      </c>
      <c r="H659" s="15">
        <f>IFERROR(VLOOKUP($A659,'دیتا اولیه'!$A:$AM,16,FALSE)/10000000000,"")</f>
        <v>76.165999999999997</v>
      </c>
      <c r="I659" s="14">
        <f>IFERROR(H659/'دیتا اولیه'!$AQ$2*1000000,"")</f>
        <v>1472.7174291349238</v>
      </c>
      <c r="J659" s="15">
        <f t="shared" si="41"/>
        <v>47.917794836008376</v>
      </c>
      <c r="K659" s="14">
        <f>IFERROR(J659/'دیتا اولیه'!$AR$2*1000000,"")</f>
        <v>802.68346543391419</v>
      </c>
      <c r="L659" s="14">
        <f>IFERROR(VLOOKUP($A659,'دیتا اولیه'!$A:$AM,15,FALSE)/10000000000,"")</f>
        <v>34.333100000000002</v>
      </c>
      <c r="M659" s="14">
        <f>IFERROR(L659/'دیتا اولیه'!$AS$2*1000000,"")</f>
        <v>507.8785816777858</v>
      </c>
      <c r="N659" s="51">
        <f>IFERROR(VLOOKUP($A659,'دیتا اولیه'!$A:$AM,36,FALSE),"")</f>
        <v>-0.28349999999999997</v>
      </c>
      <c r="O659" s="35">
        <f t="shared" si="42"/>
        <v>-0.3672741453528795</v>
      </c>
      <c r="P659" s="51">
        <f>IFERROR(VLOOKUP($A659,'دیتا اولیه'!$A:$AM,37,FALSE),"")</f>
        <v>-0.51270000000000004</v>
      </c>
      <c r="Q659" s="34">
        <f t="shared" si="43"/>
        <v>-0.63496291474978184</v>
      </c>
      <c r="R659" s="54">
        <f>IFERROR(VLOOKUP($A659,'دیتا اولیه'!$A:$AM,31,FALSE),"")</f>
        <v>-0.15740000000000001</v>
      </c>
      <c r="S659" s="14">
        <f>IFERROR(VLOOKUP($A659,'دیتا اولیه'!$A:$AM,17,FALSE)/10000000000,"")</f>
        <v>176.51140000000001</v>
      </c>
      <c r="T659" s="14">
        <f>IFERROR(S659/'دیتا اولیه'!$AR$2*1000000,"")</f>
        <v>2956.7884483307371</v>
      </c>
      <c r="U659" s="30">
        <f>IFERROR(VLOOKUP($A659,'دیتا اولیه'!$A:$AM,22,FALSE),"")</f>
        <v>0.88619999999999999</v>
      </c>
      <c r="V659" s="19">
        <f>IFERROR(VLOOKUP($A659,'دیتا اولیه'!$A:$AN,20,FALSE)/10000000000/L659,"")</f>
        <v>1.5445736038982789E-2</v>
      </c>
      <c r="W659" s="14">
        <f>IFERROR(VLOOKUP($A659,'دیتا اولیه'!$A:$AN,40,FALSE),"")</f>
        <v>151.45099999999999</v>
      </c>
      <c r="X659" s="18">
        <f>IFERROR(VLOOKUP($A659,'دیتا اولیه'!$A:$AN,23,FALSE),"")</f>
        <v>1.7458</v>
      </c>
      <c r="Y659" s="18">
        <f>IFERROR(VLOOKUP($A659,'دیتا اولیه'!$A:$AN,24,FALSE),"")</f>
        <v>16.073699999999999</v>
      </c>
      <c r="Z659" s="18" t="str">
        <f>IFERROR(VLOOKUP($A659,'دیتا اولیه'!$A:$AN,25,FALSE),"")</f>
        <v>-</v>
      </c>
      <c r="AA659" s="30">
        <f>IFERROR(VLOOKUP($A659,'دیتا اولیه'!$A:$AN,38,FALSE),"")</f>
        <v>0.41589999999999999</v>
      </c>
      <c r="AB659" s="18">
        <f>IFERROR(VLOOKUP($A659,'دیتا اولیه'!$A:$AN,39,FALSE),"")</f>
        <v>1.345</v>
      </c>
      <c r="AC659" s="49"/>
    </row>
    <row r="660" spans="1:29" ht="20.5" thickBot="1" x14ac:dyDescent="0.4">
      <c r="A660" s="55" t="s">
        <v>428</v>
      </c>
      <c r="B660" s="13" t="str">
        <f>VLOOKUP($A660,'دیتا اولیه'!$A:$AM,2,FALSE)</f>
        <v>سوژمیران</v>
      </c>
      <c r="C660" s="13" t="str">
        <f>VLOOKUP($A660,'دیتا اولیه'!$A:$AM,3,FALSE)</f>
        <v>تولید فلزات گرانبهای غیراهن</v>
      </c>
      <c r="D660" s="13">
        <f>VLOOKUP($A660,'دیتا اولیه'!$A:$AM,5,FALSE)/10000000000</f>
        <v>1180.8</v>
      </c>
      <c r="E660" s="15">
        <f>IFERROR(D660/'دیتا اولیه'!$AO$2*1000,"")</f>
        <v>14.090692124105011</v>
      </c>
      <c r="F660" s="15">
        <f t="shared" si="40"/>
        <v>61.669227214970547</v>
      </c>
      <c r="G660" s="14">
        <f>IFERROR(F660/'دیتا اولیه'!$AP$2*1000000,"")</f>
        <v>1217.7967459512352</v>
      </c>
      <c r="H660" s="15">
        <f>IFERROR(VLOOKUP($A660,'دیتا اولیه'!$A:$AM,16,FALSE)/10000000000,"")</f>
        <v>219.62010000000001</v>
      </c>
      <c r="I660" s="14">
        <f>IFERROR(H660/'دیتا اولیه'!$AQ$2*1000000,"")</f>
        <v>4246.4925171120303</v>
      </c>
      <c r="J660" s="15">
        <f t="shared" si="41"/>
        <v>46.216551962948543</v>
      </c>
      <c r="K660" s="14">
        <f>IFERROR(J660/'دیتا اولیه'!$AR$2*1000000,"")</f>
        <v>774.18550283847674</v>
      </c>
      <c r="L660" s="14">
        <f>IFERROR(VLOOKUP($A660,'دیتا اولیه'!$A:$AM,15,FALSE)/10000000000,"")</f>
        <v>106.7741</v>
      </c>
      <c r="M660" s="14">
        <f>IFERROR(L660/'دیتا اولیه'!$AS$2*1000000,"")</f>
        <v>1579.4751556929632</v>
      </c>
      <c r="N660" s="51">
        <f>IFERROR(VLOOKUP($A660,'دیتا اولیه'!$A:$AM,36,FALSE),"")</f>
        <v>1.3103</v>
      </c>
      <c r="O660" s="35">
        <f t="shared" si="42"/>
        <v>1.0401766112927318</v>
      </c>
      <c r="P660" s="51">
        <f>IFERROR(VLOOKUP($A660,'دیتا اولیه'!$A:$AM,37,FALSE),"")</f>
        <v>0.73140000000000005</v>
      </c>
      <c r="Q660" s="34">
        <f t="shared" si="43"/>
        <v>0.29699406813508666</v>
      </c>
      <c r="R660" s="54">
        <f>IFERROR(VLOOKUP($A660,'دیتا اولیه'!$A:$AM,31,FALSE),"")</f>
        <v>0.18659999999999999</v>
      </c>
      <c r="S660" s="14">
        <f>IFERROR(VLOOKUP($A660,'دیتا اولیه'!$A:$AM,17,FALSE)/10000000000,"")</f>
        <v>169.55590000000001</v>
      </c>
      <c r="T660" s="14">
        <f>IFERROR(S660/'دیتا اولیه'!$AR$2*1000000,"")</f>
        <v>2840.2750556979413</v>
      </c>
      <c r="U660" s="30">
        <f>IFERROR(VLOOKUP($A660,'دیتا اولیه'!$A:$AM,22,FALSE),"")</f>
        <v>0.1</v>
      </c>
      <c r="V660" s="19" t="str">
        <f>IFERROR(VLOOKUP($A660,'دیتا اولیه'!$A:$AN,20,FALSE)/10000000000/L660,"")</f>
        <v/>
      </c>
      <c r="W660" s="14">
        <f>IFERROR(VLOOKUP($A660,'دیتا اولیه'!$A:$AN,40,FALSE),"")</f>
        <v>417.08800000000002</v>
      </c>
      <c r="X660" s="18">
        <f>IFERROR(VLOOKUP($A660,'دیتا اولیه'!$A:$AN,23,FALSE),"")</f>
        <v>5.2525000000000004</v>
      </c>
      <c r="Y660" s="18">
        <f>IFERROR(VLOOKUP($A660,'دیتا اولیه'!$A:$AN,24,FALSE),"")</f>
        <v>6.3719000000000001</v>
      </c>
      <c r="Z660" s="18" t="str">
        <f>IFERROR(VLOOKUP($A660,'دیتا اولیه'!$A:$AN,25,FALSE),"")</f>
        <v>-</v>
      </c>
      <c r="AA660" s="30">
        <f>IFERROR(VLOOKUP($A660,'دیتا اولیه'!$A:$AN,38,FALSE),"")</f>
        <v>0.4279</v>
      </c>
      <c r="AB660" s="18" t="str">
        <f>IFERROR(VLOOKUP($A660,'دیتا اولیه'!$A:$AN,39,FALSE),"")</f>
        <v>-</v>
      </c>
      <c r="AC660" s="49"/>
    </row>
    <row r="661" spans="1:29" ht="20.5" thickBot="1" x14ac:dyDescent="0.4">
      <c r="A661" s="55" t="s">
        <v>581</v>
      </c>
      <c r="B661" s="13" t="str">
        <f>VLOOKUP($A661,'دیتا اولیه'!$A:$AM,2,FALSE)</f>
        <v>گسترش صنایع روی ایرانیان</v>
      </c>
      <c r="C661" s="13" t="str">
        <f>VLOOKUP($A661,'دیتا اولیه'!$A:$AM,3,FALSE)</f>
        <v>تولید فلزات گرانبهای غیراهن</v>
      </c>
      <c r="D661" s="13">
        <f>VLOOKUP($A661,'دیتا اولیه'!$A:$AM,5,FALSE)/10000000000</f>
        <v>1097.8499999999999</v>
      </c>
      <c r="E661" s="15">
        <f>IFERROR(D661/'دیتا اولیه'!$AO$2*1000,"")</f>
        <v>13.100835322195703</v>
      </c>
      <c r="F661" s="15">
        <f t="shared" si="40"/>
        <v>15.368874656121047</v>
      </c>
      <c r="G661" s="14">
        <f>IFERROR(F661/'دیتا اولیه'!$AP$2*1000000,"")</f>
        <v>303.4927854684251</v>
      </c>
      <c r="H661" s="15">
        <f>IFERROR(VLOOKUP($A661,'دیتا اولیه'!$A:$AM,16,FALSE)/10000000000,"")</f>
        <v>44.146500000000003</v>
      </c>
      <c r="I661" s="14">
        <f>IFERROR(H661/'دیتا اولیه'!$AQ$2*1000000,"")</f>
        <v>853.60029390154295</v>
      </c>
      <c r="J661" s="15">
        <f t="shared" si="41"/>
        <v>56.73010710035701</v>
      </c>
      <c r="K661" s="14">
        <f>IFERROR(J661/'دیتا اولیه'!$AR$2*1000000,"")</f>
        <v>950.30080406648585</v>
      </c>
      <c r="L661" s="14">
        <f>IFERROR(VLOOKUP($A661,'دیتا اولیه'!$A:$AM,15,FALSE)/10000000000,"")</f>
        <v>71.508300000000006</v>
      </c>
      <c r="M661" s="14">
        <f>IFERROR(L661/'دیتا اولیه'!$AS$2*1000000,"")</f>
        <v>1057.7994408366742</v>
      </c>
      <c r="N661" s="51">
        <f>IFERROR(VLOOKUP($A661,'دیتا اولیه'!$A:$AM,36,FALSE),"")</f>
        <v>0.26050000000000001</v>
      </c>
      <c r="O661" s="35">
        <f t="shared" si="42"/>
        <v>0.11312064170648384</v>
      </c>
      <c r="P661" s="51">
        <f>IFERROR(VLOOKUP($A661,'دیتا اولیه'!$A:$AM,37,FALSE),"")</f>
        <v>3.6528</v>
      </c>
      <c r="Q661" s="34">
        <f t="shared" si="43"/>
        <v>2.4854187364092248</v>
      </c>
      <c r="R661" s="54">
        <f>IFERROR(VLOOKUP($A661,'دیتا اولیه'!$A:$AM,31,FALSE),"")</f>
        <v>0.5887</v>
      </c>
      <c r="S661" s="14">
        <f>IFERROR(VLOOKUP($A661,'دیتا اولیه'!$A:$AM,17,FALSE)/10000000000,"")</f>
        <v>168.30940000000001</v>
      </c>
      <c r="T661" s="14">
        <f>IFERROR(S661/'دیتا اولیه'!$AR$2*1000000,"")</f>
        <v>2819.3946094443609</v>
      </c>
      <c r="U661" s="30">
        <f>IFERROR(VLOOKUP($A661,'دیتا اولیه'!$A:$AM,22,FALSE),"")</f>
        <v>0.1384</v>
      </c>
      <c r="V661" s="19">
        <f>IFERROR(VLOOKUP($A661,'دیتا اولیه'!$A:$AN,20,FALSE)/10000000000/L661,"")</f>
        <v>0.10548425847069501</v>
      </c>
      <c r="W661" s="14">
        <f>IFERROR(VLOOKUP($A661,'دیتا اولیه'!$A:$AN,40,FALSE),"")</f>
        <v>77.605999999999995</v>
      </c>
      <c r="X661" s="18">
        <f>IFERROR(VLOOKUP($A661,'دیتا اولیه'!$A:$AN,23,FALSE),"")</f>
        <v>0.78220000000000001</v>
      </c>
      <c r="Y661" s="18">
        <f>IFERROR(VLOOKUP($A661,'دیتا اولیه'!$A:$AN,24,FALSE),"")</f>
        <v>7.4379</v>
      </c>
      <c r="Z661" s="18" t="str">
        <f>IFERROR(VLOOKUP($A661,'دیتا اولیه'!$A:$AN,25,FALSE),"")</f>
        <v>-</v>
      </c>
      <c r="AA661" s="30">
        <f>IFERROR(VLOOKUP($A661,'دیتا اولیه'!$A:$AN,38,FALSE),"")</f>
        <v>0.80700000000000005</v>
      </c>
      <c r="AB661" s="18">
        <f>IFERROR(VLOOKUP($A661,'دیتا اولیه'!$A:$AN,39,FALSE),"")</f>
        <v>1.3737999999999999</v>
      </c>
      <c r="AC661" s="49"/>
    </row>
    <row r="662" spans="1:29" ht="20.5" thickBot="1" x14ac:dyDescent="0.4">
      <c r="A662" s="14" t="s">
        <v>943</v>
      </c>
      <c r="B662" s="13" t="str">
        <f>VLOOKUP($A662,'دیتا اولیه'!$A:$AM,2,FALSE)</f>
        <v>تولید و توسعه سرب روی ایرانیان</v>
      </c>
      <c r="C662" s="13" t="str">
        <f>VLOOKUP($A662,'دیتا اولیه'!$A:$AM,3,FALSE)</f>
        <v>تولید فلزات گرانبهای غیراهن</v>
      </c>
      <c r="D662" s="13">
        <f>VLOOKUP($A662,'دیتا اولیه'!$A:$AM,5,FALSE)/10000000000</f>
        <v>832.2</v>
      </c>
      <c r="E662" s="15">
        <f>IFERROR(D662/'دیتا اولیه'!$AO$2*1000,"")</f>
        <v>9.9307875894988076</v>
      </c>
      <c r="F662" s="15">
        <f t="shared" si="40"/>
        <v>21.316906162600059</v>
      </c>
      <c r="G662" s="14">
        <f>IFERROR(F662/'دیتا اولیه'!$AP$2*1000000,"")</f>
        <v>420.94996371643089</v>
      </c>
      <c r="H662" s="15">
        <f>IFERROR(VLOOKUP($A662,'دیتا اولیه'!$A:$AM,16,FALSE)/10000000000,"")</f>
        <v>54.864800000000002</v>
      </c>
      <c r="I662" s="14">
        <f>IFERROR(H662/'دیتا اولیه'!$AQ$2*1000000,"")</f>
        <v>1060.8453536486331</v>
      </c>
      <c r="J662" s="15" t="str">
        <f t="shared" si="41"/>
        <v/>
      </c>
      <c r="K662" s="14" t="str">
        <f>IFERROR(J662/'دیتا اولیه'!$AR$2*1000000,"")</f>
        <v/>
      </c>
      <c r="L662" s="14">
        <f>IFERROR(VLOOKUP($A662,'دیتا اولیه'!$A:$AM,15,FALSE)/10000000000,"")</f>
        <v>22.1035</v>
      </c>
      <c r="M662" s="14">
        <f>IFERROR(L662/'دیتا اولیه'!$AS$2*1000000,"")</f>
        <v>326.97001523646099</v>
      </c>
      <c r="N662" s="51" t="str">
        <f>IFERROR(VLOOKUP($A662,'دیتا اولیه'!$A:$AM,36,FALSE),"")</f>
        <v>-</v>
      </c>
      <c r="O662" s="35" t="str">
        <f t="shared" si="42"/>
        <v/>
      </c>
      <c r="P662" s="51">
        <f>IFERROR(VLOOKUP($A662,'دیتا اولیه'!$A:$AM,37,FALSE),"")</f>
        <v>3.6900000000000002E-2</v>
      </c>
      <c r="Q662" s="34">
        <f t="shared" si="43"/>
        <v>-0.22325681572757805</v>
      </c>
      <c r="R662" s="54">
        <f>IFERROR(VLOOKUP($A662,'دیتا اولیه'!$A:$AM,31,FALSE),"")</f>
        <v>-0.31490000000000001</v>
      </c>
      <c r="S662" s="14">
        <f>IFERROR(VLOOKUP($A662,'دیتا اولیه'!$A:$AM,17,FALSE)/10000000000,"")</f>
        <v>173.46109999999999</v>
      </c>
      <c r="T662" s="14">
        <f>IFERROR(S662/'دیتا اولیه'!$AR$2*1000000,"")</f>
        <v>2905.6920783288942</v>
      </c>
      <c r="U662" s="30">
        <f>IFERROR(VLOOKUP($A662,'دیتا اولیه'!$A:$AM,22,FALSE),"")</f>
        <v>0.3896</v>
      </c>
      <c r="V662" s="19">
        <f>IFERROR(VLOOKUP($A662,'دیتا اولیه'!$A:$AN,20,FALSE)/10000000000/L662,"")</f>
        <v>0.23413034134865518</v>
      </c>
      <c r="W662" s="14">
        <f>IFERROR(VLOOKUP($A662,'دیتا اولیه'!$A:$AN,40,FALSE),"")</f>
        <v>161.18680000000001</v>
      </c>
      <c r="X662" s="18">
        <f>IFERROR(VLOOKUP($A662,'دیتا اولیه'!$A:$AN,23,FALSE),"")</f>
        <v>1.4510000000000001</v>
      </c>
      <c r="Y662" s="18">
        <f>IFERROR(VLOOKUP($A662,'دیتا اولیه'!$A:$AN,24,FALSE),"")</f>
        <v>45</v>
      </c>
      <c r="Z662" s="18" t="str">
        <f>IFERROR(VLOOKUP($A662,'دیتا اولیه'!$A:$AN,25,FALSE),"")</f>
        <v>-</v>
      </c>
      <c r="AA662" s="30">
        <f>IFERROR(VLOOKUP($A662,'دیتا اولیه'!$A:$AN,38,FALSE),"")</f>
        <v>0.32050000000000001</v>
      </c>
      <c r="AB662" s="18">
        <f>IFERROR(VLOOKUP($A662,'دیتا اولیه'!$A:$AN,39,FALSE),"")</f>
        <v>0.92030000000000001</v>
      </c>
      <c r="AC662" s="49"/>
    </row>
    <row r="663" spans="1:29" ht="20.5" thickBot="1" x14ac:dyDescent="0.4">
      <c r="A663" s="14" t="s">
        <v>1205</v>
      </c>
      <c r="B663" s="13" t="str">
        <f>VLOOKUP($A663,'دیتا اولیه'!$A:$AM,2,FALSE)</f>
        <v>صنعت روی زنگان</v>
      </c>
      <c r="C663" s="13" t="str">
        <f>VLOOKUP($A663,'دیتا اولیه'!$A:$AM,3,FALSE)</f>
        <v>تولید فلزات گرانبهای غیراهن</v>
      </c>
      <c r="D663" s="13">
        <f>VLOOKUP($A663,'دیتا اولیه'!$A:$AM,5,FALSE)/10000000000</f>
        <v>590.89130799999998</v>
      </c>
      <c r="E663" s="15">
        <f>IFERROR(D663/'دیتا اولیه'!$AO$2*1000,"")</f>
        <v>7.0512089260143194</v>
      </c>
      <c r="F663" s="15" t="str">
        <f t="shared" si="40"/>
        <v/>
      </c>
      <c r="G663" s="14" t="str">
        <f>IFERROR(F663/'دیتا اولیه'!$AP$2*1000000,"")</f>
        <v/>
      </c>
      <c r="H663" s="15">
        <f>IFERROR(VLOOKUP($A663,'دیتا اولیه'!$A:$AM,16,FALSE)/10000000000,"")</f>
        <v>16.443000000000001</v>
      </c>
      <c r="I663" s="14">
        <f>IFERROR(H663/'دیتا اولیه'!$AQ$2*1000000,"")</f>
        <v>317.93572837310029</v>
      </c>
      <c r="J663" s="15">
        <f t="shared" si="41"/>
        <v>1.0076127356589495</v>
      </c>
      <c r="K663" s="14">
        <f>IFERROR(J663/'دیتا اولیه'!$AR$2*1000000,"")</f>
        <v>16.878783450742073</v>
      </c>
      <c r="L663" s="14">
        <f>IFERROR(VLOOKUP($A663,'دیتا اولیه'!$A:$AM,15,FALSE)/10000000000,"")</f>
        <v>2.2501000000000002</v>
      </c>
      <c r="M663" s="14">
        <f>IFERROR(L663/'دیتا اولیه'!$AS$2*1000000,"")</f>
        <v>33.285010576766616</v>
      </c>
      <c r="N663" s="51">
        <f>IFERROR(VLOOKUP($A663,'دیتا اولیه'!$A:$AM,36,FALSE),"")</f>
        <v>1.2331000000000001</v>
      </c>
      <c r="O663" s="35">
        <f t="shared" si="42"/>
        <v>0.97200293930563131</v>
      </c>
      <c r="P663" s="51" t="str">
        <f>IFERROR(VLOOKUP($A663,'دیتا اولیه'!$A:$AM,37,FALSE),"")</f>
        <v>-</v>
      </c>
      <c r="Q663" s="34" t="str">
        <f t="shared" si="43"/>
        <v/>
      </c>
      <c r="R663" s="54">
        <f>IFERROR(VLOOKUP($A663,'دیتا اولیه'!$A:$AM,31,FALSE),"")</f>
        <v>0.4461</v>
      </c>
      <c r="S663" s="14">
        <f>IFERROR(VLOOKUP($A663,'دیتا اولیه'!$A:$AM,17,FALSE)/10000000000,"")</f>
        <v>28.637</v>
      </c>
      <c r="T663" s="14">
        <f>IFERROR(S663/'دیتا اولیه'!$AR$2*1000000,"")</f>
        <v>479.70584786505185</v>
      </c>
      <c r="U663" s="30">
        <f>IFERROR(VLOOKUP($A663,'دیتا اولیه'!$A:$AM,22,FALSE),"")</f>
        <v>0.13350000000000001</v>
      </c>
      <c r="V663" s="19" t="str">
        <f>IFERROR(VLOOKUP($A663,'دیتا اولیه'!$A:$AN,20,FALSE)/10000000000/L663,"")</f>
        <v/>
      </c>
      <c r="W663" s="14">
        <f>IFERROR(VLOOKUP($A663,'دیتا اولیه'!$A:$AN,40,FALSE),"")</f>
        <v>53.494500000000002</v>
      </c>
      <c r="X663" s="18">
        <f>IFERROR(VLOOKUP($A663,'دیتا اولیه'!$A:$AN,23,FALSE),"")</f>
        <v>3.1351</v>
      </c>
      <c r="Y663" s="18">
        <f>IFERROR(VLOOKUP($A663,'دیتا اولیه'!$A:$AN,24,FALSE),"")</f>
        <v>39.136899999999997</v>
      </c>
      <c r="Z663" s="18" t="str">
        <f>IFERROR(VLOOKUP($A663,'دیتا اولیه'!$A:$AN,25,FALSE),"")</f>
        <v>-</v>
      </c>
      <c r="AA663" s="30">
        <f>IFERROR(VLOOKUP($A663,'دیتا اولیه'!$A:$AN,38,FALSE),"")</f>
        <v>5.79E-2</v>
      </c>
      <c r="AB663" s="18">
        <f>IFERROR(VLOOKUP($A663,'دیتا اولیه'!$A:$AN,39,FALSE),"")</f>
        <v>0.97870000000000001</v>
      </c>
      <c r="AC663" s="49"/>
    </row>
    <row r="664" spans="1:29" ht="20.5" thickBot="1" x14ac:dyDescent="0.4">
      <c r="A664" s="14" t="s">
        <v>874</v>
      </c>
      <c r="B664" s="13" t="str">
        <f>VLOOKUP($A664,'دیتا اولیه'!$A:$AM,2,FALSE)</f>
        <v>آلومراد</v>
      </c>
      <c r="C664" s="13" t="str">
        <f>VLOOKUP($A664,'دیتا اولیه'!$A:$AM,3,FALSE)</f>
        <v>تولید فلزات گرانبهای غیراهن</v>
      </c>
      <c r="D664" s="13">
        <f>VLOOKUP($A664,'دیتا اولیه'!$A:$AM,5,FALSE)/10000000000</f>
        <v>571</v>
      </c>
      <c r="E664" s="15">
        <f>IFERROR(D664/'دیتا اولیه'!$AO$2*1000,"")</f>
        <v>6.813842482100239</v>
      </c>
      <c r="F664" s="15">
        <f t="shared" si="40"/>
        <v>6.4692484662576684</v>
      </c>
      <c r="G664" s="14">
        <f>IFERROR(F664/'دیتا اولیه'!$AP$2*1000000,"")</f>
        <v>127.74977224047528</v>
      </c>
      <c r="H664" s="15">
        <f>IFERROR(VLOOKUP($A664,'دیتا اولیه'!$A:$AM,16,FALSE)/10000000000,"")</f>
        <v>14.8863</v>
      </c>
      <c r="I664" s="14">
        <f>IFERROR(H664/'دیتا اولیه'!$AQ$2*1000000,"")</f>
        <v>287.83595653350864</v>
      </c>
      <c r="J664" s="15">
        <f t="shared" si="41"/>
        <v>5.6246832911054812</v>
      </c>
      <c r="K664" s="14">
        <f>IFERROR(J664/'دیتا اولیه'!$AR$2*1000000,"")</f>
        <v>94.220535221292209</v>
      </c>
      <c r="L664" s="14">
        <f>IFERROR(VLOOKUP($A664,'دیتا اولیه'!$A:$AM,15,FALSE)/10000000000,"")</f>
        <v>8.4359000000000002</v>
      </c>
      <c r="M664" s="14">
        <f>IFERROR(L664/'دیتا اولیه'!$AS$2*1000000,"")</f>
        <v>124.78957411872605</v>
      </c>
      <c r="N664" s="51">
        <f>IFERROR(VLOOKUP($A664,'دیتا اولیه'!$A:$AM,36,FALSE),"")</f>
        <v>0.49980000000000002</v>
      </c>
      <c r="O664" s="35">
        <f t="shared" si="42"/>
        <v>0.3244413632934422</v>
      </c>
      <c r="P664" s="51">
        <f>IFERROR(VLOOKUP($A664,'دیتا اولیه'!$A:$AM,37,FALSE),"")</f>
        <v>0.30399999999999999</v>
      </c>
      <c r="Q664" s="34">
        <f t="shared" si="43"/>
        <v>-2.3171846570317012E-2</v>
      </c>
      <c r="R664" s="54">
        <f>IFERROR(VLOOKUP($A664,'دیتا اولیه'!$A:$AM,31,FALSE),"")</f>
        <v>0.75529999999999997</v>
      </c>
      <c r="S664" s="14">
        <f>IFERROR(VLOOKUP($A664,'دیتا اولیه'!$A:$AM,17,FALSE)/10000000000,"")</f>
        <v>30.626899999999999</v>
      </c>
      <c r="T664" s="14">
        <f>IFERROR(S664/'دیتا اولیه'!$AR$2*1000000,"")</f>
        <v>513.03918119838511</v>
      </c>
      <c r="U664" s="30">
        <f>IFERROR(VLOOKUP($A664,'دیتا اولیه'!$A:$AM,22,FALSE),"")</f>
        <v>0.1008</v>
      </c>
      <c r="V664" s="19">
        <f>IFERROR(VLOOKUP($A664,'دیتا اولیه'!$A:$AN,20,FALSE)/10000000000/L664,"")</f>
        <v>4.3267464052442535E-2</v>
      </c>
      <c r="W664" s="14">
        <f>IFERROR(VLOOKUP($A664,'دیتا اولیه'!$A:$AN,40,FALSE),"")</f>
        <v>22.308399999999999</v>
      </c>
      <c r="X664" s="18">
        <f>IFERROR(VLOOKUP($A664,'دیتا اولیه'!$A:$AN,23,FALSE),"")</f>
        <v>0.39910000000000001</v>
      </c>
      <c r="Y664" s="18">
        <f>IFERROR(VLOOKUP($A664,'دیتا اولیه'!$A:$AN,24,FALSE),"")</f>
        <v>33.679499999999997</v>
      </c>
      <c r="Z664" s="18" t="str">
        <f>IFERROR(VLOOKUP($A664,'دیتا اولیه'!$A:$AN,25,FALSE),"")</f>
        <v>-</v>
      </c>
      <c r="AA664" s="30">
        <f>IFERROR(VLOOKUP($A664,'دیتا اولیه'!$A:$AN,38,FALSE),"")</f>
        <v>6.13E-2</v>
      </c>
      <c r="AB664" s="18">
        <f>IFERROR(VLOOKUP($A664,'دیتا اولیه'!$A:$AN,39,FALSE),"")</f>
        <v>0.82499999999999996</v>
      </c>
      <c r="AC664" s="49"/>
    </row>
    <row r="665" spans="1:29" ht="20.5" thickBot="1" x14ac:dyDescent="0.4">
      <c r="A665" s="14" t="s">
        <v>317</v>
      </c>
      <c r="B665" s="13" t="str">
        <f>VLOOKUP($A665,'دیتا اولیه'!$A:$AM,2,FALSE)</f>
        <v>کارخانجات‌مخابراتی‌ایران‌</v>
      </c>
      <c r="C665" s="13" t="str">
        <f>VLOOKUP($A665,'دیتا اولیه'!$A:$AM,3,FALSE)</f>
        <v>تجهیزات مخابراتی</v>
      </c>
      <c r="D665" s="13">
        <f>VLOOKUP($A665,'دیتا اولیه'!$A:$AM,5,FALSE)/10000000000</f>
        <v>854.06275500000004</v>
      </c>
      <c r="E665" s="15">
        <f>IFERROR(D665/'دیتا اولیه'!$AO$2*1000,"")</f>
        <v>10.191679653937948</v>
      </c>
      <c r="F665" s="15" t="str">
        <f t="shared" si="40"/>
        <v/>
      </c>
      <c r="G665" s="14" t="str">
        <f>IFERROR(F665/'دیتا اولیه'!$AP$2*1000000,"")</f>
        <v/>
      </c>
      <c r="H665" s="15">
        <f>IFERROR(VLOOKUP($A665,'دیتا اولیه'!$A:$AM,16,FALSE)/10000000000,"")</f>
        <v>-25.8949</v>
      </c>
      <c r="I665" s="14">
        <f>IFERROR(H665/'دیتا اولیه'!$AQ$2*1000000,"")</f>
        <v>-500.69414903901929</v>
      </c>
      <c r="J665" s="15">
        <f t="shared" si="41"/>
        <v>1.5576033139540106</v>
      </c>
      <c r="K665" s="14">
        <f>IFERROR(J665/'دیتا اولیه'!$AR$2*1000000,"")</f>
        <v>26.091818918103264</v>
      </c>
      <c r="L665" s="14">
        <f>IFERROR(VLOOKUP($A665,'دیتا اولیه'!$A:$AM,15,FALSE)/10000000000,"")</f>
        <v>-34.668199999999999</v>
      </c>
      <c r="M665" s="14">
        <f>IFERROR(L665/'دیتا اولیه'!$AS$2*1000000,"")</f>
        <v>-512.83560894069615</v>
      </c>
      <c r="N665" s="51">
        <f>IFERROR(VLOOKUP($A665,'دیتا اولیه'!$A:$AM,36,FALSE),"")</f>
        <v>-23.257400000000001</v>
      </c>
      <c r="O665" s="35">
        <f t="shared" si="42"/>
        <v>-20.655034804218875</v>
      </c>
      <c r="P665" s="51" t="str">
        <f>IFERROR(VLOOKUP($A665,'دیتا اولیه'!$A:$AM,37,FALSE),"")</f>
        <v>-</v>
      </c>
      <c r="Q665" s="34" t="str">
        <f t="shared" si="43"/>
        <v/>
      </c>
      <c r="R665" s="54" t="str">
        <f>IFERROR(VLOOKUP($A665,'دیتا اولیه'!$A:$AM,31,FALSE),"")</f>
        <v>-</v>
      </c>
      <c r="S665" s="14">
        <f>IFERROR(VLOOKUP($A665,'دیتا اولیه'!$A:$AM,17,FALSE)/10000000000,"")</f>
        <v>-423.33780000000002</v>
      </c>
      <c r="T665" s="14">
        <f>IFERROR(S665/'دیتا اولیه'!$AR$2*1000000,"")</f>
        <v>-7091.4417809940196</v>
      </c>
      <c r="U665" s="30" t="str">
        <f>IFERROR(VLOOKUP($A665,'دیتا اولیه'!$A:$AM,22,FALSE),"")</f>
        <v>-</v>
      </c>
      <c r="V665" s="19">
        <f>IFERROR(VLOOKUP($A665,'دیتا اولیه'!$A:$AN,20,FALSE)/10000000000/L665,"")</f>
        <v>-5.9708897491072513E-4</v>
      </c>
      <c r="W665" s="14">
        <f>IFERROR(VLOOKUP($A665,'دیتا اولیه'!$A:$AN,40,FALSE),"")</f>
        <v>126.6421</v>
      </c>
      <c r="X665" s="18">
        <f>IFERROR(VLOOKUP($A665,'دیتا اولیه'!$A:$AN,23,FALSE),"")</f>
        <v>1.8867</v>
      </c>
      <c r="Y665" s="18" t="str">
        <f>IFERROR(VLOOKUP($A665,'دیتا اولیه'!$A:$AN,24,FALSE),"")</f>
        <v>-</v>
      </c>
      <c r="Z665" s="18" t="str">
        <f>IFERROR(VLOOKUP($A665,'دیتا اولیه'!$A:$AN,25,FALSE),"")</f>
        <v>-</v>
      </c>
      <c r="AA665" s="30">
        <f>IFERROR(VLOOKUP($A665,'دیتا اولیه'!$A:$AN,38,FALSE),"")</f>
        <v>0.15859999999999999</v>
      </c>
      <c r="AB665" s="18">
        <f>IFERROR(VLOOKUP($A665,'دیتا اولیه'!$A:$AN,39,FALSE),"")</f>
        <v>1.1472</v>
      </c>
      <c r="AC665" s="49"/>
    </row>
    <row r="666" spans="1:29" ht="20.5" thickBot="1" x14ac:dyDescent="0.4">
      <c r="A666" s="55" t="s">
        <v>134</v>
      </c>
      <c r="B666" s="13" t="str">
        <f>VLOOKUP($A666,'دیتا اولیه'!$A:$AM,2,FALSE)</f>
        <v>دانش بنیان پویا نیرو</v>
      </c>
      <c r="C666" s="13" t="str">
        <f>VLOOKUP($A666,'دیتا اولیه'!$A:$AM,3,FALSE)</f>
        <v>تجهیزات صنعتی</v>
      </c>
      <c r="D666" s="13">
        <f>VLOOKUP($A666,'دیتا اولیه'!$A:$AM,5,FALSE)/10000000000</f>
        <v>6573.06</v>
      </c>
      <c r="E666" s="15">
        <f>IFERROR(D666/'دیتا اولیه'!$AO$2*1000,"")</f>
        <v>78.437470167064447</v>
      </c>
      <c r="F666" s="15" t="str">
        <f t="shared" si="40"/>
        <v/>
      </c>
      <c r="G666" s="14" t="str">
        <f>IFERROR(F666/'دیتا اولیه'!$AP$2*1000000,"")</f>
        <v/>
      </c>
      <c r="H666" s="15">
        <f>IFERROR(VLOOKUP($A666,'دیتا اولیه'!$A:$AM,16,FALSE)/10000000000,"")</f>
        <v>527.95100000000002</v>
      </c>
      <c r="I666" s="14">
        <f>IFERROR(H666/'دیتا اولیه'!$AQ$2*1000000,"")</f>
        <v>10208.264047333618</v>
      </c>
      <c r="J666" s="15">
        <f t="shared" si="41"/>
        <v>86.763573954649473</v>
      </c>
      <c r="K666" s="14">
        <f>IFERROR(J666/'دیتا اولیه'!$AR$2*1000000,"")</f>
        <v>1453.399232032589</v>
      </c>
      <c r="L666" s="14">
        <f>IFERROR(VLOOKUP($A666,'دیتا اولیه'!$A:$AM,15,FALSE)/10000000000,"")</f>
        <v>166.82900000000001</v>
      </c>
      <c r="M666" s="14">
        <f>IFERROR(L666/'دیتا اولیه'!$AS$2*1000000,"")</f>
        <v>2467.8481087557875</v>
      </c>
      <c r="N666" s="51">
        <f>IFERROR(VLOOKUP($A666,'دیتا اولیه'!$A:$AM,36,FALSE),"")</f>
        <v>0.92279999999999995</v>
      </c>
      <c r="O666" s="35">
        <f t="shared" si="42"/>
        <v>0.69798363337820435</v>
      </c>
      <c r="P666" s="51" t="str">
        <f>IFERROR(VLOOKUP($A666,'دیتا اولیه'!$A:$AM,37,FALSE),"")</f>
        <v>-</v>
      </c>
      <c r="Q666" s="34" t="str">
        <f t="shared" si="43"/>
        <v/>
      </c>
      <c r="R666" s="54">
        <f>IFERROR(VLOOKUP($A666,'دیتا اولیه'!$A:$AM,31,FALSE),"")</f>
        <v>1.6988000000000001</v>
      </c>
      <c r="S666" s="14">
        <f>IFERROR(VLOOKUP($A666,'دیتا اولیه'!$A:$AM,17,FALSE)/10000000000,"")</f>
        <v>1076.3185000000001</v>
      </c>
      <c r="T666" s="14">
        <f>IFERROR(S666/'دیتا اولیه'!$AR$2*1000000,"")</f>
        <v>18029.691609293601</v>
      </c>
      <c r="U666" s="30">
        <f>IFERROR(VLOOKUP($A666,'دیتا اولیه'!$A:$AM,22,FALSE),"")</f>
        <v>0.69569999999999999</v>
      </c>
      <c r="V666" s="19">
        <f>IFERROR(VLOOKUP($A666,'دیتا اولیه'!$A:$AN,20,FALSE)/10000000000/L666,"")</f>
        <v>2.6546943277247957E-2</v>
      </c>
      <c r="W666" s="14">
        <f>IFERROR(VLOOKUP($A666,'دیتا اولیه'!$A:$AN,40,FALSE),"")</f>
        <v>110.16670000000001</v>
      </c>
      <c r="X666" s="18">
        <f>IFERROR(VLOOKUP($A666,'دیتا اولیه'!$A:$AN,23,FALSE),"")</f>
        <v>2.6208</v>
      </c>
      <c r="Y666" s="18">
        <f>IFERROR(VLOOKUP($A666,'دیتا اولیه'!$A:$AN,24,FALSE),"")</f>
        <v>10.2036</v>
      </c>
      <c r="Z666" s="18" t="str">
        <f>IFERROR(VLOOKUP($A666,'دیتا اولیه'!$A:$AN,25,FALSE),"")</f>
        <v>-</v>
      </c>
      <c r="AA666" s="30" t="str">
        <f>IFERROR(VLOOKUP($A666,'دیتا اولیه'!$A:$AN,38,FALSE),"")</f>
        <v>-</v>
      </c>
      <c r="AB666" s="18" t="str">
        <f>IFERROR(VLOOKUP($A666,'دیتا اولیه'!$A:$AN,39,FALSE),"")</f>
        <v>-</v>
      </c>
      <c r="AC666" s="49"/>
    </row>
    <row r="667" spans="1:29" ht="20.5" thickBot="1" x14ac:dyDescent="0.4">
      <c r="A667" s="14" t="s">
        <v>589</v>
      </c>
      <c r="B667" s="13" t="str">
        <f>VLOOKUP($A667,'دیتا اولیه'!$A:$AM,2,FALSE)</f>
        <v>کارخانجات تولیدی شهید قندی</v>
      </c>
      <c r="C667" s="13" t="str">
        <f>VLOOKUP($A667,'دیتا اولیه'!$A:$AM,3,FALSE)</f>
        <v>تجهیزات صنعتی</v>
      </c>
      <c r="D667" s="13">
        <f>VLOOKUP($A667,'دیتا اولیه'!$A:$AM,5,FALSE)/10000000000</f>
        <v>3129.7157638031999</v>
      </c>
      <c r="E667" s="15">
        <f>IFERROR(D667/'دیتا اولیه'!$AO$2*1000,"")</f>
        <v>37.347443482138431</v>
      </c>
      <c r="F667" s="15">
        <f t="shared" si="40"/>
        <v>82.231265108783248</v>
      </c>
      <c r="G667" s="14">
        <f>IFERROR(F667/'دیتا اولیه'!$AP$2*1000000,"")</f>
        <v>1623.8401482777103</v>
      </c>
      <c r="H667" s="15">
        <f>IFERROR(VLOOKUP($A667,'دیتا اولیه'!$A:$AM,16,FALSE)/10000000000,"")</f>
        <v>202.3663</v>
      </c>
      <c r="I667" s="14">
        <f>IFERROR(H667/'دیتا اولیه'!$AQ$2*1000000,"")</f>
        <v>3912.8794616961209</v>
      </c>
      <c r="J667" s="15">
        <f t="shared" si="41"/>
        <v>52.225690890481062</v>
      </c>
      <c r="K667" s="14">
        <f>IFERROR(J667/'دیتا اولیه'!$AR$2*1000000,"")</f>
        <v>874.84615458869052</v>
      </c>
      <c r="L667" s="14">
        <f>IFERROR(VLOOKUP($A667,'دیتا اولیه'!$A:$AM,15,FALSE)/10000000000,"")</f>
        <v>20.409800000000001</v>
      </c>
      <c r="M667" s="14">
        <f>IFERROR(L667/'دیتا اولیه'!$AS$2*1000000,"")</f>
        <v>301.91565213532346</v>
      </c>
      <c r="N667" s="51">
        <f>IFERROR(VLOOKUP($A667,'دیتا اولیه'!$A:$AM,36,FALSE),"")</f>
        <v>-0.60919999999999996</v>
      </c>
      <c r="O667" s="35">
        <f t="shared" si="42"/>
        <v>-0.65489286253161927</v>
      </c>
      <c r="P667" s="51">
        <f>IFERROR(VLOOKUP($A667,'دیتا اولیه'!$A:$AM,37,FALSE),"")</f>
        <v>-0.75180000000000002</v>
      </c>
      <c r="Q667" s="34">
        <f t="shared" si="43"/>
        <v>-0.81407304625671217</v>
      </c>
      <c r="R667" s="54">
        <f>IFERROR(VLOOKUP($A667,'دیتا اولیه'!$A:$AM,31,FALSE),"")</f>
        <v>0.17610000000000001</v>
      </c>
      <c r="S667" s="14">
        <f>IFERROR(VLOOKUP($A667,'دیتا اولیه'!$A:$AM,17,FALSE)/10000000000,"")</f>
        <v>253.44380000000001</v>
      </c>
      <c r="T667" s="14">
        <f>IFERROR(S667/'دیتا اولیه'!$AR$2*1000000,"")</f>
        <v>4245.5031241100896</v>
      </c>
      <c r="U667" s="30">
        <f>IFERROR(VLOOKUP($A667,'دیتا اولیه'!$A:$AM,22,FALSE),"")</f>
        <v>0.81110000000000004</v>
      </c>
      <c r="V667" s="19">
        <f>IFERROR(VLOOKUP($A667,'دیتا اولیه'!$A:$AN,20,FALSE)/10000000000/L667,"")</f>
        <v>0.163558682593656</v>
      </c>
      <c r="W667" s="14">
        <f>IFERROR(VLOOKUP($A667,'دیتا اولیه'!$A:$AN,40,FALSE),"")</f>
        <v>293.09949999999998</v>
      </c>
      <c r="X667" s="18">
        <f>IFERROR(VLOOKUP($A667,'دیتا اولیه'!$A:$AN,23,FALSE),"")</f>
        <v>3.0646</v>
      </c>
      <c r="Y667" s="18">
        <f>IFERROR(VLOOKUP($A667,'دیتا اولیه'!$A:$AN,24,FALSE),"")</f>
        <v>26.136399999999998</v>
      </c>
      <c r="Z667" s="18" t="str">
        <f>IFERROR(VLOOKUP($A667,'دیتا اولیه'!$A:$AN,25,FALSE),"")</f>
        <v>-</v>
      </c>
      <c r="AA667" s="30">
        <f>IFERROR(VLOOKUP($A667,'دیتا اولیه'!$A:$AN,38,FALSE),"")</f>
        <v>0.2747</v>
      </c>
      <c r="AB667" s="18">
        <f>IFERROR(VLOOKUP($A667,'دیتا اولیه'!$A:$AN,39,FALSE),"")</f>
        <v>1.8621000000000001</v>
      </c>
      <c r="AC667" s="49"/>
    </row>
    <row r="668" spans="1:29" ht="20.5" thickBot="1" x14ac:dyDescent="0.4">
      <c r="A668" s="55" t="s">
        <v>569</v>
      </c>
      <c r="B668" s="13" t="str">
        <f>VLOOKUP($A668,'دیتا اولیه'!$A:$AM,2,FALSE)</f>
        <v>سیم و کابل ابهر</v>
      </c>
      <c r="C668" s="13" t="str">
        <f>VLOOKUP($A668,'دیتا اولیه'!$A:$AM,3,FALSE)</f>
        <v>تجهیزات صنعتی</v>
      </c>
      <c r="D668" s="13">
        <f>VLOOKUP($A668,'دیتا اولیه'!$A:$AM,5,FALSE)/10000000000</f>
        <v>2235.87</v>
      </c>
      <c r="E668" s="15">
        <f>IFERROR(D668/'دیتا اولیه'!$AO$2*1000,"")</f>
        <v>26.68102625298329</v>
      </c>
      <c r="F668" s="15">
        <f t="shared" si="40"/>
        <v>35.886117409926925</v>
      </c>
      <c r="G668" s="14">
        <f>IFERROR(F668/'دیتا اولیه'!$AP$2*1000000,"")</f>
        <v>708.65160762098981</v>
      </c>
      <c r="H668" s="15">
        <f>IFERROR(VLOOKUP($A668,'دیتا اولیه'!$A:$AM,16,FALSE)/10000000000,"")</f>
        <v>265.87389999999999</v>
      </c>
      <c r="I668" s="14">
        <f>IFERROR(H668/'دیتا اولیه'!$AQ$2*1000000,"")</f>
        <v>5140.8387795351719</v>
      </c>
      <c r="J668" s="15">
        <f t="shared" si="41"/>
        <v>4.2448084304889964</v>
      </c>
      <c r="K668" s="14">
        <f>IFERROR(J668/'دیتا اولیه'!$AR$2*1000000,"")</f>
        <v>71.105891929058359</v>
      </c>
      <c r="L668" s="14">
        <f>IFERROR(VLOOKUP($A668,'دیتا اولیه'!$A:$AM,15,FALSE)/10000000000,"")</f>
        <v>71.215999999999994</v>
      </c>
      <c r="M668" s="14">
        <f>IFERROR(L668/'دیتا اولیه'!$AS$2*1000000,"")</f>
        <v>1053.4755403026581</v>
      </c>
      <c r="N668" s="51">
        <f>IFERROR(VLOOKUP($A668,'دیتا اولیه'!$A:$AM,36,FALSE),"")</f>
        <v>15.777200000000001</v>
      </c>
      <c r="O668" s="35">
        <f t="shared" si="42"/>
        <v>13.815587171787399</v>
      </c>
      <c r="P668" s="51">
        <f>IFERROR(VLOOKUP($A668,'دیتا اولیه'!$A:$AM,37,FALSE),"")</f>
        <v>0.98450000000000004</v>
      </c>
      <c r="Q668" s="34">
        <f t="shared" si="43"/>
        <v>0.4865916184671828</v>
      </c>
      <c r="R668" s="54">
        <f>IFERROR(VLOOKUP($A668,'دیتا اولیه'!$A:$AM,31,FALSE),"")</f>
        <v>2.12E-2</v>
      </c>
      <c r="S668" s="14">
        <f>IFERROR(VLOOKUP($A668,'دیتا اولیه'!$A:$AM,17,FALSE)/10000000000,"")</f>
        <v>478.38780000000003</v>
      </c>
      <c r="T668" s="14">
        <f>IFERROR(S668/'دیتا اولیه'!$AR$2*1000000,"")</f>
        <v>8013.5986733001655</v>
      </c>
      <c r="U668" s="30">
        <f>IFERROR(VLOOKUP($A668,'دیتا اولیه'!$A:$AM,22,FALSE),"")</f>
        <v>0.32340000000000002</v>
      </c>
      <c r="V668" s="19">
        <f>IFERROR(VLOOKUP($A668,'دیتا اولیه'!$A:$AN,20,FALSE)/10000000000/L668,"")</f>
        <v>0.88713210514491125</v>
      </c>
      <c r="W668" s="14">
        <f>IFERROR(VLOOKUP($A668,'دیتا اولیه'!$A:$AN,40,FALSE),"")</f>
        <v>74.898700000000005</v>
      </c>
      <c r="X668" s="18">
        <f>IFERROR(VLOOKUP($A668,'دیتا اولیه'!$A:$AN,23,FALSE),"")</f>
        <v>0.54920000000000002</v>
      </c>
      <c r="Y668" s="18">
        <f>IFERROR(VLOOKUP($A668,'دیتا اولیه'!$A:$AN,24,FALSE),"")</f>
        <v>9.5271000000000008</v>
      </c>
      <c r="Z668" s="18" t="str">
        <f>IFERROR(VLOOKUP($A668,'دیتا اولیه'!$A:$AN,25,FALSE),"")</f>
        <v>-</v>
      </c>
      <c r="AA668" s="30">
        <f>IFERROR(VLOOKUP($A668,'دیتا اولیه'!$A:$AN,38,FALSE),"")</f>
        <v>0.192</v>
      </c>
      <c r="AB668" s="18" t="str">
        <f>IFERROR(VLOOKUP($A668,'دیتا اولیه'!$A:$AN,39,FALSE),"")</f>
        <v>-</v>
      </c>
      <c r="AC668" s="49"/>
    </row>
    <row r="669" spans="1:29" ht="20.5" thickBot="1" x14ac:dyDescent="0.4">
      <c r="A669" s="14" t="s">
        <v>1255</v>
      </c>
      <c r="B669" s="13" t="str">
        <f>VLOOKUP($A669,'دیتا اولیه'!$A:$AM,2,FALSE)</f>
        <v>کابل‌ البرز</v>
      </c>
      <c r="C669" s="13" t="str">
        <f>VLOOKUP($A669,'دیتا اولیه'!$A:$AM,3,FALSE)</f>
        <v>تجهیزات صنعتی</v>
      </c>
      <c r="D669" s="13">
        <f>VLOOKUP($A669,'دیتا اولیه'!$A:$AM,5,FALSE)/10000000000</f>
        <v>1123.8399999999999</v>
      </c>
      <c r="E669" s="15">
        <f>IFERROR(D669/'دیتا اولیه'!$AO$2*1000,"")</f>
        <v>13.410978520286395</v>
      </c>
      <c r="F669" s="15">
        <f t="shared" si="40"/>
        <v>11.05552617662612</v>
      </c>
      <c r="G669" s="14">
        <f>IFERROR(F669/'دیتا اولیه'!$AP$2*1000000,"")</f>
        <v>218.31607773748263</v>
      </c>
      <c r="H669" s="15">
        <f>IFERROR(VLOOKUP($A669,'دیتا اولیه'!$A:$AM,16,FALSE)/10000000000,"")</f>
        <v>2.0428000000000002</v>
      </c>
      <c r="I669" s="14">
        <f>IFERROR(H669/'دیتا اولیه'!$AQ$2*1000000,"")</f>
        <v>39.498820526702502</v>
      </c>
      <c r="J669" s="15" t="str">
        <f t="shared" si="41"/>
        <v/>
      </c>
      <c r="K669" s="14" t="str">
        <f>IFERROR(J669/'دیتا اولیه'!$AR$2*1000000,"")</f>
        <v/>
      </c>
      <c r="L669" s="14">
        <f>IFERROR(VLOOKUP($A669,'دیتا اولیه'!$A:$AM,15,FALSE)/10000000000,"")</f>
        <v>2.0905999999999998</v>
      </c>
      <c r="M669" s="14">
        <f>IFERROR(L669/'دیتا اولیه'!$AS$2*1000000,"")</f>
        <v>30.925578023993726</v>
      </c>
      <c r="N669" s="51" t="str">
        <f>IFERROR(VLOOKUP($A669,'دیتا اولیه'!$A:$AM,36,FALSE),"")</f>
        <v>-</v>
      </c>
      <c r="O669" s="35" t="str">
        <f t="shared" si="42"/>
        <v/>
      </c>
      <c r="P669" s="51">
        <f>IFERROR(VLOOKUP($A669,'دیتا اولیه'!$A:$AM,37,FALSE),"")</f>
        <v>-0.81089999999999995</v>
      </c>
      <c r="Q669" s="34">
        <f t="shared" si="43"/>
        <v>-0.85834493572580284</v>
      </c>
      <c r="R669" s="54">
        <f>IFERROR(VLOOKUP($A669,'دیتا اولیه'!$A:$AM,31,FALSE),"")</f>
        <v>-0.26300000000000001</v>
      </c>
      <c r="S669" s="14">
        <f>IFERROR(VLOOKUP($A669,'دیتا اولیه'!$A:$AM,17,FALSE)/10000000000,"")</f>
        <v>13.795299999999999</v>
      </c>
      <c r="T669" s="14">
        <f>IFERROR(S669/'دیتا اولیه'!$AR$2*1000000,"")</f>
        <v>231.08866442199772</v>
      </c>
      <c r="U669" s="30">
        <f>IFERROR(VLOOKUP($A669,'دیتا اولیه'!$A:$AM,22,FALSE),"")</f>
        <v>0.31330000000000002</v>
      </c>
      <c r="V669" s="19">
        <f>IFERROR(VLOOKUP($A669,'دیتا اولیه'!$A:$AN,20,FALSE)/10000000000/L669,"")</f>
        <v>11.26671768870181</v>
      </c>
      <c r="W669" s="14">
        <f>IFERROR(VLOOKUP($A669,'دیتا اولیه'!$A:$AN,40,FALSE),"")</f>
        <v>63.014400000000002</v>
      </c>
      <c r="X669" s="18">
        <f>IFERROR(VLOOKUP($A669,'دیتا اولیه'!$A:$AN,23,FALSE),"")</f>
        <v>0.65200000000000002</v>
      </c>
      <c r="Y669" s="18" t="str">
        <f>IFERROR(VLOOKUP($A669,'دیتا اولیه'!$A:$AN,24,FALSE),"")</f>
        <v>-</v>
      </c>
      <c r="Z669" s="18" t="str">
        <f>IFERROR(VLOOKUP($A669,'دیتا اولیه'!$A:$AN,25,FALSE),"")</f>
        <v>-</v>
      </c>
      <c r="AA669" s="30">
        <f>IFERROR(VLOOKUP($A669,'دیتا اولیه'!$A:$AN,38,FALSE),"")</f>
        <v>4.1599999999999998E-2</v>
      </c>
      <c r="AB669" s="18">
        <f>IFERROR(VLOOKUP($A669,'دیتا اولیه'!$A:$AN,39,FALSE),"")</f>
        <v>0.73060000000000003</v>
      </c>
      <c r="AC669" s="49"/>
    </row>
    <row r="670" spans="1:29" ht="20.5" thickBot="1" x14ac:dyDescent="0.4">
      <c r="A670" s="14" t="s">
        <v>1382</v>
      </c>
      <c r="B670" s="13" t="str">
        <f>VLOOKUP($A670,'دیتا اولیه'!$A:$AM,2,FALSE)</f>
        <v>کارخانجات کابلسازی ‌ایران‌</v>
      </c>
      <c r="C670" s="13" t="str">
        <f>VLOOKUP($A670,'دیتا اولیه'!$A:$AM,3,FALSE)</f>
        <v>تجهیزات صنعتی</v>
      </c>
      <c r="D670" s="13">
        <f>VLOOKUP($A670,'دیتا اولیه'!$A:$AM,5,FALSE)/10000000000</f>
        <v>1095.2733181599999</v>
      </c>
      <c r="E670" s="15">
        <f>IFERROR(D670/'دیتا اولیه'!$AO$2*1000,"")</f>
        <v>13.07008732887828</v>
      </c>
      <c r="F670" s="15">
        <f t="shared" si="40"/>
        <v>1.839792831806411</v>
      </c>
      <c r="G670" s="14">
        <f>IFERROR(F670/'دیتا اولیه'!$AP$2*1000000,"")</f>
        <v>36.330822113080785</v>
      </c>
      <c r="H670" s="15">
        <f>IFERROR(VLOOKUP($A670,'دیتا اولیه'!$A:$AM,16,FALSE)/10000000000,"")</f>
        <v>31.636299999999999</v>
      </c>
      <c r="I670" s="14">
        <f>IFERROR(H670/'دیتا اولیه'!$AQ$2*1000000,"")</f>
        <v>611.70772264975449</v>
      </c>
      <c r="J670" s="15" t="str">
        <f t="shared" si="41"/>
        <v/>
      </c>
      <c r="K670" s="14" t="str">
        <f>IFERROR(J670/'دیتا اولیه'!$AR$2*1000000,"")</f>
        <v/>
      </c>
      <c r="L670" s="14">
        <f>IFERROR(VLOOKUP($A670,'دیتا اولیه'!$A:$AM,15,FALSE)/10000000000,"")</f>
        <v>8.4543999999999997</v>
      </c>
      <c r="M670" s="14">
        <f>IFERROR(L670/'دیتا اولیه'!$AS$2*1000000,"")</f>
        <v>125.06323870948655</v>
      </c>
      <c r="N670" s="51" t="str">
        <f>IFERROR(VLOOKUP($A670,'دیتا اولیه'!$A:$AM,36,FALSE),"")</f>
        <v>-</v>
      </c>
      <c r="O670" s="35" t="str">
        <f t="shared" si="42"/>
        <v/>
      </c>
      <c r="P670" s="51">
        <f>IFERROR(VLOOKUP($A670,'دیتا اولیه'!$A:$AM,37,FALSE),"")</f>
        <v>3.5952999999999999</v>
      </c>
      <c r="Q670" s="34">
        <f t="shared" si="43"/>
        <v>2.4423454090915815</v>
      </c>
      <c r="R670" s="54" t="str">
        <f>IFERROR(VLOOKUP($A670,'دیتا اولیه'!$A:$AM,31,FALSE),"")</f>
        <v>-</v>
      </c>
      <c r="S670" s="14">
        <f>IFERROR(VLOOKUP($A670,'دیتا اولیه'!$A:$AM,17,FALSE)/10000000000,"")</f>
        <v>55.939599999999999</v>
      </c>
      <c r="T670" s="14">
        <f>IFERROR(S670/'دیتا اولیه'!$AR$2*1000000,"")</f>
        <v>937.05881367572908</v>
      </c>
      <c r="U670" s="30">
        <f>IFERROR(VLOOKUP($A670,'دیتا اولیه'!$A:$AM,22,FALSE),"")</f>
        <v>0.19939999999999999</v>
      </c>
      <c r="V670" s="19">
        <f>IFERROR(VLOOKUP($A670,'دیتا اولیه'!$A:$AN,20,FALSE)/10000000000/L670,"")</f>
        <v>0.13788086676760031</v>
      </c>
      <c r="W670" s="14">
        <f>IFERROR(VLOOKUP($A670,'دیتا اولیه'!$A:$AN,40,FALSE),"")</f>
        <v>35.372500000000002</v>
      </c>
      <c r="X670" s="18">
        <f>IFERROR(VLOOKUP($A670,'دیتا اولیه'!$A:$AN,23,FALSE),"")</f>
        <v>1.4415</v>
      </c>
      <c r="Y670" s="18">
        <f>IFERROR(VLOOKUP($A670,'دیتا اولیه'!$A:$AN,24,FALSE),"")</f>
        <v>39.792099999999998</v>
      </c>
      <c r="Z670" s="18" t="str">
        <f>IFERROR(VLOOKUP($A670,'دیتا اولیه'!$A:$AN,25,FALSE),"")</f>
        <v>-</v>
      </c>
      <c r="AA670" s="30">
        <f>IFERROR(VLOOKUP($A670,'دیتا اولیه'!$A:$AN,38,FALSE),"")</f>
        <v>-2.3199999999999998E-2</v>
      </c>
      <c r="AB670" s="18">
        <f>IFERROR(VLOOKUP($A670,'دیتا اولیه'!$A:$AN,39,FALSE),"")</f>
        <v>0.31309999999999999</v>
      </c>
      <c r="AC670" s="49"/>
    </row>
    <row r="671" spans="1:29" ht="20.5" thickBot="1" x14ac:dyDescent="0.4">
      <c r="A671" s="14" t="s">
        <v>840</v>
      </c>
      <c r="B671" s="13" t="str">
        <f>VLOOKUP($A671,'دیتا اولیه'!$A:$AM,2,FALSE)</f>
        <v>صنایع‌جوشکاب‌یزد</v>
      </c>
      <c r="C671" s="13" t="str">
        <f>VLOOKUP($A671,'دیتا اولیه'!$A:$AM,3,FALSE)</f>
        <v>تجهیزات صنعتی</v>
      </c>
      <c r="D671" s="13">
        <f>VLOOKUP($A671,'دیتا اولیه'!$A:$AM,5,FALSE)/10000000000</f>
        <v>514.25360000000001</v>
      </c>
      <c r="E671" s="15">
        <f>IFERROR(D671/'دیتا اولیه'!$AO$2*1000,"")</f>
        <v>6.1366778042959425</v>
      </c>
      <c r="F671" s="15">
        <f t="shared" si="40"/>
        <v>1.9753296953160526</v>
      </c>
      <c r="G671" s="14">
        <f>IFERROR(F671/'دیتا اولیه'!$AP$2*1000000,"")</f>
        <v>39.007300460427579</v>
      </c>
      <c r="H671" s="15">
        <f>IFERROR(VLOOKUP($A671,'دیتا اولیه'!$A:$AM,16,FALSE)/10000000000,"")</f>
        <v>31.9087</v>
      </c>
      <c r="I671" s="14">
        <f>IFERROR(H671/'دیتا اولیه'!$AQ$2*1000000,"")</f>
        <v>616.97474767005679</v>
      </c>
      <c r="J671" s="15">
        <f t="shared" si="41"/>
        <v>20.086705202312135</v>
      </c>
      <c r="K671" s="14">
        <f>IFERROR(J671/'دیتا اولیه'!$AR$2*1000000,"")</f>
        <v>336.47763208054232</v>
      </c>
      <c r="L671" s="14">
        <f>IFERROR(VLOOKUP($A671,'دیتا اولیه'!$A:$AM,15,FALSE)/10000000000,"")</f>
        <v>1.7375</v>
      </c>
      <c r="M671" s="14">
        <f>IFERROR(L671/'دیتا اولیه'!$AS$2*1000000,"")</f>
        <v>25.702282510613749</v>
      </c>
      <c r="N671" s="51">
        <f>IFERROR(VLOOKUP($A671,'دیتا اولیه'!$A:$AM,36,FALSE),"")</f>
        <v>-0.91349999999999998</v>
      </c>
      <c r="O671" s="35">
        <f t="shared" si="42"/>
        <v>-0.92361369654295056</v>
      </c>
      <c r="P671" s="51">
        <f>IFERROR(VLOOKUP($A671,'دیتا اولیه'!$A:$AM,37,FALSE),"")</f>
        <v>-0.12039999999999999</v>
      </c>
      <c r="Q671" s="34">
        <f t="shared" si="43"/>
        <v>-0.34109045724175668</v>
      </c>
      <c r="R671" s="54">
        <f>IFERROR(VLOOKUP($A671,'دیتا اولیه'!$A:$AM,31,FALSE),"")</f>
        <v>-0.4501</v>
      </c>
      <c r="S671" s="14">
        <f>IFERROR(VLOOKUP($A671,'دیتا اولیه'!$A:$AM,17,FALSE)/10000000000,"")</f>
        <v>57.619599999999998</v>
      </c>
      <c r="T671" s="14">
        <f>IFERROR(S671/'دیتا اولیه'!$AR$2*1000000,"")</f>
        <v>965.20093137008564</v>
      </c>
      <c r="U671" s="30">
        <f>IFERROR(VLOOKUP($A671,'دیتا اولیه'!$A:$AM,22,FALSE),"")</f>
        <v>0.1017</v>
      </c>
      <c r="V671" s="19">
        <f>IFERROR(VLOOKUP($A671,'دیتا اولیه'!$A:$AN,20,FALSE)/10000000000/L671,"")</f>
        <v>2.3309352517985611E-2</v>
      </c>
      <c r="W671" s="14">
        <f>IFERROR(VLOOKUP($A671,'دیتا اولیه'!$A:$AN,40,FALSE),"")</f>
        <v>84.929199999999994</v>
      </c>
      <c r="X671" s="18">
        <f>IFERROR(VLOOKUP($A671,'دیتا اولیه'!$A:$AN,23,FALSE),"")</f>
        <v>2.6791999999999998</v>
      </c>
      <c r="Y671" s="18">
        <f>IFERROR(VLOOKUP($A671,'دیتا اولیه'!$A:$AN,24,FALSE),"")</f>
        <v>16.3721</v>
      </c>
      <c r="Z671" s="18" t="str">
        <f>IFERROR(VLOOKUP($A671,'دیتا اولیه'!$A:$AN,25,FALSE),"")</f>
        <v>-</v>
      </c>
      <c r="AA671" s="30">
        <f>IFERROR(VLOOKUP($A671,'دیتا اولیه'!$A:$AN,38,FALSE),"")</f>
        <v>0.1452</v>
      </c>
      <c r="AB671" s="18">
        <f>IFERROR(VLOOKUP($A671,'دیتا اولیه'!$A:$AN,39,FALSE),"")</f>
        <v>1.3775999999999999</v>
      </c>
      <c r="AC671" s="49"/>
    </row>
    <row r="672" spans="1:29" ht="20.5" thickBot="1" x14ac:dyDescent="0.4">
      <c r="A672" s="14" t="s">
        <v>1612</v>
      </c>
      <c r="B672" s="13" t="str">
        <f>VLOOKUP($A672,'دیتا اولیه'!$A:$AM,2,FALSE)</f>
        <v>کارخانجات کابل سازی‌ تک‌</v>
      </c>
      <c r="C672" s="13" t="str">
        <f>VLOOKUP($A672,'دیتا اولیه'!$A:$AM,3,FALSE)</f>
        <v>تجهیزات صنعتی</v>
      </c>
      <c r="D672" s="13">
        <f>VLOOKUP($A672,'دیتا اولیه'!$A:$AM,5,FALSE)/10000000000</f>
        <v>201.78141246000001</v>
      </c>
      <c r="E672" s="15">
        <f>IFERROR(D672/'دیتا اولیه'!$AO$2*1000,"")</f>
        <v>2.4078927501193319</v>
      </c>
      <c r="F672" s="15" t="str">
        <f t="shared" si="40"/>
        <v/>
      </c>
      <c r="G672" s="14" t="str">
        <f>IFERROR(F672/'دیتا اولیه'!$AP$2*1000000,"")</f>
        <v/>
      </c>
      <c r="H672" s="15">
        <f>IFERROR(VLOOKUP($A672,'دیتا اولیه'!$A:$AM,16,FALSE)/10000000000,"")</f>
        <v>0.88919999999999999</v>
      </c>
      <c r="I672" s="14">
        <f>IFERROR(H672/'دیتا اولیه'!$AQ$2*1000000,"")</f>
        <v>17.193240264511388</v>
      </c>
      <c r="J672" s="15" t="str">
        <f t="shared" si="41"/>
        <v/>
      </c>
      <c r="K672" s="14" t="str">
        <f>IFERROR(J672/'دیتا اولیه'!$AR$2*1000000,"")</f>
        <v/>
      </c>
      <c r="L672" s="14">
        <f>IFERROR(VLOOKUP($A672,'دیتا اولیه'!$A:$AM,15,FALSE)/10000000000,"")</f>
        <v>0.57199999999999995</v>
      </c>
      <c r="M672" s="14">
        <f>IFERROR(L672/'دیتا اولیه'!$AS$2*1000000,"")</f>
        <v>8.461413292702769</v>
      </c>
      <c r="N672" s="51" t="str">
        <f>IFERROR(VLOOKUP($A672,'دیتا اولیه'!$A:$AM,36,FALSE),"")</f>
        <v>-</v>
      </c>
      <c r="O672" s="35" t="str">
        <f t="shared" si="42"/>
        <v/>
      </c>
      <c r="P672" s="51" t="str">
        <f>IFERROR(VLOOKUP($A672,'دیتا اولیه'!$A:$AM,37,FALSE),"")</f>
        <v>-</v>
      </c>
      <c r="Q672" s="34" t="str">
        <f t="shared" si="43"/>
        <v/>
      </c>
      <c r="R672" s="54" t="str">
        <f>IFERROR(VLOOKUP($A672,'دیتا اولیه'!$A:$AM,31,FALSE),"")</f>
        <v>-</v>
      </c>
      <c r="S672" s="14">
        <f>IFERROR(VLOOKUP($A672,'دیتا اولیه'!$A:$AM,17,FALSE)/10000000000,"")</f>
        <v>1.984</v>
      </c>
      <c r="T672" s="14">
        <f>IFERROR(S672/'دیتا اولیه'!$AR$2*1000000,"")</f>
        <v>33.234500896192436</v>
      </c>
      <c r="U672" s="30" t="str">
        <f>IFERROR(VLOOKUP($A672,'دیتا اولیه'!$A:$AM,22,FALSE),"")</f>
        <v>-</v>
      </c>
      <c r="V672" s="19">
        <f>IFERROR(VLOOKUP($A672,'دیتا اولیه'!$A:$AN,20,FALSE)/10000000000/L672,"")</f>
        <v>4.0302447552447553</v>
      </c>
      <c r="W672" s="14">
        <f>IFERROR(VLOOKUP($A672,'دیتا اولیه'!$A:$AN,40,FALSE),"")</f>
        <v>6.2693000000000003</v>
      </c>
      <c r="X672" s="18">
        <f>IFERROR(VLOOKUP($A672,'دیتا اولیه'!$A:$AN,23,FALSE),"")</f>
        <v>0.4052</v>
      </c>
      <c r="Y672" s="18">
        <f>IFERROR(VLOOKUP($A672,'دیتا اولیه'!$A:$AN,24,FALSE),"")</f>
        <v>226.92310000000001</v>
      </c>
      <c r="Z672" s="18" t="str">
        <f>IFERROR(VLOOKUP($A672,'دیتا اولیه'!$A:$AN,25,FALSE),"")</f>
        <v>-</v>
      </c>
      <c r="AA672" s="30">
        <f>IFERROR(VLOOKUP($A672,'دیتا اولیه'!$A:$AN,38,FALSE),"")</f>
        <v>0.2452</v>
      </c>
      <c r="AB672" s="18">
        <f>IFERROR(VLOOKUP($A672,'دیتا اولیه'!$A:$AN,39,FALSE),"")</f>
        <v>0.1663</v>
      </c>
      <c r="AC672" s="49"/>
    </row>
    <row r="673" spans="1:29" ht="20.5" thickBot="1" x14ac:dyDescent="0.4">
      <c r="A673" s="14" t="s">
        <v>324</v>
      </c>
      <c r="B673" s="13" t="str">
        <f>VLOOKUP($A673,'دیتا اولیه'!$A:$AM,2,FALSE)</f>
        <v>توسعه سرمایه گذاری میلاد پارس</v>
      </c>
      <c r="C673" s="13" t="str">
        <f>VLOOKUP($A673,'دیتا اولیه'!$A:$AM,3,FALSE)</f>
        <v>تجارت عمده وخرده فروشی وسائط نقلیه موتور</v>
      </c>
      <c r="D673" s="13">
        <f>VLOOKUP($A673,'دیتا اولیه'!$A:$AM,5,FALSE)/10000000000</f>
        <v>812.66</v>
      </c>
      <c r="E673" s="15">
        <f>IFERROR(D673/'دیتا اولیه'!$AO$2*1000,"")</f>
        <v>9.6976133651551315</v>
      </c>
      <c r="F673" s="15" t="str">
        <f t="shared" si="40"/>
        <v/>
      </c>
      <c r="G673" s="14" t="str">
        <f>IFERROR(F673/'دیتا اولیه'!$AP$2*1000000,"")</f>
        <v/>
      </c>
      <c r="H673" s="15">
        <f>IFERROR(VLOOKUP($A673,'دیتا اولیه'!$A:$AM,16,FALSE)/10000000000,"")</f>
        <v>0.79600000000000004</v>
      </c>
      <c r="I673" s="14">
        <f>IFERROR(H673/'دیتا اولیه'!$AQ$2*1000000,"")</f>
        <v>15.391159750957113</v>
      </c>
      <c r="J673" s="15" t="str">
        <f t="shared" si="41"/>
        <v/>
      </c>
      <c r="K673" s="14" t="str">
        <f>IFERROR(J673/'دیتا اولیه'!$AR$2*1000000,"")</f>
        <v/>
      </c>
      <c r="L673" s="14">
        <f>IFERROR(VLOOKUP($A673,'دیتا اولیه'!$A:$AM,15,FALSE)/10000000000,"")</f>
        <v>-1.2439</v>
      </c>
      <c r="M673" s="14">
        <f>IFERROR(L673/'دیتا اولیه'!$AS$2*1000000,"")</f>
        <v>-18.400615375512199</v>
      </c>
      <c r="N673" s="51" t="str">
        <f>IFERROR(VLOOKUP($A673,'دیتا اولیه'!$A:$AM,36,FALSE),"")</f>
        <v>-</v>
      </c>
      <c r="O673" s="35" t="str">
        <f t="shared" si="42"/>
        <v/>
      </c>
      <c r="P673" s="51" t="str">
        <f>IFERROR(VLOOKUP($A673,'دیتا اولیه'!$A:$AM,37,FALSE),"")</f>
        <v>-</v>
      </c>
      <c r="Q673" s="34" t="str">
        <f t="shared" si="43"/>
        <v/>
      </c>
      <c r="R673" s="54" t="str">
        <f>IFERROR(VLOOKUP($A673,'دیتا اولیه'!$A:$AM,31,FALSE),"")</f>
        <v>-</v>
      </c>
      <c r="S673" s="14">
        <f>IFERROR(VLOOKUP($A673,'دیتا اولیه'!$A:$AM,17,FALSE)/10000000000,"")</f>
        <v>31.5046</v>
      </c>
      <c r="T673" s="14">
        <f>IFERROR(S673/'دیتا اولیه'!$AR$2*1000000,"")</f>
        <v>527.74176256763326</v>
      </c>
      <c r="U673" s="30">
        <f>IFERROR(VLOOKUP($A673,'دیتا اولیه'!$A:$AM,22,FALSE),"")</f>
        <v>0.1426</v>
      </c>
      <c r="V673" s="19">
        <f>IFERROR(VLOOKUP($A673,'دیتا اولیه'!$A:$AN,20,FALSE)/10000000000/L673,"")</f>
        <v>-1.6078462898946861E-4</v>
      </c>
      <c r="W673" s="14">
        <f>IFERROR(VLOOKUP($A673,'دیتا اولیه'!$A:$AN,40,FALSE),"")</f>
        <v>1137.1104</v>
      </c>
      <c r="X673" s="18">
        <f>IFERROR(VLOOKUP($A673,'دیتا اولیه'!$A:$AN,23,FALSE),"")</f>
        <v>136.3546</v>
      </c>
      <c r="Y673" s="18">
        <f>IFERROR(VLOOKUP($A673,'دیتا اولیه'!$A:$AN,24,FALSE),"")</f>
        <v>537.69230000000005</v>
      </c>
      <c r="Z673" s="18" t="str">
        <f>IFERROR(VLOOKUP($A673,'دیتا اولیه'!$A:$AN,25,FALSE),"")</f>
        <v>-</v>
      </c>
      <c r="AA673" s="30">
        <f>IFERROR(VLOOKUP($A673,'دیتا اولیه'!$A:$AN,38,FALSE),"")</f>
        <v>0.4894</v>
      </c>
      <c r="AB673" s="18">
        <f>IFERROR(VLOOKUP($A673,'دیتا اولیه'!$A:$AN,39,FALSE),"")</f>
        <v>0.85529999999999995</v>
      </c>
      <c r="AC673" s="49"/>
    </row>
    <row r="674" spans="1:29" ht="20.5" thickBot="1" x14ac:dyDescent="0.4">
      <c r="A674" s="14" t="s">
        <v>1707</v>
      </c>
      <c r="B674" s="13" t="str">
        <f>VLOOKUP($A674,'دیتا اولیه'!$A:$AM,2,FALSE)</f>
        <v>شرکت فروشگاه زنجیره ای دیاکو</v>
      </c>
      <c r="C674" s="13" t="str">
        <f>VLOOKUP($A674,'دیتا اولیه'!$A:$AM,3,FALSE)</f>
        <v>تجارت عمده وخرده فروشی وسائط نقلیه موتور</v>
      </c>
      <c r="D674" s="13">
        <f>VLOOKUP($A674,'دیتا اولیه'!$A:$AM,5,FALSE)/10000000000</f>
        <v>3.1859999999999999</v>
      </c>
      <c r="E674" s="15">
        <f>IFERROR(D674/'دیتا اولیه'!$AO$2*1000,"")</f>
        <v>3.8019093078758948E-2</v>
      </c>
      <c r="F674" s="15" t="str">
        <f t="shared" si="40"/>
        <v/>
      </c>
      <c r="G674" s="14" t="str">
        <f>IFERROR(F674/'دیتا اولیه'!$AP$2*1000000,"")</f>
        <v/>
      </c>
      <c r="H674" s="15">
        <f>IFERROR(VLOOKUP($A674,'دیتا اولیه'!$A:$AM,16,FALSE)/10000000000,"")</f>
        <v>-2.6100000000000002E-2</v>
      </c>
      <c r="I674" s="14">
        <f>IFERROR(H674/'دیتا اولیه'!$AQ$2*1000000,"")</f>
        <v>-0.50465988630650838</v>
      </c>
      <c r="J674" s="15" t="str">
        <f t="shared" si="41"/>
        <v/>
      </c>
      <c r="K674" s="14" t="str">
        <f>IFERROR(J674/'دیتا اولیه'!$AR$2*1000000,"")</f>
        <v/>
      </c>
      <c r="L674" s="14">
        <f>IFERROR(VLOOKUP($A674,'دیتا اولیه'!$A:$AM,15,FALSE)/10000000000,"")</f>
        <v>-0.41239999999999999</v>
      </c>
      <c r="M674" s="14">
        <f>IFERROR(L674/'دیتا اولیه'!$AS$2*1000000,"")</f>
        <v>-6.1005014718717172</v>
      </c>
      <c r="N674" s="51" t="str">
        <f>IFERROR(VLOOKUP($A674,'دیتا اولیه'!$A:$AM,36,FALSE),"")</f>
        <v>-</v>
      </c>
      <c r="O674" s="35" t="str">
        <f t="shared" si="42"/>
        <v/>
      </c>
      <c r="P674" s="51" t="str">
        <f>IFERROR(VLOOKUP($A674,'دیتا اولیه'!$A:$AM,37,FALSE),"")</f>
        <v>-</v>
      </c>
      <c r="Q674" s="34" t="str">
        <f t="shared" si="43"/>
        <v/>
      </c>
      <c r="R674" s="54" t="str">
        <f>IFERROR(VLOOKUP($A674,'دیتا اولیه'!$A:$AM,31,FALSE),"")</f>
        <v>-</v>
      </c>
      <c r="S674" s="14">
        <f>IFERROR(VLOOKUP($A674,'دیتا اولیه'!$A:$AM,17,FALSE)/10000000000,"")</f>
        <v>-0.84319999999999995</v>
      </c>
      <c r="T674" s="14">
        <f>IFERROR(S674/'دیتا اولیه'!$AR$2*1000000,"")</f>
        <v>-14.124662880881784</v>
      </c>
      <c r="U674" s="30">
        <f>IFERROR(VLOOKUP($A674,'دیتا اولیه'!$A:$AM,22,FALSE),"")</f>
        <v>5.45E-2</v>
      </c>
      <c r="V674" s="19">
        <f>IFERROR(VLOOKUP($A674,'دیتا اولیه'!$A:$AN,20,FALSE)/10000000000/L674,"")</f>
        <v>-0.36469447138700295</v>
      </c>
      <c r="W674" s="14">
        <f>IFERROR(VLOOKUP($A674,'دیتا اولیه'!$A:$AN,40,FALSE),"")</f>
        <v>2.4424000000000001</v>
      </c>
      <c r="X674" s="18">
        <f>IFERROR(VLOOKUP($A674,'دیتا اولیه'!$A:$AN,23,FALSE),"")</f>
        <v>0.90669999999999995</v>
      </c>
      <c r="Y674" s="18" t="str">
        <f>IFERROR(VLOOKUP($A674,'دیتا اولیه'!$A:$AN,24,FALSE),"")</f>
        <v>-</v>
      </c>
      <c r="Z674" s="18" t="str">
        <f>IFERROR(VLOOKUP($A674,'دیتا اولیه'!$A:$AN,25,FALSE),"")</f>
        <v>-</v>
      </c>
      <c r="AA674" s="30" t="str">
        <f>IFERROR(VLOOKUP($A674,'دیتا اولیه'!$A:$AN,38,FALSE),"")</f>
        <v>-</v>
      </c>
      <c r="AB674" s="18" t="str">
        <f>IFERROR(VLOOKUP($A674,'دیتا اولیه'!$A:$AN,39,FALSE),"")</f>
        <v>-</v>
      </c>
    </row>
    <row r="675" spans="1:29" ht="20.5" thickBot="1" x14ac:dyDescent="0.4">
      <c r="A675" s="55" t="s">
        <v>666</v>
      </c>
      <c r="B675" s="13" t="str">
        <f>VLOOKUP($A675,'دیتا اولیه'!$A:$AM,2,FALSE)</f>
        <v>تامین سرمایه لوتوس پارسیان</v>
      </c>
      <c r="C675" s="13" t="str">
        <f>VLOOKUP($A675,'دیتا اولیه'!$A:$AM,3,FALSE)</f>
        <v>تامین سرمایه</v>
      </c>
      <c r="D675" s="13">
        <f>VLOOKUP($A675,'دیتا اولیه'!$A:$AM,5,FALSE)/10000000000</f>
        <v>11735</v>
      </c>
      <c r="E675" s="15">
        <f>IFERROR(D675/'دیتا اولیه'!$AO$2*1000,"")</f>
        <v>140.03579952267305</v>
      </c>
      <c r="F675" s="15">
        <f t="shared" si="40"/>
        <v>406.88952562878063</v>
      </c>
      <c r="G675" s="14">
        <f>IFERROR(F675/'دیتا اولیه'!$AP$2*1000000,"")</f>
        <v>8034.9432391149403</v>
      </c>
      <c r="H675" s="15">
        <f>IFERROR(VLOOKUP($A675,'دیتا اولیه'!$A:$AM,16,FALSE)/10000000000,"")</f>
        <v>2061.9243999999999</v>
      </c>
      <c r="I675" s="14">
        <f>IFERROR(H675/'دیتا اولیه'!$AQ$2*1000000,"")</f>
        <v>39868.602807533163</v>
      </c>
      <c r="J675" s="15">
        <f t="shared" si="41"/>
        <v>616.27929404957081</v>
      </c>
      <c r="K675" s="14">
        <f>IFERROR(J675/'دیتا اولیه'!$AR$2*1000000,"")</f>
        <v>10323.455015320214</v>
      </c>
      <c r="L675" s="14">
        <f>IFERROR(VLOOKUP($A675,'دیتا اولیه'!$A:$AM,15,FALSE)/10000000000,"")</f>
        <v>639.02</v>
      </c>
      <c r="M675" s="14">
        <f>IFERROR(L675/'دیتا اولیه'!$AS$2*1000000,"")</f>
        <v>9452.8187452848324</v>
      </c>
      <c r="N675" s="51">
        <f>IFERROR(VLOOKUP($A675,'دیتا اولیه'!$A:$AM,36,FALSE),"")</f>
        <v>3.6900000000000002E-2</v>
      </c>
      <c r="O675" s="35">
        <f t="shared" si="42"/>
        <v>-8.4335745033357612E-2</v>
      </c>
      <c r="P675" s="51">
        <f>IFERROR(VLOOKUP($A675,'دیتا اولیه'!$A:$AM,37,FALSE),"")</f>
        <v>0.57050000000000001</v>
      </c>
      <c r="Q675" s="34">
        <f t="shared" si="43"/>
        <v>0.17646366178015138</v>
      </c>
      <c r="R675" s="54" t="str">
        <f>IFERROR(VLOOKUP($A675,'دیتا اولیه'!$A:$AM,31,FALSE),"")</f>
        <v>-</v>
      </c>
      <c r="S675" s="14">
        <f>IFERROR(VLOOKUP($A675,'دیتا اولیه'!$A:$AM,17,FALSE)/10000000000,"")</f>
        <v>1710.4657999999999</v>
      </c>
      <c r="T675" s="14">
        <f>IFERROR(S675/'دیتا اولیه'!$AR$2*1000000,"")</f>
        <v>28652.458247483122</v>
      </c>
      <c r="U675" s="30">
        <f>IFERROR(VLOOKUP($A675,'دیتا اولیه'!$A:$AM,22,FALSE),"")</f>
        <v>0.96750000000000003</v>
      </c>
      <c r="V675" s="19" t="str">
        <f>IFERROR(VLOOKUP($A675,'دیتا اولیه'!$A:$AN,20,FALSE)/10000000000/L675,"")</f>
        <v/>
      </c>
      <c r="W675" s="14">
        <f>IFERROR(VLOOKUP($A675,'دیتا اولیه'!$A:$AN,40,FALSE),"")</f>
        <v>74.450199999999995</v>
      </c>
      <c r="X675" s="18">
        <f>IFERROR(VLOOKUP($A675,'دیتا اولیه'!$A:$AN,23,FALSE),"")</f>
        <v>3.0749</v>
      </c>
      <c r="Y675" s="18">
        <f>IFERROR(VLOOKUP($A675,'دیتا اولیه'!$A:$AN,24,FALSE),"")</f>
        <v>4.8925999999999998</v>
      </c>
      <c r="Z675" s="18" t="str">
        <f>IFERROR(VLOOKUP($A675,'دیتا اولیه'!$A:$AN,25,FALSE),"")</f>
        <v>-</v>
      </c>
      <c r="AA675" s="30">
        <f>IFERROR(VLOOKUP($A675,'دیتا اولیه'!$A:$AN,38,FALSE),"")</f>
        <v>0.27410000000000001</v>
      </c>
      <c r="AB675" s="18">
        <f>IFERROR(VLOOKUP($A675,'دیتا اولیه'!$A:$AN,39,FALSE),"")</f>
        <v>0.69099999999999995</v>
      </c>
      <c r="AC675" s="49"/>
    </row>
    <row r="676" spans="1:29" ht="20.5" thickBot="1" x14ac:dyDescent="0.4">
      <c r="A676" s="14" t="s">
        <v>711</v>
      </c>
      <c r="B676" s="13" t="str">
        <f>VLOOKUP($A676,'دیتا اولیه'!$A:$AM,2,FALSE)</f>
        <v>تامین سرمایه بانک ملت</v>
      </c>
      <c r="C676" s="13" t="str">
        <f>VLOOKUP($A676,'دیتا اولیه'!$A:$AM,3,FALSE)</f>
        <v>تامین سرمایه</v>
      </c>
      <c r="D676" s="13">
        <f>VLOOKUP($A676,'دیتا اولیه'!$A:$AM,5,FALSE)/10000000000</f>
        <v>8673</v>
      </c>
      <c r="E676" s="15">
        <f>IFERROR(D676/'دیتا اولیه'!$AO$2*1000,"")</f>
        <v>103.4964200477327</v>
      </c>
      <c r="F676" s="15">
        <f t="shared" si="40"/>
        <v>231.50941313190006</v>
      </c>
      <c r="G676" s="14">
        <f>IFERROR(F676/'دیتا اولیه'!$AP$2*1000000,"")</f>
        <v>4571.6708754324663</v>
      </c>
      <c r="H676" s="15">
        <f>IFERROR(VLOOKUP($A676,'دیتا اولیه'!$A:$AM,16,FALSE)/10000000000,"")</f>
        <v>1127.2156</v>
      </c>
      <c r="I676" s="14">
        <f>IFERROR(H676/'دیتا اولیه'!$AQ$2*1000000,"")</f>
        <v>21795.421323330367</v>
      </c>
      <c r="J676" s="15">
        <f t="shared" si="41"/>
        <v>447.31974851240597</v>
      </c>
      <c r="K676" s="14">
        <f>IFERROR(J676/'دیتا اولیه'!$AR$2*1000000,"")</f>
        <v>7493.1696485988568</v>
      </c>
      <c r="L676" s="14">
        <f>IFERROR(VLOOKUP($A676,'دیتا اولیه'!$A:$AM,15,FALSE)/10000000000,"")</f>
        <v>398.42770000000002</v>
      </c>
      <c r="M676" s="14">
        <f>IFERROR(L676/'دیتا اولیه'!$AS$2*1000000,"")</f>
        <v>5893.8137009807551</v>
      </c>
      <c r="N676" s="51">
        <f>IFERROR(VLOOKUP($A676,'دیتا اولیه'!$A:$AM,36,FALSE),"")</f>
        <v>-0.10929999999999999</v>
      </c>
      <c r="O676" s="35">
        <f t="shared" si="42"/>
        <v>-0.21344184405556121</v>
      </c>
      <c r="P676" s="51">
        <f>IFERROR(VLOOKUP($A676,'دیتا اولیه'!$A:$AM,37,FALSE),"")</f>
        <v>0.72099999999999997</v>
      </c>
      <c r="Q676" s="34">
        <f t="shared" si="43"/>
        <v>0.28920341415067807</v>
      </c>
      <c r="R676" s="54" t="str">
        <f>IFERROR(VLOOKUP($A676,'دیتا اولیه'!$A:$AM,31,FALSE),"")</f>
        <v>-</v>
      </c>
      <c r="S676" s="14">
        <f>IFERROR(VLOOKUP($A676,'دیتا اولیه'!$A:$AM,17,FALSE)/10000000000,"")</f>
        <v>1222.3732</v>
      </c>
      <c r="T676" s="14">
        <f>IFERROR(S676/'دیتا اولیه'!$AR$2*1000000,"")</f>
        <v>20476.291940968556</v>
      </c>
      <c r="U676" s="30">
        <f>IFERROR(VLOOKUP($A676,'دیتا اولیه'!$A:$AM,22,FALSE),"")</f>
        <v>0.10059999999999999</v>
      </c>
      <c r="V676" s="19" t="str">
        <f>IFERROR(VLOOKUP($A676,'دیتا اولیه'!$A:$AN,20,FALSE)/10000000000/L676,"")</f>
        <v/>
      </c>
      <c r="W676" s="14">
        <f>IFERROR(VLOOKUP($A676,'دیتا اولیه'!$A:$AN,40,FALSE),"")</f>
        <v>64.455399999999997</v>
      </c>
      <c r="X676" s="18">
        <f>IFERROR(VLOOKUP($A676,'دیتا اولیه'!$A:$AN,23,FALSE),"")</f>
        <v>3.843</v>
      </c>
      <c r="Y676" s="18">
        <f>IFERROR(VLOOKUP($A676,'دیتا اولیه'!$A:$AN,24,FALSE),"")</f>
        <v>5.8033000000000001</v>
      </c>
      <c r="Z676" s="18" t="str">
        <f>IFERROR(VLOOKUP($A676,'دیتا اولیه'!$A:$AN,25,FALSE),"")</f>
        <v>-</v>
      </c>
      <c r="AA676" s="30">
        <f>IFERROR(VLOOKUP($A676,'دیتا اولیه'!$A:$AN,38,FALSE),"")</f>
        <v>0.13669999999999999</v>
      </c>
      <c r="AB676" s="18">
        <f>IFERROR(VLOOKUP($A676,'دیتا اولیه'!$A:$AN,39,FALSE),"")</f>
        <v>0.66279999999999994</v>
      </c>
      <c r="AC676" s="49"/>
    </row>
    <row r="677" spans="1:29" ht="20.5" thickBot="1" x14ac:dyDescent="0.4">
      <c r="A677" s="55" t="s">
        <v>1179</v>
      </c>
      <c r="B677" s="13" t="str">
        <f>VLOOKUP($A677,'دیتا اولیه'!$A:$AM,2,FALSE)</f>
        <v>تامین سرمایه امید</v>
      </c>
      <c r="C677" s="13" t="str">
        <f>VLOOKUP($A677,'دیتا اولیه'!$A:$AM,3,FALSE)</f>
        <v>تامین سرمایه</v>
      </c>
      <c r="D677" s="13">
        <f>VLOOKUP($A677,'دیتا اولیه'!$A:$AM,5,FALSE)/10000000000</f>
        <v>8234.6399000000001</v>
      </c>
      <c r="E677" s="15">
        <f>IFERROR(D677/'دیتا اولیه'!$AO$2*1000,"")</f>
        <v>98.265392601431984</v>
      </c>
      <c r="F677" s="15">
        <f t="shared" si="40"/>
        <v>338.3992728252087</v>
      </c>
      <c r="G677" s="14">
        <f>IFERROR(F677/'دیتا اولیه'!$AP$2*1000000,"")</f>
        <v>6682.4500952845319</v>
      </c>
      <c r="H677" s="15">
        <f>IFERROR(VLOOKUP($A677,'دیتا اولیه'!$A:$AM,16,FALSE)/10000000000,"")</f>
        <v>1008.8324</v>
      </c>
      <c r="I677" s="14">
        <f>IFERROR(H677/'دیتا اولیه'!$AQ$2*1000000,"")</f>
        <v>19506.407827062143</v>
      </c>
      <c r="J677" s="15">
        <f t="shared" si="41"/>
        <v>248.00917838638046</v>
      </c>
      <c r="K677" s="14">
        <f>IFERROR(J677/'دیتا اولیه'!$AR$2*1000000,"")</f>
        <v>4154.46636156558</v>
      </c>
      <c r="L677" s="14">
        <f>IFERROR(VLOOKUP($A677,'دیتا اولیه'!$A:$AM,15,FALSE)/10000000000,"")</f>
        <v>502.59059999999999</v>
      </c>
      <c r="M677" s="14">
        <f>IFERROR(L677/'دیتا اولیه'!$AS$2*1000000,"")</f>
        <v>7434.6622091389181</v>
      </c>
      <c r="N677" s="51">
        <f>IFERROR(VLOOKUP($A677,'دیتا اولیه'!$A:$AM,36,FALSE),"")</f>
        <v>1.0265</v>
      </c>
      <c r="O677" s="35">
        <f t="shared" si="42"/>
        <v>0.78955888966139587</v>
      </c>
      <c r="P677" s="51">
        <f>IFERROR(VLOOKUP($A677,'دیتا اولیه'!$A:$AM,37,FALSE),"")</f>
        <v>0.48520000000000002</v>
      </c>
      <c r="Q677" s="34">
        <f t="shared" si="43"/>
        <v>0.11256531708110828</v>
      </c>
      <c r="R677" s="54" t="str">
        <f>IFERROR(VLOOKUP($A677,'دیتا اولیه'!$A:$AM,31,FALSE),"")</f>
        <v>-</v>
      </c>
      <c r="S677" s="14">
        <f>IFERROR(VLOOKUP($A677,'دیتا اولیه'!$A:$AM,17,FALSE)/10000000000,"")</f>
        <v>1369.0802000000001</v>
      </c>
      <c r="T677" s="14">
        <f>IFERROR(S677/'دیتا اولیه'!$AR$2*1000000,"")</f>
        <v>22933.819119888773</v>
      </c>
      <c r="U677" s="30">
        <f>IFERROR(VLOOKUP($A677,'دیتا اولیه'!$A:$AM,22,FALSE),"")</f>
        <v>0.47489999999999999</v>
      </c>
      <c r="V677" s="19" t="str">
        <f>IFERROR(VLOOKUP($A677,'دیتا اولیه'!$A:$AN,20,FALSE)/10000000000/L677,"")</f>
        <v/>
      </c>
      <c r="W677" s="14">
        <f>IFERROR(VLOOKUP($A677,'دیتا اولیه'!$A:$AN,40,FALSE),"")</f>
        <v>86.013199999999998</v>
      </c>
      <c r="X677" s="18">
        <f>IFERROR(VLOOKUP($A677,'دیتا اولیه'!$A:$AN,23,FALSE),"")</f>
        <v>3.9430999999999998</v>
      </c>
      <c r="Y677" s="18">
        <f>IFERROR(VLOOKUP($A677,'دیتا اولیه'!$A:$AN,24,FALSE),"")</f>
        <v>7.5311000000000003</v>
      </c>
      <c r="Z677" s="18" t="str">
        <f>IFERROR(VLOOKUP($A677,'دیتا اولیه'!$A:$AN,25,FALSE),"")</f>
        <v>-</v>
      </c>
      <c r="AA677" s="30">
        <f>IFERROR(VLOOKUP($A677,'دیتا اولیه'!$A:$AN,38,FALSE),"")</f>
        <v>7.7399999999999997E-2</v>
      </c>
      <c r="AB677" s="18">
        <f>IFERROR(VLOOKUP($A677,'دیتا اولیه'!$A:$AN,39,FALSE),"")</f>
        <v>0.57040000000000002</v>
      </c>
      <c r="AC677" s="49"/>
    </row>
    <row r="678" spans="1:29" ht="20.5" thickBot="1" x14ac:dyDescent="0.4">
      <c r="A678" s="14" t="s">
        <v>761</v>
      </c>
      <c r="B678" s="13" t="str">
        <f>VLOOKUP($A678,'دیتا اولیه'!$A:$AM,2,FALSE)</f>
        <v>تامین سرمایه امین</v>
      </c>
      <c r="C678" s="13" t="str">
        <f>VLOOKUP($A678,'دیتا اولیه'!$A:$AM,3,FALSE)</f>
        <v>تامین سرمایه</v>
      </c>
      <c r="D678" s="13">
        <f>VLOOKUP($A678,'دیتا اولیه'!$A:$AM,5,FALSE)/10000000000</f>
        <v>7420</v>
      </c>
      <c r="E678" s="15">
        <f>IFERROR(D678/'دیتا اولیه'!$AO$2*1000,"")</f>
        <v>88.544152744630068</v>
      </c>
      <c r="F678" s="15">
        <f t="shared" si="40"/>
        <v>52.269694560392225</v>
      </c>
      <c r="G678" s="14">
        <f>IFERROR(F678/'دیتا اولیه'!$AP$2*1000000,"")</f>
        <v>1032.1819620930532</v>
      </c>
      <c r="H678" s="15">
        <f>IFERROR(VLOOKUP($A678,'دیتا اولیه'!$A:$AM,16,FALSE)/10000000000,"")</f>
        <v>814.62220000000002</v>
      </c>
      <c r="I678" s="14">
        <f>IFERROR(H678/'دیتا اولیه'!$AQ$2*1000000,"")</f>
        <v>15751.231679492634</v>
      </c>
      <c r="J678" s="15">
        <f t="shared" si="41"/>
        <v>446.71942242355607</v>
      </c>
      <c r="K678" s="14">
        <f>IFERROR(J678/'دیتا اولیه'!$AR$2*1000000,"")</f>
        <v>7483.1134298801626</v>
      </c>
      <c r="L678" s="14">
        <f>IFERROR(VLOOKUP($A678,'دیتا اولیه'!$A:$AM,15,FALSE)/10000000000,"")</f>
        <v>315.56259999999997</v>
      </c>
      <c r="M678" s="14">
        <f>IFERROR(L678/'دیتا اولیه'!$AS$2*1000000,"")</f>
        <v>4668.0167453144186</v>
      </c>
      <c r="N678" s="51">
        <f>IFERROR(VLOOKUP($A678,'دیتا اولیه'!$A:$AM,36,FALSE),"")</f>
        <v>-0.29360000000000003</v>
      </c>
      <c r="O678" s="35">
        <f t="shared" si="42"/>
        <v>-0.37619323974497421</v>
      </c>
      <c r="P678" s="51">
        <f>IFERROR(VLOOKUP($A678,'دیتا اولیه'!$A:$AM,37,FALSE),"")</f>
        <v>5.0372000000000003</v>
      </c>
      <c r="Q678" s="34">
        <f t="shared" si="43"/>
        <v>3.5224746379491449</v>
      </c>
      <c r="R678" s="54" t="str">
        <f>IFERROR(VLOOKUP($A678,'دیتا اولیه'!$A:$AM,31,FALSE),"")</f>
        <v>-</v>
      </c>
      <c r="S678" s="14">
        <f>IFERROR(VLOOKUP($A678,'دیتا اولیه'!$A:$AM,17,FALSE)/10000000000,"")</f>
        <v>1180.2518</v>
      </c>
      <c r="T678" s="14">
        <f>IFERROR(S678/'دیتا اولیه'!$AR$2*1000000,"")</f>
        <v>19770.705395581019</v>
      </c>
      <c r="U678" s="30">
        <f>IFERROR(VLOOKUP($A678,'دیتا اولیه'!$A:$AM,22,FALSE),"")</f>
        <v>0.98209999999999997</v>
      </c>
      <c r="V678" s="19" t="str">
        <f>IFERROR(VLOOKUP($A678,'دیتا اولیه'!$A:$AN,20,FALSE)/10000000000/L678,"")</f>
        <v/>
      </c>
      <c r="W678" s="14">
        <f>IFERROR(VLOOKUP($A678,'دیتا اولیه'!$A:$AN,40,FALSE),"")</f>
        <v>42.185699999999997</v>
      </c>
      <c r="X678" s="18">
        <f>IFERROR(VLOOKUP($A678,'دیتا اولیه'!$A:$AN,23,FALSE),"")</f>
        <v>2.3612000000000002</v>
      </c>
      <c r="Y678" s="18">
        <f>IFERROR(VLOOKUP($A678,'دیتا اولیه'!$A:$AN,24,FALSE),"")</f>
        <v>6.7911999999999999</v>
      </c>
      <c r="Z678" s="18" t="str">
        <f>IFERROR(VLOOKUP($A678,'دیتا اولیه'!$A:$AN,25,FALSE),"")</f>
        <v>-</v>
      </c>
      <c r="AA678" s="30">
        <f>IFERROR(VLOOKUP($A678,'دیتا اولیه'!$A:$AN,38,FALSE),"")</f>
        <v>0.1477</v>
      </c>
      <c r="AB678" s="18">
        <f>IFERROR(VLOOKUP($A678,'دیتا اولیه'!$A:$AN,39,FALSE),"")</f>
        <v>0.18709999999999999</v>
      </c>
      <c r="AC678" s="49"/>
    </row>
    <row r="679" spans="1:29" ht="20.5" thickBot="1" x14ac:dyDescent="0.4">
      <c r="A679" s="14" t="s">
        <v>1366</v>
      </c>
      <c r="B679" s="13" t="str">
        <f>VLOOKUP($A679,'دیتا اولیه'!$A:$AM,2,FALSE)</f>
        <v>تامین سرمایه دماوند</v>
      </c>
      <c r="C679" s="13" t="str">
        <f>VLOOKUP($A679,'دیتا اولیه'!$A:$AM,3,FALSE)</f>
        <v>تامین سرمایه</v>
      </c>
      <c r="D679" s="13">
        <f>VLOOKUP($A679,'دیتا اولیه'!$A:$AM,5,FALSE)/10000000000</f>
        <v>6783</v>
      </c>
      <c r="E679" s="15">
        <f>IFERROR(D679/'دیتا اولیه'!$AO$2*1000,"")</f>
        <v>80.942720763723145</v>
      </c>
      <c r="F679" s="15">
        <f t="shared" si="40"/>
        <v>212.77519626564822</v>
      </c>
      <c r="G679" s="14">
        <f>IFERROR(F679/'دیتا اولیه'!$AP$2*1000000,"")</f>
        <v>4201.7218851826274</v>
      </c>
      <c r="H679" s="15">
        <f>IFERROR(VLOOKUP($A679,'دیتا اولیه'!$A:$AM,16,FALSE)/10000000000,"")</f>
        <v>832.00149999999996</v>
      </c>
      <c r="I679" s="14">
        <f>IFERROR(H679/'دیتا اولیه'!$AQ$2*1000000,"")</f>
        <v>16087.271356200934</v>
      </c>
      <c r="J679" s="15">
        <f t="shared" si="41"/>
        <v>279.76272841400475</v>
      </c>
      <c r="K679" s="14">
        <f>IFERROR(J679/'دیتا اولیه'!$AR$2*1000000,"")</f>
        <v>4686.3783509054847</v>
      </c>
      <c r="L679" s="14">
        <f>IFERROR(VLOOKUP($A679,'دیتا اولیه'!$A:$AM,15,FALSE)/10000000000,"")</f>
        <v>200.56190000000001</v>
      </c>
      <c r="M679" s="14">
        <f>IFERROR(L679/'دیتا اولیه'!$AS$2*1000000,"")</f>
        <v>2966.8481235484687</v>
      </c>
      <c r="N679" s="51">
        <f>IFERROR(VLOOKUP($A679,'دیتا اولیه'!$A:$AM,36,FALSE),"")</f>
        <v>-0.28310000000000002</v>
      </c>
      <c r="O679" s="35">
        <f t="shared" si="42"/>
        <v>-0.36692091389180614</v>
      </c>
      <c r="P679" s="51">
        <f>IFERROR(VLOOKUP($A679,'دیتا اولیه'!$A:$AM,37,FALSE),"")</f>
        <v>-5.74E-2</v>
      </c>
      <c r="Q679" s="34">
        <f t="shared" si="43"/>
        <v>-0.29389707252851294</v>
      </c>
      <c r="R679" s="54" t="str">
        <f>IFERROR(VLOOKUP($A679,'دیتا اولیه'!$A:$AM,31,FALSE),"")</f>
        <v>-</v>
      </c>
      <c r="S679" s="14">
        <f>IFERROR(VLOOKUP($A679,'دیتا اولیه'!$A:$AM,17,FALSE)/10000000000,"")</f>
        <v>266.90690000000001</v>
      </c>
      <c r="T679" s="14">
        <f>IFERROR(S679/'دیتا اولیه'!$AR$2*1000000,"")</f>
        <v>4471.0270197832388</v>
      </c>
      <c r="U679" s="30">
        <f>IFERROR(VLOOKUP($A679,'دیتا اولیه'!$A:$AM,22,FALSE),"")</f>
        <v>0.90869999999999995</v>
      </c>
      <c r="V679" s="19">
        <f>IFERROR(VLOOKUP($A679,'دیتا اولیه'!$A:$AN,20,FALSE)/10000000000/L679,"")</f>
        <v>8.312047303101934E-2</v>
      </c>
      <c r="W679" s="14">
        <f>IFERROR(VLOOKUP($A679,'دیتا اولیه'!$A:$AN,40,FALSE),"")</f>
        <v>83.347999999999999</v>
      </c>
      <c r="X679" s="18">
        <f>IFERROR(VLOOKUP($A679,'دیتا اولیه'!$A:$AN,23,FALSE),"")</f>
        <v>2.9226999999999999</v>
      </c>
      <c r="Y679" s="18">
        <f>IFERROR(VLOOKUP($A679,'دیتا اولیه'!$A:$AN,24,FALSE),"")</f>
        <v>8.0563000000000002</v>
      </c>
      <c r="Z679" s="18" t="str">
        <f>IFERROR(VLOOKUP($A679,'دیتا اولیه'!$A:$AN,25,FALSE),"")</f>
        <v>-</v>
      </c>
      <c r="AA679" s="30">
        <f>IFERROR(VLOOKUP($A679,'دیتا اولیه'!$A:$AN,38,FALSE),"")</f>
        <v>-1.8200000000000001E-2</v>
      </c>
      <c r="AB679" s="18">
        <f>IFERROR(VLOOKUP($A679,'دیتا اولیه'!$A:$AN,39,FALSE),"")</f>
        <v>0.2422</v>
      </c>
      <c r="AC679" s="49"/>
    </row>
    <row r="680" spans="1:29" ht="20.5" thickBot="1" x14ac:dyDescent="0.4">
      <c r="A680" s="14" t="s">
        <v>973</v>
      </c>
      <c r="B680" s="13" t="str">
        <f>VLOOKUP($A680,'دیتا اولیه'!$A:$AM,2,FALSE)</f>
        <v>تامین سرمایه کاردان</v>
      </c>
      <c r="C680" s="13" t="str">
        <f>VLOOKUP($A680,'دیتا اولیه'!$A:$AM,3,FALSE)</f>
        <v>تامین سرمایه</v>
      </c>
      <c r="D680" s="13">
        <f>VLOOKUP($A680,'دیتا اولیه'!$A:$AM,5,FALSE)/10000000000</f>
        <v>6204</v>
      </c>
      <c r="E680" s="15">
        <f>IFERROR(D680/'دیتا اولیه'!$AO$2*1000,"")</f>
        <v>74.033412887828163</v>
      </c>
      <c r="F680" s="15">
        <f t="shared" si="40"/>
        <v>197.8457783929482</v>
      </c>
      <c r="G680" s="14">
        <f>IFERROR(F680/'دیتا اولیه'!$AP$2*1000000,"")</f>
        <v>3906.9071562588506</v>
      </c>
      <c r="H680" s="15">
        <f>IFERROR(VLOOKUP($A680,'دیتا اولیه'!$A:$AM,16,FALSE)/10000000000,"")</f>
        <v>965.65509999999995</v>
      </c>
      <c r="I680" s="14">
        <f>IFERROR(H680/'دیتا اولیه'!$AQ$2*1000000,"")</f>
        <v>18671.547623651339</v>
      </c>
      <c r="J680" s="15">
        <f t="shared" si="41"/>
        <v>339.64844922461231</v>
      </c>
      <c r="K680" s="14">
        <f>IFERROR(J680/'دیتا اولیه'!$AR$2*1000000,"")</f>
        <v>5689.5396623718498</v>
      </c>
      <c r="L680" s="14">
        <f>IFERROR(VLOOKUP($A680,'دیتا اولیه'!$A:$AM,15,FALSE)/10000000000,"")</f>
        <v>271.5829</v>
      </c>
      <c r="M680" s="14">
        <f>IFERROR(L680/'دیتا اولیه'!$AS$2*1000000,"")</f>
        <v>4017.4390911377054</v>
      </c>
      <c r="N680" s="51">
        <f>IFERROR(VLOOKUP($A680,'دیتا اولیه'!$A:$AM,36,FALSE),"")</f>
        <v>-0.20039999999999999</v>
      </c>
      <c r="O680" s="35">
        <f t="shared" si="42"/>
        <v>-0.29389030931495097</v>
      </c>
      <c r="P680" s="51">
        <f>IFERROR(VLOOKUP($A680,'دیتا اولیه'!$A:$AM,37,FALSE),"")</f>
        <v>0.37269999999999998</v>
      </c>
      <c r="Q680" s="34">
        <f t="shared" si="43"/>
        <v>2.8291415807458531E-2</v>
      </c>
      <c r="R680" s="54" t="str">
        <f>IFERROR(VLOOKUP($A680,'دیتا اولیه'!$A:$AM,31,FALSE),"")</f>
        <v>-</v>
      </c>
      <c r="S680" s="14">
        <f>IFERROR(VLOOKUP($A680,'دیتا اولیه'!$A:$AM,17,FALSE)/10000000000,"")</f>
        <v>1140.0835</v>
      </c>
      <c r="T680" s="14">
        <f>IFERROR(S680/'دیتا اولیه'!$AR$2*1000000,"")</f>
        <v>19097.835737139219</v>
      </c>
      <c r="U680" s="30">
        <f>IFERROR(VLOOKUP($A680,'دیتا اولیه'!$A:$AM,22,FALSE),"")</f>
        <v>0.38829999999999998</v>
      </c>
      <c r="V680" s="19" t="str">
        <f>IFERROR(VLOOKUP($A680,'دیتا اولیه'!$A:$AN,20,FALSE)/10000000000/L680,"")</f>
        <v/>
      </c>
      <c r="W680" s="14">
        <f>IFERROR(VLOOKUP($A680,'دیتا اولیه'!$A:$AN,40,FALSE),"")</f>
        <v>101.5598</v>
      </c>
      <c r="X680" s="18">
        <f>IFERROR(VLOOKUP($A680,'دیتا اولیه'!$A:$AN,23,FALSE),"")</f>
        <v>2.1791999999999998</v>
      </c>
      <c r="Y680" s="18">
        <f>IFERROR(VLOOKUP($A680,'دیتا اولیه'!$A:$AN,24,FALSE),"")</f>
        <v>5.8837000000000002</v>
      </c>
      <c r="Z680" s="18" t="str">
        <f>IFERROR(VLOOKUP($A680,'دیتا اولیه'!$A:$AN,25,FALSE),"")</f>
        <v>-</v>
      </c>
      <c r="AA680" s="30">
        <f>IFERROR(VLOOKUP($A680,'دیتا اولیه'!$A:$AN,38,FALSE),"")</f>
        <v>0.1139</v>
      </c>
      <c r="AB680" s="18" t="str">
        <f>IFERROR(VLOOKUP($A680,'دیتا اولیه'!$A:$AN,39,FALSE),"")</f>
        <v>-</v>
      </c>
      <c r="AC680" s="49"/>
    </row>
    <row r="681" spans="1:29" ht="20.5" thickBot="1" x14ac:dyDescent="0.4">
      <c r="A681" s="55" t="s">
        <v>723</v>
      </c>
      <c r="B681" s="13" t="str">
        <f>VLOOKUP($A681,'دیتا اولیه'!$A:$AM,2,FALSE)</f>
        <v>تامین سرمایه نوین</v>
      </c>
      <c r="C681" s="13" t="str">
        <f>VLOOKUP($A681,'دیتا اولیه'!$A:$AM,3,FALSE)</f>
        <v>تامین سرمایه</v>
      </c>
      <c r="D681" s="13">
        <f>VLOOKUP($A681,'دیتا اولیه'!$A:$AM,5,FALSE)/10000000000</f>
        <v>5971.35</v>
      </c>
      <c r="E681" s="15">
        <f>IFERROR(D681/'دیتا اولیه'!$AO$2*1000,"")</f>
        <v>71.257159904534618</v>
      </c>
      <c r="F681" s="15">
        <f t="shared" si="40"/>
        <v>256.54202535608073</v>
      </c>
      <c r="G681" s="14">
        <f>IFERROR(F681/'دیتا اولیه'!$AP$2*1000000,"")</f>
        <v>5065.9957613760016</v>
      </c>
      <c r="H681" s="15">
        <f>IFERROR(VLOOKUP($A681,'دیتا اولیه'!$A:$AM,16,FALSE)/10000000000,"")</f>
        <v>1203.4836</v>
      </c>
      <c r="I681" s="14">
        <f>IFERROR(H681/'دیتا اولیه'!$AQ$2*1000000,"")</f>
        <v>23270.110986503732</v>
      </c>
      <c r="J681" s="15">
        <f t="shared" si="41"/>
        <v>436.61347895578047</v>
      </c>
      <c r="K681" s="14">
        <f>IFERROR(J681/'دیتا اولیه'!$AR$2*1000000,"")</f>
        <v>7313.8261379262012</v>
      </c>
      <c r="L681" s="14">
        <f>IFERROR(VLOOKUP($A681,'دیتا اولیه'!$A:$AM,15,FALSE)/10000000000,"")</f>
        <v>327.80939999999998</v>
      </c>
      <c r="M681" s="14">
        <f>IFERROR(L681/'دیتا اولیه'!$AS$2*1000000,"")</f>
        <v>4849.1797458617475</v>
      </c>
      <c r="N681" s="51">
        <f>IFERROR(VLOOKUP($A681,'دیتا اولیه'!$A:$AM,36,FALSE),"")</f>
        <v>-0.2492</v>
      </c>
      <c r="O681" s="35">
        <f t="shared" si="42"/>
        <v>-0.33698454756586438</v>
      </c>
      <c r="P681" s="51">
        <f>IFERROR(VLOOKUP($A681,'دیتا اولیه'!$A:$AM,37,FALSE),"")</f>
        <v>0.27779999999999999</v>
      </c>
      <c r="Q681" s="34">
        <f t="shared" si="43"/>
        <v>-4.2798301800269112E-2</v>
      </c>
      <c r="R681" s="54" t="str">
        <f>IFERROR(VLOOKUP($A681,'دیتا اولیه'!$A:$AM,31,FALSE),"")</f>
        <v>-</v>
      </c>
      <c r="S681" s="14">
        <f>IFERROR(VLOOKUP($A681,'دیتا اولیه'!$A:$AM,17,FALSE)/10000000000,"")</f>
        <v>1335.912</v>
      </c>
      <c r="T681" s="14">
        <f>IFERROR(S681/'دیتا اولیه'!$AR$2*1000000,"")</f>
        <v>22378.209960299515</v>
      </c>
      <c r="U681" s="30">
        <f>IFERROR(VLOOKUP($A681,'دیتا اولیه'!$A:$AM,22,FALSE),"")</f>
        <v>0.73580000000000001</v>
      </c>
      <c r="V681" s="19" t="str">
        <f>IFERROR(VLOOKUP($A681,'دیتا اولیه'!$A:$AN,20,FALSE)/10000000000/L681,"")</f>
        <v/>
      </c>
      <c r="W681" s="14">
        <f>IFERROR(VLOOKUP($A681,'دیتا اولیه'!$A:$AN,40,FALSE),"")</f>
        <v>49.694600000000001</v>
      </c>
      <c r="X681" s="18">
        <f>IFERROR(VLOOKUP($A681,'دیتا اولیه'!$A:$AN,23,FALSE),"")</f>
        <v>2.1816</v>
      </c>
      <c r="Y681" s="18">
        <f>IFERROR(VLOOKUP($A681,'دیتا اولیه'!$A:$AN,24,FALSE),"")</f>
        <v>4.4089999999999998</v>
      </c>
      <c r="Z681" s="18" t="str">
        <f>IFERROR(VLOOKUP($A681,'دیتا اولیه'!$A:$AN,25,FALSE),"")</f>
        <v>-</v>
      </c>
      <c r="AA681" s="30">
        <f>IFERROR(VLOOKUP($A681,'دیتا اولیه'!$A:$AN,38,FALSE),"")</f>
        <v>0.11459999999999999</v>
      </c>
      <c r="AB681" s="18">
        <f>IFERROR(VLOOKUP($A681,'دیتا اولیه'!$A:$AN,39,FALSE),"")</f>
        <v>0.69040000000000001</v>
      </c>
      <c r="AC681" s="49"/>
    </row>
    <row r="682" spans="1:29" ht="20.5" thickBot="1" x14ac:dyDescent="0.4">
      <c r="A682" s="14" t="s">
        <v>788</v>
      </c>
      <c r="B682" s="13" t="str">
        <f>VLOOKUP($A682,'دیتا اولیه'!$A:$AM,2,FALSE)</f>
        <v>تامین سرمایه خلیج فارس</v>
      </c>
      <c r="C682" s="13" t="str">
        <f>VLOOKUP($A682,'دیتا اولیه'!$A:$AM,3,FALSE)</f>
        <v>تامین سرمایه</v>
      </c>
      <c r="D682" s="13">
        <f>VLOOKUP($A682,'دیتا اولیه'!$A:$AM,5,FALSE)/10000000000</f>
        <v>2539.5</v>
      </c>
      <c r="E682" s="15">
        <f>IFERROR(D682/'دیتا اولیه'!$AO$2*1000,"")</f>
        <v>30.304295942720763</v>
      </c>
      <c r="F682" s="15">
        <f t="shared" si="40"/>
        <v>49.314138866416023</v>
      </c>
      <c r="G682" s="14">
        <f>IFERROR(F682/'دیتا اولیه'!$AP$2*1000000,"")</f>
        <v>973.81790810458187</v>
      </c>
      <c r="H682" s="15">
        <f>IFERROR(VLOOKUP($A682,'دیتا اولیه'!$A:$AM,16,FALSE)/10000000000,"")</f>
        <v>295.3843</v>
      </c>
      <c r="I682" s="14">
        <f>IFERROR(H682/'دیتا اولیه'!$AQ$2*1000000,"")</f>
        <v>5711.4408909857302</v>
      </c>
      <c r="J682" s="15">
        <f t="shared" si="41"/>
        <v>96.206294680159701</v>
      </c>
      <c r="K682" s="14">
        <f>IFERROR(J682/'دیتا اولیه'!$AR$2*1000000,"")</f>
        <v>1611.5767070398797</v>
      </c>
      <c r="L682" s="14">
        <f>IFERROR(VLOOKUP($A682,'دیتا اولیه'!$A:$AM,15,FALSE)/10000000000,"")</f>
        <v>103.6238</v>
      </c>
      <c r="M682" s="14">
        <f>IFERROR(L682/'دیتا اولیه'!$AS$2*1000000,"")</f>
        <v>1532.8737740565966</v>
      </c>
      <c r="N682" s="51">
        <f>IFERROR(VLOOKUP($A682,'دیتا اولیه'!$A:$AM,36,FALSE),"")</f>
        <v>7.7100000000000002E-2</v>
      </c>
      <c r="O682" s="35">
        <f t="shared" si="42"/>
        <v>-4.8835983195515076E-2</v>
      </c>
      <c r="P682" s="51">
        <f>IFERROR(VLOOKUP($A682,'دیتا اولیه'!$A:$AM,37,FALSE),"")</f>
        <v>1.1012999999999999</v>
      </c>
      <c r="Q682" s="34">
        <f t="shared" si="43"/>
        <v>0.57408665552284721</v>
      </c>
      <c r="R682" s="54" t="str">
        <f>IFERROR(VLOOKUP($A682,'دیتا اولیه'!$A:$AM,31,FALSE),"")</f>
        <v>-</v>
      </c>
      <c r="S682" s="14">
        <f>IFERROR(VLOOKUP($A682,'دیتا اولیه'!$A:$AM,17,FALSE)/10000000000,"")</f>
        <v>282.85070000000002</v>
      </c>
      <c r="T682" s="14">
        <f>IFERROR(S682/'دیتا اولیه'!$AR$2*1000000,"")</f>
        <v>4738.105767459002</v>
      </c>
      <c r="U682" s="30">
        <f>IFERROR(VLOOKUP($A682,'دیتا اولیه'!$A:$AM,22,FALSE),"")</f>
        <v>0.94789999999999996</v>
      </c>
      <c r="V682" s="19" t="str">
        <f>IFERROR(VLOOKUP($A682,'دیتا اولیه'!$A:$AN,20,FALSE)/10000000000/L682,"")</f>
        <v/>
      </c>
      <c r="W682" s="14">
        <f>IFERROR(VLOOKUP($A682,'دیتا اولیه'!$A:$AN,40,FALSE),"")</f>
        <v>37.8842</v>
      </c>
      <c r="X682" s="18">
        <f>IFERROR(VLOOKUP($A682,'دیتا اولیه'!$A:$AN,23,FALSE),"")</f>
        <v>2.4941</v>
      </c>
      <c r="Y682" s="18">
        <f>IFERROR(VLOOKUP($A682,'دیتا اولیه'!$A:$AN,24,FALSE),"")</f>
        <v>6.3550000000000004</v>
      </c>
      <c r="Z682" s="18" t="str">
        <f>IFERROR(VLOOKUP($A682,'دیتا اولیه'!$A:$AN,25,FALSE),"")</f>
        <v>-</v>
      </c>
      <c r="AA682" s="30">
        <f>IFERROR(VLOOKUP($A682,'دیتا اولیه'!$A:$AN,38,FALSE),"")</f>
        <v>0.18590000000000001</v>
      </c>
      <c r="AB682" s="18" t="str">
        <f>IFERROR(VLOOKUP($A682,'دیتا اولیه'!$A:$AN,39,FALSE),"")</f>
        <v>-</v>
      </c>
      <c r="AC682" s="49"/>
    </row>
    <row r="683" spans="1:29" ht="20.5" thickBot="1" x14ac:dyDescent="0.4">
      <c r="A683" s="14" t="s">
        <v>99</v>
      </c>
      <c r="B683" s="13" t="str">
        <f>VLOOKUP($A683,'دیتا اولیه'!$A:$AM,2,FALSE)</f>
        <v>صنعتی‌ دریایی‌ ایران‌</v>
      </c>
      <c r="C683" s="13" t="str">
        <f>VLOOKUP($A683,'دیتا اولیه'!$A:$AM,3,FALSE)</f>
        <v>پیمانکاری صنعتی</v>
      </c>
      <c r="D683" s="13">
        <f>VLOOKUP($A683,'دیتا اولیه'!$A:$AM,5,FALSE)/10000000000</f>
        <v>5983.6452073999999</v>
      </c>
      <c r="E683" s="15">
        <f>IFERROR(D683/'دیتا اولیه'!$AO$2*1000,"")</f>
        <v>71.40388075656324</v>
      </c>
      <c r="F683" s="15" t="str">
        <f t="shared" si="40"/>
        <v/>
      </c>
      <c r="G683" s="14" t="str">
        <f>IFERROR(F683/'دیتا اولیه'!$AP$2*1000000,"")</f>
        <v/>
      </c>
      <c r="H683" s="15">
        <f>IFERROR(VLOOKUP($A683,'دیتا اولیه'!$A:$AM,16,FALSE)/10000000000,"")</f>
        <v>145.23419999999999</v>
      </c>
      <c r="I683" s="14">
        <f>IFERROR(H683/'دیتا اولیه'!$AQ$2*1000000,"")</f>
        <v>2808.1944390734366</v>
      </c>
      <c r="J683" s="15">
        <f t="shared" si="41"/>
        <v>106.76824034334768</v>
      </c>
      <c r="K683" s="14">
        <f>IFERROR(J683/'دیتا اولیه'!$AR$2*1000000,"")</f>
        <v>1788.5026105725194</v>
      </c>
      <c r="L683" s="14">
        <f>IFERROR(VLOOKUP($A683,'دیتا اولیه'!$A:$AM,15,FALSE)/10000000000,"")</f>
        <v>2.4876999999999998</v>
      </c>
      <c r="M683" s="14">
        <f>IFERROR(L683/'دیتا اولیه'!$AS$2*1000000,"")</f>
        <v>36.799751482966222</v>
      </c>
      <c r="N683" s="51">
        <f>IFERROR(VLOOKUP($A683,'دیتا اولیه'!$A:$AM,36,FALSE),"")</f>
        <v>-0.97670000000000001</v>
      </c>
      <c r="O683" s="35">
        <f t="shared" si="42"/>
        <v>-0.97942426739249422</v>
      </c>
      <c r="P683" s="51" t="str">
        <f>IFERROR(VLOOKUP($A683,'دیتا اولیه'!$A:$AM,37,FALSE),"")</f>
        <v>-</v>
      </c>
      <c r="Q683" s="34" t="str">
        <f t="shared" si="43"/>
        <v/>
      </c>
      <c r="R683" s="54" t="str">
        <f>IFERROR(VLOOKUP($A683,'دیتا اولیه'!$A:$AM,31,FALSE),"")</f>
        <v>-</v>
      </c>
      <c r="S683" s="14">
        <f>IFERROR(VLOOKUP($A683,'دیتا اولیه'!$A:$AM,17,FALSE)/10000000000,"")</f>
        <v>52.246699999999997</v>
      </c>
      <c r="T683" s="14">
        <f>IFERROR(S683/'دیتا اولیه'!$AR$2*1000000,"")</f>
        <v>875.19808365579502</v>
      </c>
      <c r="U683" s="30" t="str">
        <f>IFERROR(VLOOKUP($A683,'دیتا اولیه'!$A:$AM,22,FALSE),"")</f>
        <v>-</v>
      </c>
      <c r="V683" s="19" t="str">
        <f>IFERROR(VLOOKUP($A683,'دیتا اولیه'!$A:$AN,20,FALSE)/10000000000/L683,"")</f>
        <v/>
      </c>
      <c r="W683" s="14">
        <f>IFERROR(VLOOKUP($A683,'دیتا اولیه'!$A:$AN,40,FALSE),"")</f>
        <v>1782.8154999999999</v>
      </c>
      <c r="X683" s="18">
        <f>IFERROR(VLOOKUP($A683,'دیتا اولیه'!$A:$AN,23,FALSE),"")</f>
        <v>3.5268000000000002</v>
      </c>
      <c r="Y683" s="18">
        <f>IFERROR(VLOOKUP($A683,'دیتا اولیه'!$A:$AN,24,FALSE),"")</f>
        <v>29.368400000000001</v>
      </c>
      <c r="Z683" s="18" t="str">
        <f>IFERROR(VLOOKUP($A683,'دیتا اولیه'!$A:$AN,25,FALSE),"")</f>
        <v>-</v>
      </c>
      <c r="AA683" s="30">
        <f>IFERROR(VLOOKUP($A683,'دیتا اولیه'!$A:$AN,38,FALSE),"")</f>
        <v>0.32619999999999999</v>
      </c>
      <c r="AB683" s="18">
        <f>IFERROR(VLOOKUP($A683,'دیتا اولیه'!$A:$AN,39,FALSE),"")</f>
        <v>0.96599999999999997</v>
      </c>
      <c r="AC683" s="49"/>
    </row>
    <row r="684" spans="1:29" ht="20.5" thickBot="1" x14ac:dyDescent="0.4">
      <c r="A684" s="14" t="s">
        <v>1081</v>
      </c>
      <c r="B684" s="13" t="str">
        <f>VLOOKUP($A684,'دیتا اولیه'!$A:$AM,2,FALSE)</f>
        <v>مهندسی ساختمان تاسیسات راه آهن</v>
      </c>
      <c r="C684" s="13" t="str">
        <f>VLOOKUP($A684,'دیتا اولیه'!$A:$AM,3,FALSE)</f>
        <v>پیمانکاری صنعتی</v>
      </c>
      <c r="D684" s="13">
        <f>VLOOKUP($A684,'دیتا اولیه'!$A:$AM,5,FALSE)/10000000000</f>
        <v>838.5</v>
      </c>
      <c r="E684" s="15">
        <f>IFERROR(D684/'دیتا اولیه'!$AO$2*1000,"")</f>
        <v>10.005966587112171</v>
      </c>
      <c r="F684" s="15">
        <f t="shared" si="40"/>
        <v>0.38829726974056872</v>
      </c>
      <c r="G684" s="14">
        <f>IFERROR(F684/'دیتا اولیه'!$AP$2*1000000,"")</f>
        <v>7.6677975857142311</v>
      </c>
      <c r="H684" s="15">
        <f>IFERROR(VLOOKUP($A684,'دیتا اولیه'!$A:$AM,16,FALSE)/10000000000,"")</f>
        <v>7.4973999999999998</v>
      </c>
      <c r="I684" s="14">
        <f>IFERROR(H684/'دیتا اولیه'!$AQ$2*1000000,"")</f>
        <v>144.96693607641438</v>
      </c>
      <c r="J684" s="15">
        <f t="shared" si="41"/>
        <v>4.1545454545454534</v>
      </c>
      <c r="K684" s="14">
        <f>IFERROR(J684/'دیتا اولیه'!$AR$2*1000000,"")</f>
        <v>69.593873302602361</v>
      </c>
      <c r="L684" s="14">
        <f>IFERROR(VLOOKUP($A684,'دیتا اولیه'!$A:$AM,15,FALSE)/10000000000,"")</f>
        <v>0.6855</v>
      </c>
      <c r="M684" s="14">
        <f>IFERROR(L684/'دیتا اولیه'!$AS$2*1000000,"")</f>
        <v>10.140382538719843</v>
      </c>
      <c r="N684" s="51">
        <f>IFERROR(VLOOKUP($A684,'دیتا اولیه'!$A:$AM,36,FALSE),"")</f>
        <v>-0.83499999999999996</v>
      </c>
      <c r="O684" s="35">
        <f t="shared" si="42"/>
        <v>-0.85429202230736223</v>
      </c>
      <c r="P684" s="51">
        <f>IFERROR(VLOOKUP($A684,'دیتا اولیه'!$A:$AM,37,FALSE),"")</f>
        <v>0.76539999999999997</v>
      </c>
      <c r="Q684" s="34">
        <f t="shared" si="43"/>
        <v>0.3224635138533456</v>
      </c>
      <c r="R684" s="54">
        <f>IFERROR(VLOOKUP($A684,'دیتا اولیه'!$A:$AM,31,FALSE),"")</f>
        <v>3.85E-2</v>
      </c>
      <c r="S684" s="14">
        <f>IFERROR(VLOOKUP($A684,'دیتا اولیه'!$A:$AM,17,FALSE)/10000000000,"")</f>
        <v>18.995899999999999</v>
      </c>
      <c r="T684" s="14">
        <f>IFERROR(S684/'دیتا اولیه'!$AR$2*1000000,"")</f>
        <v>318.20526994656348</v>
      </c>
      <c r="U684" s="30">
        <f>IFERROR(VLOOKUP($A684,'دیتا اولیه'!$A:$AM,22,FALSE),"")</f>
        <v>0.1</v>
      </c>
      <c r="V684" s="19">
        <f>IFERROR(VLOOKUP($A684,'دیتا اولیه'!$A:$AN,20,FALSE)/10000000000/L684,"")</f>
        <v>0.7772428884026259</v>
      </c>
      <c r="W684" s="14">
        <f>IFERROR(VLOOKUP($A684,'دیتا اولیه'!$A:$AN,40,FALSE),"")</f>
        <v>629.4203</v>
      </c>
      <c r="X684" s="18">
        <f>IFERROR(VLOOKUP($A684,'دیتا اولیه'!$A:$AN,23,FALSE),"")</f>
        <v>2.3096000000000001</v>
      </c>
      <c r="Y684" s="18">
        <f>IFERROR(VLOOKUP($A684,'دیتا اولیه'!$A:$AN,24,FALSE),"")</f>
        <v>107.5</v>
      </c>
      <c r="Z684" s="18" t="str">
        <f>IFERROR(VLOOKUP($A684,'دیتا اولیه'!$A:$AN,25,FALSE),"")</f>
        <v>-</v>
      </c>
      <c r="AA684" s="30">
        <f>IFERROR(VLOOKUP($A684,'دیتا اولیه'!$A:$AN,38,FALSE),"")</f>
        <v>1.2202</v>
      </c>
      <c r="AB684" s="18">
        <f>IFERROR(VLOOKUP($A684,'دیتا اولیه'!$A:$AN,39,FALSE),"")</f>
        <v>1.4393</v>
      </c>
      <c r="AC684" s="49"/>
    </row>
    <row r="685" spans="1:29" ht="20.5" thickBot="1" x14ac:dyDescent="0.4">
      <c r="A685" s="14" t="s">
        <v>289</v>
      </c>
      <c r="B685" s="13" t="str">
        <f>VLOOKUP($A685,'دیتا اولیه'!$A:$AM,2,FALSE)</f>
        <v>بیمه رازی</v>
      </c>
      <c r="C685" s="13" t="str">
        <f>VLOOKUP($A685,'دیتا اولیه'!$A:$AM,3,FALSE)</f>
        <v>بیمه</v>
      </c>
      <c r="D685" s="13">
        <f>VLOOKUP($A685,'دیتا اولیه'!$A:$AM,5,FALSE)/10000000000</f>
        <v>2263.7909617</v>
      </c>
      <c r="E685" s="15">
        <f>IFERROR(D685/'دیتا اولیه'!$AO$2*1000,"")</f>
        <v>27.01421195346062</v>
      </c>
      <c r="F685" s="15">
        <f t="shared" si="40"/>
        <v>10.913628642362472</v>
      </c>
      <c r="G685" s="14">
        <f>IFERROR(F685/'دیتا اولیه'!$AP$2*1000000,"")</f>
        <v>215.51399372753696</v>
      </c>
      <c r="H685" s="15">
        <f>IFERROR(VLOOKUP($A685,'دیتا اولیه'!$A:$AM,16,FALSE)/10000000000,"")</f>
        <v>-947.33590000000004</v>
      </c>
      <c r="I685" s="14">
        <f>IFERROR(H685/'دیتا اولیه'!$AQ$2*1000000,"")</f>
        <v>-18317.334390347656</v>
      </c>
      <c r="J685" s="15">
        <f t="shared" si="41"/>
        <v>6.2935724512094042</v>
      </c>
      <c r="K685" s="14">
        <f>IFERROR(J685/'دیتا اولیه'!$AR$2*1000000,"")</f>
        <v>105.42527180946118</v>
      </c>
      <c r="L685" s="14">
        <f>IFERROR(VLOOKUP($A685,'دیتا اولیه'!$A:$AM,15,FALSE)/10000000000,"")</f>
        <v>8.3521999999999998</v>
      </c>
      <c r="M685" s="14">
        <f>IFERROR(L685/'دیتا اولیه'!$AS$2*1000000,"")</f>
        <v>123.55142675404211</v>
      </c>
      <c r="N685" s="51">
        <f>IFERROR(VLOOKUP($A685,'دیتا اولیه'!$A:$AM,36,FALSE),"")</f>
        <v>0.3271</v>
      </c>
      <c r="O685" s="35">
        <f t="shared" si="42"/>
        <v>0.1719336799751483</v>
      </c>
      <c r="P685" s="51">
        <f>IFERROR(VLOOKUP($A685,'دیتا اولیه'!$A:$AM,37,FALSE),"")</f>
        <v>-0.23469999999999999</v>
      </c>
      <c r="Q685" s="34">
        <f t="shared" si="43"/>
        <v>-0.42671274093578493</v>
      </c>
      <c r="R685" s="54" t="str">
        <f>IFERROR(VLOOKUP($A685,'دیتا اولیه'!$A:$AM,31,FALSE),"")</f>
        <v>-</v>
      </c>
      <c r="S685" s="14">
        <f>IFERROR(VLOOKUP($A685,'دیتا اولیه'!$A:$AM,17,FALSE)/10000000000,"")</f>
        <v>-928.6454</v>
      </c>
      <c r="T685" s="14">
        <f>IFERROR(S685/'دیتا اولیه'!$AR$2*1000000,"")</f>
        <v>-15555.981037573076</v>
      </c>
      <c r="U685" s="30" t="str">
        <f>IFERROR(VLOOKUP($A685,'دیتا اولیه'!$A:$AM,22,FALSE),"")</f>
        <v>-</v>
      </c>
      <c r="V685" s="19" t="str">
        <f>IFERROR(VLOOKUP($A685,'دیتا اولیه'!$A:$AN,20,FALSE)/10000000000/L685,"")</f>
        <v/>
      </c>
      <c r="W685" s="14" t="str">
        <f>IFERROR(VLOOKUP($A685,'دیتا اولیه'!$A:$AN,40,FALSE),"")</f>
        <v>-</v>
      </c>
      <c r="X685" s="18">
        <f>IFERROR(VLOOKUP($A685,'دیتا اولیه'!$A:$AN,23,FALSE),"")</f>
        <v>1.3012999999999999</v>
      </c>
      <c r="Y685" s="18" t="str">
        <f>IFERROR(VLOOKUP($A685,'دیتا اولیه'!$A:$AN,24,FALSE),"")</f>
        <v>-</v>
      </c>
      <c r="Z685" s="18" t="str">
        <f>IFERROR(VLOOKUP($A685,'دیتا اولیه'!$A:$AN,25,FALSE),"")</f>
        <v>-</v>
      </c>
      <c r="AA685" s="30">
        <f>IFERROR(VLOOKUP($A685,'دیتا اولیه'!$A:$AN,38,FALSE),"")</f>
        <v>-6.9699999999999998E-2</v>
      </c>
      <c r="AB685" s="18">
        <f>IFERROR(VLOOKUP($A685,'دیتا اولیه'!$A:$AN,39,FALSE),"")</f>
        <v>0.70030000000000003</v>
      </c>
      <c r="AC685" s="49"/>
    </row>
    <row r="686" spans="1:29" ht="20.5" thickBot="1" x14ac:dyDescent="0.4">
      <c r="A686" s="14" t="s">
        <v>1499</v>
      </c>
      <c r="B686" s="13" t="str">
        <f>VLOOKUP($A686,'دیتا اولیه'!$A:$AM,2,FALSE)</f>
        <v>بیمه سینا</v>
      </c>
      <c r="C686" s="13" t="str">
        <f>VLOOKUP($A686,'دیتا اولیه'!$A:$AM,3,FALSE)</f>
        <v>بیمه</v>
      </c>
      <c r="D686" s="13">
        <f>VLOOKUP($A686,'دیتا اولیه'!$A:$AM,5,FALSE)/10000000000</f>
        <v>1416.0085192407</v>
      </c>
      <c r="E686" s="15">
        <f>IFERROR(D686/'دیتا اولیه'!$AO$2*1000,"")</f>
        <v>16.897476363254178</v>
      </c>
      <c r="F686" s="15">
        <f t="shared" si="40"/>
        <v>33.28919506218503</v>
      </c>
      <c r="G686" s="14">
        <f>IFERROR(F686/'دیتا اولیه'!$AP$2*1000000,"")</f>
        <v>657.36957073825101</v>
      </c>
      <c r="H686" s="15">
        <f>IFERROR(VLOOKUP($A686,'دیتا اولیه'!$A:$AM,16,FALSE)/10000000000,"")</f>
        <v>390.16699999999997</v>
      </c>
      <c r="I686" s="14">
        <f>IFERROR(H686/'دیتا اولیه'!$AQ$2*1000000,"")</f>
        <v>7544.1239027031206</v>
      </c>
      <c r="J686" s="15" t="str">
        <f t="shared" si="41"/>
        <v/>
      </c>
      <c r="K686" s="14" t="str">
        <f>IFERROR(J686/'دیتا اولیه'!$AR$2*1000000,"")</f>
        <v/>
      </c>
      <c r="L686" s="14">
        <f>IFERROR(VLOOKUP($A686,'دیتا اولیه'!$A:$AM,15,FALSE)/10000000000,"")</f>
        <v>72.001199999999997</v>
      </c>
      <c r="M686" s="14">
        <f>IFERROR(L686/'دیتا اولیه'!$AS$2*1000000,"")</f>
        <v>1065.0907530953682</v>
      </c>
      <c r="N686" s="51" t="str">
        <f>IFERROR(VLOOKUP($A686,'دیتا اولیه'!$A:$AM,36,FALSE),"")</f>
        <v>-</v>
      </c>
      <c r="O686" s="35" t="str">
        <f t="shared" si="42"/>
        <v/>
      </c>
      <c r="P686" s="51">
        <f>IFERROR(VLOOKUP($A686,'دیتا اولیه'!$A:$AM,37,FALSE),"")</f>
        <v>1.1629</v>
      </c>
      <c r="Q686" s="34">
        <f t="shared" si="43"/>
        <v>0.62023129835357427</v>
      </c>
      <c r="R686" s="54" t="str">
        <f>IFERROR(VLOOKUP($A686,'دیتا اولیه'!$A:$AM,31,FALSE),"")</f>
        <v>-</v>
      </c>
      <c r="S686" s="14">
        <f>IFERROR(VLOOKUP($A686,'دیتا اولیه'!$A:$AM,17,FALSE)/10000000000,"")</f>
        <v>21.023700000000002</v>
      </c>
      <c r="T686" s="14">
        <f>IFERROR(S686/'دیتا اولیه'!$AR$2*1000000,"")</f>
        <v>352.17347605407309</v>
      </c>
      <c r="U686" s="30" t="str">
        <f>IFERROR(VLOOKUP($A686,'دیتا اولیه'!$A:$AM,22,FALSE),"")</f>
        <v>-</v>
      </c>
      <c r="V686" s="19">
        <f>IFERROR(VLOOKUP($A686,'دیتا اولیه'!$A:$AN,20,FALSE)/10000000000/L686,"")</f>
        <v>2.7878702021632971E-2</v>
      </c>
      <c r="W686" s="14" t="str">
        <f>IFERROR(VLOOKUP($A686,'دیتا اولیه'!$A:$AN,40,FALSE),"")</f>
        <v>-</v>
      </c>
      <c r="X686" s="18">
        <f>IFERROR(VLOOKUP($A686,'دیتا اولیه'!$A:$AN,23,FALSE),"")</f>
        <v>0.70899999999999996</v>
      </c>
      <c r="Y686" s="18">
        <f>IFERROR(VLOOKUP($A686,'دیتا اولیه'!$A:$AN,24,FALSE),"")</f>
        <v>4.7176</v>
      </c>
      <c r="Z686" s="18" t="str">
        <f>IFERROR(VLOOKUP($A686,'دیتا اولیه'!$A:$AN,25,FALSE),"")</f>
        <v>-</v>
      </c>
      <c r="AA686" s="30">
        <f>IFERROR(VLOOKUP($A686,'دیتا اولیه'!$A:$AN,38,FALSE),"")</f>
        <v>0.27710000000000001</v>
      </c>
      <c r="AB686" s="18">
        <f>IFERROR(VLOOKUP($A686,'دیتا اولیه'!$A:$AN,39,FALSE),"")</f>
        <v>0.50290000000000001</v>
      </c>
      <c r="AC686" s="49"/>
    </row>
    <row r="687" spans="1:29" ht="20.5" thickBot="1" x14ac:dyDescent="0.4">
      <c r="A687" s="14" t="s">
        <v>1308</v>
      </c>
      <c r="B687" s="13" t="str">
        <f>VLOOKUP($A687,'دیتا اولیه'!$A:$AM,2,FALSE)</f>
        <v>بیمه آرمان</v>
      </c>
      <c r="C687" s="13" t="str">
        <f>VLOOKUP($A687,'دیتا اولیه'!$A:$AM,3,FALSE)</f>
        <v>بیمه</v>
      </c>
      <c r="D687" s="13">
        <f>VLOOKUP($A687,'دیتا اولیه'!$A:$AM,5,FALSE)/10000000000</f>
        <v>1357.5</v>
      </c>
      <c r="E687" s="15">
        <f>IFERROR(D687/'دیتا اولیه'!$AO$2*1000,"")</f>
        <v>16.199284009546538</v>
      </c>
      <c r="F687" s="15">
        <f t="shared" si="40"/>
        <v>0.88501318191036293</v>
      </c>
      <c r="G687" s="14">
        <f>IFERROR(F687/'دیتا اولیه'!$AP$2*1000000,"")</f>
        <v>17.476563623822333</v>
      </c>
      <c r="H687" s="15">
        <f>IFERROR(VLOOKUP($A687,'دیتا اولیه'!$A:$AM,16,FALSE)/10000000000,"")</f>
        <v>31.5688</v>
      </c>
      <c r="I687" s="14">
        <f>IFERROR(H687/'دیتا اولیه'!$AQ$2*1000000,"")</f>
        <v>610.40256777137552</v>
      </c>
      <c r="J687" s="15">
        <f t="shared" si="41"/>
        <v>9.6591412129260732</v>
      </c>
      <c r="K687" s="14">
        <f>IFERROR(J687/'دیتا اولیه'!$AR$2*1000000,"")</f>
        <v>161.80279097653272</v>
      </c>
      <c r="L687" s="14">
        <f>IFERROR(VLOOKUP($A687,'دیتا اولیه'!$A:$AM,15,FALSE)/10000000000,"")</f>
        <v>2.1819999999999999</v>
      </c>
      <c r="M687" s="14">
        <f>IFERROR(L687/'دیتا اولیه'!$AS$2*1000000,"")</f>
        <v>32.277629029156373</v>
      </c>
      <c r="N687" s="51">
        <f>IFERROR(VLOOKUP($A687,'دیتا اولیه'!$A:$AM,36,FALSE),"")</f>
        <v>-0.77410000000000001</v>
      </c>
      <c r="O687" s="35">
        <f t="shared" si="42"/>
        <v>-0.80051253235898878</v>
      </c>
      <c r="P687" s="51">
        <f>IFERROR(VLOOKUP($A687,'دیتا اولیه'!$A:$AM,37,FALSE),"")</f>
        <v>1.4655</v>
      </c>
      <c r="Q687" s="34">
        <f t="shared" si="43"/>
        <v>0.84690936524607641</v>
      </c>
      <c r="R687" s="54" t="str">
        <f>IFERROR(VLOOKUP($A687,'دیتا اولیه'!$A:$AM,31,FALSE),"")</f>
        <v>-</v>
      </c>
      <c r="S687" s="14">
        <f>IFERROR(VLOOKUP($A687,'دیتا اولیه'!$A:$AM,17,FALSE)/10000000000,"")</f>
        <v>1.3613</v>
      </c>
      <c r="T687" s="14">
        <f>IFERROR(S687/'دیتا اولیه'!$AR$2*1000000,"")</f>
        <v>22.803490962694944</v>
      </c>
      <c r="U687" s="30" t="str">
        <f>IFERROR(VLOOKUP($A687,'دیتا اولیه'!$A:$AM,22,FALSE),"")</f>
        <v>-</v>
      </c>
      <c r="V687" s="19">
        <f>IFERROR(VLOOKUP($A687,'دیتا اولیه'!$A:$AN,20,FALSE)/10000000000/L687,"")</f>
        <v>8.3308890925756192</v>
      </c>
      <c r="W687" s="14" t="str">
        <f>IFERROR(VLOOKUP($A687,'دیتا اولیه'!$A:$AN,40,FALSE),"")</f>
        <v>-</v>
      </c>
      <c r="X687" s="18">
        <f>IFERROR(VLOOKUP($A687,'دیتا اولیه'!$A:$AN,23,FALSE),"")</f>
        <v>4.7160000000000002</v>
      </c>
      <c r="Y687" s="18">
        <f>IFERROR(VLOOKUP($A687,'دیتا اولیه'!$A:$AN,24,FALSE),"")</f>
        <v>32.130400000000002</v>
      </c>
      <c r="Z687" s="18" t="str">
        <f>IFERROR(VLOOKUP($A687,'دیتا اولیه'!$A:$AN,25,FALSE),"")</f>
        <v>-</v>
      </c>
      <c r="AA687" s="30">
        <f>IFERROR(VLOOKUP($A687,'دیتا اولیه'!$A:$AN,38,FALSE),"")</f>
        <v>-2.98E-2</v>
      </c>
      <c r="AB687" s="18">
        <f>IFERROR(VLOOKUP($A687,'دیتا اولیه'!$A:$AN,39,FALSE),"")</f>
        <v>0.45629999999999998</v>
      </c>
      <c r="AC687" s="49"/>
    </row>
    <row r="688" spans="1:29" ht="20.5" thickBot="1" x14ac:dyDescent="0.4">
      <c r="A688" s="14" t="s">
        <v>1235</v>
      </c>
      <c r="B688" s="13" t="str">
        <f>VLOOKUP($A688,'دیتا اولیه'!$A:$AM,2,FALSE)</f>
        <v>بیمه حافظ</v>
      </c>
      <c r="C688" s="13" t="str">
        <f>VLOOKUP($A688,'دیتا اولیه'!$A:$AM,3,FALSE)</f>
        <v>بیمه</v>
      </c>
      <c r="D688" s="13">
        <f>VLOOKUP($A688,'دیتا اولیه'!$A:$AM,5,FALSE)/10000000000</f>
        <v>1344.6</v>
      </c>
      <c r="E688" s="15">
        <f>IFERROR(D688/'دیتا اولیه'!$AO$2*1000,"")</f>
        <v>16.045346062052506</v>
      </c>
      <c r="F688" s="15" t="str">
        <f t="shared" si="40"/>
        <v/>
      </c>
      <c r="G688" s="14" t="str">
        <f>IFERROR(F688/'دیتا اولیه'!$AP$2*1000000,"")</f>
        <v/>
      </c>
      <c r="H688" s="15">
        <f>IFERROR(VLOOKUP($A688,'دیتا اولیه'!$A:$AM,16,FALSE)/10000000000,"")</f>
        <v>15.08</v>
      </c>
      <c r="I688" s="14">
        <f>IFERROR(H688/'دیتا اولیه'!$AQ$2*1000000,"")</f>
        <v>291.58126764376038</v>
      </c>
      <c r="J688" s="15">
        <f t="shared" si="41"/>
        <v>17.899832355406538</v>
      </c>
      <c r="K688" s="14">
        <f>IFERROR(J688/'دیتا اولیه'!$AR$2*1000000,"")</f>
        <v>299.84475527089364</v>
      </c>
      <c r="L688" s="14">
        <f>IFERROR(VLOOKUP($A688,'دیتا اولیه'!$A:$AM,15,FALSE)/10000000000,"")</f>
        <v>12.8127</v>
      </c>
      <c r="M688" s="14">
        <f>IFERROR(L688/'دیتا اولیه'!$AS$2*1000000,"")</f>
        <v>189.53417848848389</v>
      </c>
      <c r="N688" s="51">
        <f>IFERROR(VLOOKUP($A688,'دیتا اولیه'!$A:$AM,36,FALSE),"")</f>
        <v>-0.28420000000000001</v>
      </c>
      <c r="O688" s="35">
        <f t="shared" si="42"/>
        <v>-0.36789230040975729</v>
      </c>
      <c r="P688" s="51" t="str">
        <f>IFERROR(VLOOKUP($A688,'دیتا اولیه'!$A:$AM,37,FALSE),"")</f>
        <v>-</v>
      </c>
      <c r="Q688" s="34" t="str">
        <f t="shared" si="43"/>
        <v/>
      </c>
      <c r="R688" s="54" t="str">
        <f>IFERROR(VLOOKUP($A688,'دیتا اولیه'!$A:$AM,31,FALSE),"")</f>
        <v>-</v>
      </c>
      <c r="S688" s="14">
        <f>IFERROR(VLOOKUP($A688,'دیتا اولیه'!$A:$AM,17,FALSE)/10000000000,"")</f>
        <v>38.327300000000001</v>
      </c>
      <c r="T688" s="14">
        <f>IFERROR(S688/'دیتا اولیه'!$AR$2*1000000,"")</f>
        <v>642.03058780173217</v>
      </c>
      <c r="U688" s="30" t="str">
        <f>IFERROR(VLOOKUP($A688,'دیتا اولیه'!$A:$AM,22,FALSE),"")</f>
        <v>-</v>
      </c>
      <c r="V688" s="19" t="str">
        <f>IFERROR(VLOOKUP($A688,'دیتا اولیه'!$A:$AN,20,FALSE)/10000000000/L688,"")</f>
        <v/>
      </c>
      <c r="W688" s="14" t="str">
        <f>IFERROR(VLOOKUP($A688,'دیتا اولیه'!$A:$AN,40,FALSE),"")</f>
        <v>-</v>
      </c>
      <c r="X688" s="18">
        <f>IFERROR(VLOOKUP($A688,'دیتا اولیه'!$A:$AN,23,FALSE),"")</f>
        <v>11.102499999999999</v>
      </c>
      <c r="Y688" s="18">
        <f>IFERROR(VLOOKUP($A688,'دیتا اولیه'!$A:$AN,24,FALSE),"")</f>
        <v>21.135300000000001</v>
      </c>
      <c r="Z688" s="18" t="str">
        <f>IFERROR(VLOOKUP($A688,'دیتا اولیه'!$A:$AN,25,FALSE),"")</f>
        <v>-</v>
      </c>
      <c r="AA688" s="30">
        <f>IFERROR(VLOOKUP($A688,'دیتا اولیه'!$A:$AN,38,FALSE),"")</f>
        <v>-0.1197</v>
      </c>
      <c r="AB688" s="18">
        <f>IFERROR(VLOOKUP($A688,'دیتا اولیه'!$A:$AN,39,FALSE),"")</f>
        <v>0.1598</v>
      </c>
      <c r="AC688" s="49"/>
    </row>
    <row r="689" spans="1:29" ht="20.5" thickBot="1" x14ac:dyDescent="0.4">
      <c r="A689" s="55" t="s">
        <v>804</v>
      </c>
      <c r="B689" s="13" t="str">
        <f>VLOOKUP($A689,'دیتا اولیه'!$A:$AM,2,FALSE)</f>
        <v>بیمه زندگی کاریزما50%تادیه</v>
      </c>
      <c r="C689" s="13" t="str">
        <f>VLOOKUP($A689,'دیتا اولیه'!$A:$AM,3,FALSE)</f>
        <v>بیمه</v>
      </c>
      <c r="D689" s="13">
        <f>VLOOKUP($A689,'دیتا اولیه'!$A:$AM,5,FALSE)/10000000000</f>
        <v>1137.5999999999999</v>
      </c>
      <c r="E689" s="15">
        <f>IFERROR(D689/'دیتا اولیه'!$AO$2*1000,"")</f>
        <v>13.575178997613364</v>
      </c>
      <c r="F689" s="15">
        <f t="shared" si="40"/>
        <v>12.060230912476722</v>
      </c>
      <c r="G689" s="14">
        <f>IFERROR(F689/'دیتا اولیه'!$AP$2*1000000,"")</f>
        <v>238.15621865080413</v>
      </c>
      <c r="H689" s="15">
        <f>IFERROR(VLOOKUP($A689,'دیتا اولیه'!$A:$AM,16,FALSE)/10000000000,"")</f>
        <v>29.7852</v>
      </c>
      <c r="I689" s="14">
        <f>IFERROR(H689/'دیتا اولیه'!$AQ$2*1000000,"")</f>
        <v>575.91554197764799</v>
      </c>
      <c r="J689" s="15" t="str">
        <f t="shared" si="41"/>
        <v/>
      </c>
      <c r="K689" s="14" t="str">
        <f>IFERROR(J689/'دیتا اولیه'!$AR$2*1000000,"")</f>
        <v/>
      </c>
      <c r="L689" s="14">
        <f>IFERROR(VLOOKUP($A689,'دیتا اولیه'!$A:$AM,15,FALSE)/10000000000,"")</f>
        <v>80.954300000000003</v>
      </c>
      <c r="M689" s="14">
        <f>IFERROR(L689/'دیتا اولیه'!$AS$2*1000000,"")</f>
        <v>1197.5311016109229</v>
      </c>
      <c r="N689" s="51" t="str">
        <f>IFERROR(VLOOKUP($A689,'دیتا اولیه'!$A:$AM,36,FALSE),"")</f>
        <v>-</v>
      </c>
      <c r="O689" s="35" t="str">
        <f t="shared" si="42"/>
        <v/>
      </c>
      <c r="P689" s="51">
        <f>IFERROR(VLOOKUP($A689,'دیتا اولیه'!$A:$AM,37,FALSE),"")</f>
        <v>5.7125000000000004</v>
      </c>
      <c r="Q689" s="34">
        <f t="shared" si="43"/>
        <v>4.0283427759944379</v>
      </c>
      <c r="R689" s="54" t="str">
        <f>IFERROR(VLOOKUP($A689,'دیتا اولیه'!$A:$AM,31,FALSE),"")</f>
        <v>-</v>
      </c>
      <c r="S689" s="14">
        <f>IFERROR(VLOOKUP($A689,'دیتا اولیه'!$A:$AM,17,FALSE)/10000000000,"")</f>
        <v>97.165499999999994</v>
      </c>
      <c r="T689" s="14">
        <f>IFERROR(S689/'دیتا اولیه'!$AR$2*1000000,"")</f>
        <v>1627.6446052565454</v>
      </c>
      <c r="U689" s="30">
        <f>IFERROR(VLOOKUP($A689,'دیتا اولیه'!$A:$AM,22,FALSE),"")</f>
        <v>0.16120000000000001</v>
      </c>
      <c r="V689" s="19">
        <f>IFERROR(VLOOKUP($A689,'دیتا اولیه'!$A:$AN,20,FALSE)/10000000000/L689,"")</f>
        <v>3.6539133807592678E-3</v>
      </c>
      <c r="W689" s="14" t="str">
        <f>IFERROR(VLOOKUP($A689,'دیتا اولیه'!$A:$AN,40,FALSE),"")</f>
        <v>-</v>
      </c>
      <c r="X689" s="18" t="str">
        <f>IFERROR(VLOOKUP($A689,'دیتا اولیه'!$A:$AN,23,FALSE),"")</f>
        <v>-</v>
      </c>
      <c r="Y689" s="18">
        <f>IFERROR(VLOOKUP($A689,'دیتا اولیه'!$A:$AN,24,FALSE),"")</f>
        <v>30</v>
      </c>
      <c r="Z689" s="18" t="str">
        <f>IFERROR(VLOOKUP($A689,'دیتا اولیه'!$A:$AN,25,FALSE),"")</f>
        <v>-</v>
      </c>
      <c r="AA689" s="30">
        <f>IFERROR(VLOOKUP($A689,'دیتا اولیه'!$A:$AN,38,FALSE),"")</f>
        <v>0.67620000000000002</v>
      </c>
      <c r="AB689" s="18" t="str">
        <f>IFERROR(VLOOKUP($A689,'دیتا اولیه'!$A:$AN,39,FALSE),"")</f>
        <v>-</v>
      </c>
      <c r="AC689" s="49"/>
    </row>
    <row r="690" spans="1:29" ht="20.5" thickBot="1" x14ac:dyDescent="0.4">
      <c r="A690" s="55" t="s">
        <v>1061</v>
      </c>
      <c r="B690" s="13" t="str">
        <f>VLOOKUP($A690,'دیتا اولیه'!$A:$AM,2,FALSE)</f>
        <v>بیمه  سرمد</v>
      </c>
      <c r="C690" s="13" t="str">
        <f>VLOOKUP($A690,'دیتا اولیه'!$A:$AM,3,FALSE)</f>
        <v>بیمه</v>
      </c>
      <c r="D690" s="13">
        <f>VLOOKUP($A690,'دیتا اولیه'!$A:$AM,5,FALSE)/10000000000</f>
        <v>1093</v>
      </c>
      <c r="E690" s="15">
        <f>IFERROR(D690/'دیتا اولیه'!$AO$2*1000,"")</f>
        <v>13.042959427207638</v>
      </c>
      <c r="F690" s="15">
        <f t="shared" si="40"/>
        <v>19.807689905047475</v>
      </c>
      <c r="G690" s="14">
        <f>IFERROR(F690/'دیتا اولیه'!$AP$2*1000000,"")</f>
        <v>391.14711502858358</v>
      </c>
      <c r="H690" s="15">
        <f>IFERROR(VLOOKUP($A690,'دیتا اولیه'!$A:$AM,16,FALSE)/10000000000,"")</f>
        <v>103.44880000000001</v>
      </c>
      <c r="I690" s="14">
        <f>IFERROR(H690/'دیتا اولیه'!$AQ$2*1000000,"")</f>
        <v>2000.2474960361963</v>
      </c>
      <c r="J690" s="15">
        <f t="shared" si="41"/>
        <v>56.410158334815861</v>
      </c>
      <c r="K690" s="14">
        <f>IFERROR(J690/'دیتا اولیه'!$AR$2*1000000,"")</f>
        <v>944.94125893790078</v>
      </c>
      <c r="L690" s="14">
        <f>IFERROR(VLOOKUP($A690,'دیتا اولیه'!$A:$AM,15,FALSE)/10000000000,"")</f>
        <v>63.4163</v>
      </c>
      <c r="M690" s="14">
        <f>IFERROR(L690/'دیتا اولیه'!$AS$2*1000000,"")</f>
        <v>938.09706956997672</v>
      </c>
      <c r="N690" s="51">
        <f>IFERROR(VLOOKUP($A690,'دیتا اولیه'!$A:$AM,36,FALSE),"")</f>
        <v>0.1242</v>
      </c>
      <c r="O690" s="35">
        <f t="shared" si="42"/>
        <v>-7.2429786541619023E-3</v>
      </c>
      <c r="P690" s="51">
        <f>IFERROR(VLOOKUP($A690,'دیتا اولیه'!$A:$AM,37,FALSE),"")</f>
        <v>2.2016</v>
      </c>
      <c r="Q690" s="34">
        <f t="shared" si="43"/>
        <v>1.3983228650463753</v>
      </c>
      <c r="R690" s="54" t="str">
        <f>IFERROR(VLOOKUP($A690,'دیتا اولیه'!$A:$AM,31,FALSE),"")</f>
        <v>-</v>
      </c>
      <c r="S690" s="14">
        <f>IFERROR(VLOOKUP($A690,'دیتا اولیه'!$A:$AM,17,FALSE)/10000000000,"")</f>
        <v>-32.9893</v>
      </c>
      <c r="T690" s="14">
        <f>IFERROR(S690/'دیتا اولیه'!$AR$2*1000000,"")</f>
        <v>-552.61235908002072</v>
      </c>
      <c r="U690" s="30" t="str">
        <f>IFERROR(VLOOKUP($A690,'دیتا اولیه'!$A:$AM,22,FALSE),"")</f>
        <v>-</v>
      </c>
      <c r="V690" s="19">
        <f>IFERROR(VLOOKUP($A690,'دیتا اولیه'!$A:$AN,20,FALSE)/10000000000/L690,"")</f>
        <v>0.15724979224584218</v>
      </c>
      <c r="W690" s="14" t="str">
        <f>IFERROR(VLOOKUP($A690,'دیتا اولیه'!$A:$AN,40,FALSE),"")</f>
        <v>-</v>
      </c>
      <c r="X690" s="18">
        <f>IFERROR(VLOOKUP($A690,'دیتا اولیه'!$A:$AN,23,FALSE),"")</f>
        <v>0.72760000000000002</v>
      </c>
      <c r="Y690" s="18">
        <f>IFERROR(VLOOKUP($A690,'دیتا اولیه'!$A:$AN,24,FALSE),"")</f>
        <v>5.8250999999999999</v>
      </c>
      <c r="Z690" s="18" t="str">
        <f>IFERROR(VLOOKUP($A690,'دیتا اولیه'!$A:$AN,25,FALSE),"")</f>
        <v>-</v>
      </c>
      <c r="AA690" s="30">
        <f>IFERROR(VLOOKUP($A690,'دیتا اولیه'!$A:$AN,38,FALSE),"")</f>
        <v>-5.6399999999999999E-2</v>
      </c>
      <c r="AB690" s="18">
        <f>IFERROR(VLOOKUP($A690,'دیتا اولیه'!$A:$AN,39,FALSE),"")</f>
        <v>0.48530000000000001</v>
      </c>
      <c r="AC690" s="49"/>
    </row>
    <row r="691" spans="1:29" ht="20.5" thickBot="1" x14ac:dyDescent="0.4">
      <c r="A691" s="14" t="s">
        <v>519</v>
      </c>
      <c r="B691" s="13" t="str">
        <f>VLOOKUP($A691,'دیتا اولیه'!$A:$AM,2,FALSE)</f>
        <v>بیمه حکمت صبا</v>
      </c>
      <c r="C691" s="13" t="str">
        <f>VLOOKUP($A691,'دیتا اولیه'!$A:$AM,3,FALSE)</f>
        <v>بیمه</v>
      </c>
      <c r="D691" s="13">
        <f>VLOOKUP($A691,'دیتا اولیه'!$A:$AM,5,FALSE)/10000000000</f>
        <v>725.12832749999995</v>
      </c>
      <c r="E691" s="15">
        <f>IFERROR(D691/'دیتا اولیه'!$AO$2*1000,"")</f>
        <v>8.6530826670644387</v>
      </c>
      <c r="F691" s="15" t="str">
        <f t="shared" si="40"/>
        <v/>
      </c>
      <c r="G691" s="14" t="str">
        <f>IFERROR(F691/'دیتا اولیه'!$AP$2*1000000,"")</f>
        <v/>
      </c>
      <c r="H691" s="15">
        <f>IFERROR(VLOOKUP($A691,'دیتا اولیه'!$A:$AM,16,FALSE)/10000000000,"")</f>
        <v>-712.65049999999997</v>
      </c>
      <c r="I691" s="14">
        <f>IFERROR(H691/'دیتا اولیه'!$AQ$2*1000000,"")</f>
        <v>-13779.544839320932</v>
      </c>
      <c r="J691" s="15" t="str">
        <f t="shared" si="41"/>
        <v/>
      </c>
      <c r="K691" s="14" t="str">
        <f>IFERROR(J691/'دیتا اولیه'!$AR$2*1000000,"")</f>
        <v/>
      </c>
      <c r="L691" s="14">
        <f>IFERROR(VLOOKUP($A691,'دیتا اولیه'!$A:$AM,15,FALSE)/10000000000,"")</f>
        <v>-15.895</v>
      </c>
      <c r="M691" s="14">
        <f>IFERROR(L691/'دیتا اولیه'!$AS$2*1000000,"")</f>
        <v>-235.12965784529814</v>
      </c>
      <c r="N691" s="51" t="str">
        <f>IFERROR(VLOOKUP($A691,'دیتا اولیه'!$A:$AM,36,FALSE),"")</f>
        <v>-</v>
      </c>
      <c r="O691" s="35" t="str">
        <f t="shared" si="42"/>
        <v/>
      </c>
      <c r="P691" s="51" t="str">
        <f>IFERROR(VLOOKUP($A691,'دیتا اولیه'!$A:$AM,37,FALSE),"")</f>
        <v>-</v>
      </c>
      <c r="Q691" s="34" t="str">
        <f t="shared" si="43"/>
        <v/>
      </c>
      <c r="R691" s="54" t="str">
        <f>IFERROR(VLOOKUP($A691,'دیتا اولیه'!$A:$AM,31,FALSE),"")</f>
        <v>-</v>
      </c>
      <c r="S691" s="14">
        <f>IFERROR(VLOOKUP($A691,'دیتا اولیه'!$A:$AM,17,FALSE)/10000000000,"")</f>
        <v>-685.86320000000001</v>
      </c>
      <c r="T691" s="14">
        <f>IFERROR(S691/'دیتا اولیه'!$AR$2*1000000,"")</f>
        <v>-11489.073152754745</v>
      </c>
      <c r="U691" s="30" t="str">
        <f>IFERROR(VLOOKUP($A691,'دیتا اولیه'!$A:$AM,22,FALSE),"")</f>
        <v>-</v>
      </c>
      <c r="V691" s="19" t="str">
        <f>IFERROR(VLOOKUP($A691,'دیتا اولیه'!$A:$AN,20,FALSE)/10000000000/L691,"")</f>
        <v/>
      </c>
      <c r="W691" s="14" t="str">
        <f>IFERROR(VLOOKUP($A691,'دیتا اولیه'!$A:$AN,40,FALSE),"")</f>
        <v>-</v>
      </c>
      <c r="X691" s="18">
        <f>IFERROR(VLOOKUP($A691,'دیتا اولیه'!$A:$AN,23,FALSE),"")</f>
        <v>2.2888000000000002</v>
      </c>
      <c r="Y691" s="18" t="str">
        <f>IFERROR(VLOOKUP($A691,'دیتا اولیه'!$A:$AN,24,FALSE),"")</f>
        <v>-</v>
      </c>
      <c r="Z691" s="18" t="str">
        <f>IFERROR(VLOOKUP($A691,'دیتا اولیه'!$A:$AN,25,FALSE),"")</f>
        <v>-</v>
      </c>
      <c r="AA691" s="30">
        <f>IFERROR(VLOOKUP($A691,'دیتا اولیه'!$A:$AN,38,FALSE),"")</f>
        <v>-3.4000000000000002E-2</v>
      </c>
      <c r="AB691" s="18">
        <f>IFERROR(VLOOKUP($A691,'دیتا اولیه'!$A:$AN,39,FALSE),"")</f>
        <v>0.56379999999999997</v>
      </c>
      <c r="AC691" s="49"/>
    </row>
    <row r="692" spans="1:29" ht="20.5" thickBot="1" x14ac:dyDescent="0.4">
      <c r="A692" s="14" t="s">
        <v>860</v>
      </c>
      <c r="B692" s="13" t="str">
        <f>VLOOKUP($A692,'دیتا اولیه'!$A:$AM,2,FALSE)</f>
        <v>بیمه زندگی باران</v>
      </c>
      <c r="C692" s="13" t="str">
        <f>VLOOKUP($A692,'دیتا اولیه'!$A:$AM,3,FALSE)</f>
        <v>بیمه</v>
      </c>
      <c r="D692" s="13">
        <f>VLOOKUP($A692,'دیتا اولیه'!$A:$AM,5,FALSE)/10000000000</f>
        <v>436.32</v>
      </c>
      <c r="E692" s="15">
        <f>IFERROR(D692/'دیتا اولیه'!$AO$2*1000,"")</f>
        <v>5.2066825775656325</v>
      </c>
      <c r="F692" s="15">
        <f t="shared" si="40"/>
        <v>0.69593739210496031</v>
      </c>
      <c r="G692" s="14">
        <f>IFERROR(F692/'دیتا اولیه'!$AP$2*1000000,"")</f>
        <v>13.74283949654345</v>
      </c>
      <c r="H692" s="15">
        <f>IFERROR(VLOOKUP($A692,'دیتا اولیه'!$A:$AM,16,FALSE)/10000000000,"")</f>
        <v>3.7263000000000002</v>
      </c>
      <c r="I692" s="14">
        <f>IFERROR(H692/'دیتا اولیه'!$AQ$2*1000000,"")</f>
        <v>72.050349974863678</v>
      </c>
      <c r="J692" s="15" t="str">
        <f t="shared" si="41"/>
        <v/>
      </c>
      <c r="K692" s="14" t="str">
        <f>IFERROR(J692/'دیتا اولیه'!$AR$2*1000000,"")</f>
        <v/>
      </c>
      <c r="L692" s="14">
        <f>IFERROR(VLOOKUP($A692,'دیتا اولیه'!$A:$AM,15,FALSE)/10000000000,"")</f>
        <v>0.60470000000000002</v>
      </c>
      <c r="M692" s="14">
        <f>IFERROR(L692/'دیتا اولیه'!$AS$2*1000000,"")</f>
        <v>8.9451339477226686</v>
      </c>
      <c r="N692" s="51" t="str">
        <f>IFERROR(VLOOKUP($A692,'دیتا اولیه'!$A:$AM,36,FALSE),"")</f>
        <v>-</v>
      </c>
      <c r="O692" s="35" t="str">
        <f t="shared" si="42"/>
        <v/>
      </c>
      <c r="P692" s="51">
        <f>IFERROR(VLOOKUP($A692,'دیتا اولیه'!$A:$AM,37,FALSE),"")</f>
        <v>-0.13109999999999999</v>
      </c>
      <c r="Q692" s="34">
        <f t="shared" si="43"/>
        <v>-0.3491058416295616</v>
      </c>
      <c r="R692" s="54" t="str">
        <f>IFERROR(VLOOKUP($A692,'دیتا اولیه'!$A:$AM,31,FALSE),"")</f>
        <v>-</v>
      </c>
      <c r="S692" s="14">
        <f>IFERROR(VLOOKUP($A692,'دیتا اولیه'!$A:$AM,17,FALSE)/10000000000,"")</f>
        <v>6.1582999999999997</v>
      </c>
      <c r="T692" s="14">
        <f>IFERROR(S692/'دیتا اولیه'!$AR$2*1000000,"")</f>
        <v>103.15928773640216</v>
      </c>
      <c r="U692" s="30">
        <f>IFERROR(VLOOKUP($A692,'دیتا اولیه'!$A:$AM,22,FALSE),"")</f>
        <v>0.1288</v>
      </c>
      <c r="V692" s="19" t="str">
        <f>IFERROR(VLOOKUP($A692,'دیتا اولیه'!$A:$AN,20,FALSE)/10000000000/L692,"")</f>
        <v/>
      </c>
      <c r="W692" s="14" t="str">
        <f>IFERROR(VLOOKUP($A692,'دیتا اولیه'!$A:$AN,40,FALSE),"")</f>
        <v>-</v>
      </c>
      <c r="X692" s="18">
        <f>IFERROR(VLOOKUP($A692,'دیتا اولیه'!$A:$AN,23,FALSE),"")</f>
        <v>3.8262999999999998</v>
      </c>
      <c r="Y692" s="18">
        <f>IFERROR(VLOOKUP($A692,'دیتا اولیه'!$A:$AN,24,FALSE),"")</f>
        <v>222.375</v>
      </c>
      <c r="Z692" s="18" t="str">
        <f>IFERROR(VLOOKUP($A692,'دیتا اولیه'!$A:$AN,25,FALSE),"")</f>
        <v>-</v>
      </c>
      <c r="AA692" s="30">
        <f>IFERROR(VLOOKUP($A692,'دیتا اولیه'!$A:$AN,38,FALSE),"")</f>
        <v>6.8500000000000005E-2</v>
      </c>
      <c r="AB692" s="18">
        <f>IFERROR(VLOOKUP($A692,'دیتا اولیه'!$A:$AN,39,FALSE),"")</f>
        <v>0.23089999999999999</v>
      </c>
      <c r="AC692" s="49"/>
    </row>
    <row r="693" spans="1:29" ht="20.5" thickBot="1" x14ac:dyDescent="0.4">
      <c r="A693" s="14" t="s">
        <v>1095</v>
      </c>
      <c r="B693" s="13" t="str">
        <f>VLOOKUP($A693,'دیتا اولیه'!$A:$AM,2,FALSE)</f>
        <v>بیمه پردیس 50% تادیه</v>
      </c>
      <c r="C693" s="13" t="str">
        <f>VLOOKUP($A693,'دیتا اولیه'!$A:$AM,3,FALSE)</f>
        <v>بیمه</v>
      </c>
      <c r="D693" s="13">
        <f>VLOOKUP($A693,'دیتا اولیه'!$A:$AM,5,FALSE)/10000000000</f>
        <v>320.39999999999998</v>
      </c>
      <c r="E693" s="15">
        <f>IFERROR(D693/'دیتا اولیه'!$AO$2*1000,"")</f>
        <v>3.8233890214797133</v>
      </c>
      <c r="F693" s="15">
        <f t="shared" si="40"/>
        <v>5.9583333333333339</v>
      </c>
      <c r="G693" s="14">
        <f>IFERROR(F693/'دیتا اولیه'!$AP$2*1000000,"")</f>
        <v>117.66061084781465</v>
      </c>
      <c r="H693" s="15">
        <f>IFERROR(VLOOKUP($A693,'دیتا اولیه'!$A:$AM,16,FALSE)/10000000000,"")</f>
        <v>9.9379000000000008</v>
      </c>
      <c r="I693" s="14">
        <f>IFERROR(H693/'دیتا اولیه'!$AQ$2*1000000,"")</f>
        <v>192.15553579024714</v>
      </c>
      <c r="J693" s="15">
        <f t="shared" si="41"/>
        <v>1.3080980975363377</v>
      </c>
      <c r="K693" s="14">
        <f>IFERROR(J693/'دیتا اولیه'!$AR$2*1000000,"")</f>
        <v>21.912292033709193</v>
      </c>
      <c r="L693" s="14">
        <f>IFERROR(VLOOKUP($A693,'دیتا اولیه'!$A:$AM,15,FALSE)/10000000000,"")</f>
        <v>2.3309000000000002</v>
      </c>
      <c r="M693" s="14">
        <f>IFERROR(L693/'دیتا اولیه'!$AS$2*1000000,"")</f>
        <v>34.480259167763798</v>
      </c>
      <c r="N693" s="51">
        <f>IFERROR(VLOOKUP($A693,'دیتا اولیه'!$A:$AM,36,FALSE),"")</f>
        <v>0.78190000000000004</v>
      </c>
      <c r="O693" s="35">
        <f t="shared" si="42"/>
        <v>0.57355785121521907</v>
      </c>
      <c r="P693" s="51">
        <f>IFERROR(VLOOKUP($A693,'دیتا اولیه'!$A:$AM,37,FALSE),"")</f>
        <v>-0.60880000000000001</v>
      </c>
      <c r="Q693" s="34">
        <f t="shared" si="43"/>
        <v>-0.7069515539710951</v>
      </c>
      <c r="R693" s="54" t="str">
        <f>IFERROR(VLOOKUP($A693,'دیتا اولیه'!$A:$AM,31,FALSE),"")</f>
        <v>-</v>
      </c>
      <c r="S693" s="14">
        <f>IFERROR(VLOOKUP($A693,'دیتا اولیه'!$A:$AM,17,FALSE)/10000000000,"")</f>
        <v>6.6196000000000002</v>
      </c>
      <c r="T693" s="14">
        <f>IFERROR(S693/'دیتا اولیه'!$AR$2*1000000,"")</f>
        <v>110.88664421997755</v>
      </c>
      <c r="U693" s="30">
        <f>IFERROR(VLOOKUP($A693,'دیتا اولیه'!$A:$AM,22,FALSE),"")</f>
        <v>0.3019</v>
      </c>
      <c r="V693" s="19" t="str">
        <f>IFERROR(VLOOKUP($A693,'دیتا اولیه'!$A:$AN,20,FALSE)/10000000000/L693,"")</f>
        <v/>
      </c>
      <c r="W693" s="14" t="str">
        <f>IFERROR(VLOOKUP($A693,'دیتا اولیه'!$A:$AN,40,FALSE),"")</f>
        <v>-</v>
      </c>
      <c r="X693" s="18" t="str">
        <f>IFERROR(VLOOKUP($A693,'دیتا اولیه'!$A:$AN,23,FALSE),"")</f>
        <v>-</v>
      </c>
      <c r="Y693" s="18">
        <f>IFERROR(VLOOKUP($A693,'دیتا اولیه'!$A:$AN,24,FALSE),"")</f>
        <v>54.85</v>
      </c>
      <c r="Z693" s="18" t="str">
        <f>IFERROR(VLOOKUP($A693,'دیتا اولیه'!$A:$AN,25,FALSE),"")</f>
        <v>-</v>
      </c>
      <c r="AA693" s="30">
        <f>IFERROR(VLOOKUP($A693,'دیتا اولیه'!$A:$AN,38,FALSE),"")</f>
        <v>3.8800000000000001E-2</v>
      </c>
      <c r="AB693" s="18" t="str">
        <f>IFERROR(VLOOKUP($A693,'دیتا اولیه'!$A:$AN,39,FALSE),"")</f>
        <v>-</v>
      </c>
      <c r="AC693" s="49"/>
    </row>
    <row r="694" spans="1:29" ht="20.5" thickBot="1" x14ac:dyDescent="0.4">
      <c r="A694" s="14" t="s">
        <v>1545</v>
      </c>
      <c r="B694" s="13" t="str">
        <f>VLOOKUP($A694,'دیتا اولیه'!$A:$AM,2,FALSE)</f>
        <v>بیمه زندگی هامرز50%تادیه</v>
      </c>
      <c r="C694" s="13" t="str">
        <f>VLOOKUP($A694,'دیتا اولیه'!$A:$AM,3,FALSE)</f>
        <v>بیمه</v>
      </c>
      <c r="D694" s="13">
        <f>VLOOKUP($A694,'دیتا اولیه'!$A:$AM,5,FALSE)/10000000000</f>
        <v>199.2</v>
      </c>
      <c r="E694" s="15">
        <f>IFERROR(D694/'دیتا اولیه'!$AO$2*1000,"")</f>
        <v>2.3770883054892602</v>
      </c>
      <c r="F694" s="15" t="str">
        <f t="shared" si="40"/>
        <v/>
      </c>
      <c r="G694" s="14" t="str">
        <f>IFERROR(F694/'دیتا اولیه'!$AP$2*1000000,"")</f>
        <v/>
      </c>
      <c r="H694" s="15">
        <f>IFERROR(VLOOKUP($A694,'دیتا اولیه'!$A:$AM,16,FALSE)/10000000000,"")</f>
        <v>0.23719999999999999</v>
      </c>
      <c r="I694" s="14">
        <f>IFERROR(H694/'دیتا اولیه'!$AQ$2*1000000,"")</f>
        <v>4.5864109207625967</v>
      </c>
      <c r="J694" s="15" t="str">
        <f t="shared" si="41"/>
        <v/>
      </c>
      <c r="K694" s="14" t="str">
        <f>IFERROR(J694/'دیتا اولیه'!$AR$2*1000000,"")</f>
        <v/>
      </c>
      <c r="L694" s="14">
        <f>IFERROR(VLOOKUP($A694,'دیتا اولیه'!$A:$AM,15,FALSE)/10000000000,"")</f>
        <v>15.316599999999999</v>
      </c>
      <c r="M694" s="14">
        <f>IFERROR(L694/'دیتا اولیه'!$AS$2*1000000,"")</f>
        <v>226.57357139687281</v>
      </c>
      <c r="N694" s="51" t="str">
        <f>IFERROR(VLOOKUP($A694,'دیتا اولیه'!$A:$AM,36,FALSE),"")</f>
        <v>-</v>
      </c>
      <c r="O694" s="35" t="str">
        <f t="shared" si="42"/>
        <v/>
      </c>
      <c r="P694" s="51" t="str">
        <f>IFERROR(VLOOKUP($A694,'دیتا اولیه'!$A:$AM,37,FALSE),"")</f>
        <v>-</v>
      </c>
      <c r="Q694" s="34" t="str">
        <f t="shared" si="43"/>
        <v/>
      </c>
      <c r="R694" s="54" t="str">
        <f>IFERROR(VLOOKUP($A694,'دیتا اولیه'!$A:$AM,31,FALSE),"")</f>
        <v>-</v>
      </c>
      <c r="S694" s="14">
        <f>IFERROR(VLOOKUP($A694,'دیتا اولیه'!$A:$AM,17,FALSE)/10000000000,"")</f>
        <v>8.4400999999999993</v>
      </c>
      <c r="T694" s="14">
        <f>IFERROR(S694/'دیتا اولیه'!$AR$2*1000000,"")</f>
        <v>141.38231401912992</v>
      </c>
      <c r="U694" s="30">
        <f>IFERROR(VLOOKUP($A694,'دیتا اولیه'!$A:$AM,22,FALSE),"")</f>
        <v>1</v>
      </c>
      <c r="V694" s="19">
        <f>IFERROR(VLOOKUP($A694,'دیتا اولیه'!$A:$AN,20,FALSE)/10000000000/L694,"")</f>
        <v>6.8683650418500195E-3</v>
      </c>
      <c r="W694" s="14" t="str">
        <f>IFERROR(VLOOKUP($A694,'دیتا اولیه'!$A:$AN,40,FALSE),"")</f>
        <v>-</v>
      </c>
      <c r="X694" s="18" t="str">
        <f>IFERROR(VLOOKUP($A694,'دیتا اولیه'!$A:$AN,23,FALSE),"")</f>
        <v>-</v>
      </c>
      <c r="Y694" s="18">
        <f>IFERROR(VLOOKUP($A694,'دیتا اولیه'!$A:$AN,24,FALSE),"")</f>
        <v>83.4</v>
      </c>
      <c r="Z694" s="18" t="str">
        <f>IFERROR(VLOOKUP($A694,'دیتا اولیه'!$A:$AN,25,FALSE),"")</f>
        <v>-</v>
      </c>
      <c r="AA694" s="30">
        <f>IFERROR(VLOOKUP($A694,'دیتا اولیه'!$A:$AN,38,FALSE),"")</f>
        <v>-0.1212</v>
      </c>
      <c r="AB694" s="18" t="str">
        <f>IFERROR(VLOOKUP($A694,'دیتا اولیه'!$A:$AN,39,FALSE),"")</f>
        <v>-</v>
      </c>
    </row>
    <row r="695" spans="1:29" ht="20.5" thickBot="1" x14ac:dyDescent="0.4">
      <c r="A695" s="14" t="s">
        <v>1687</v>
      </c>
      <c r="B695" s="13" t="str">
        <f>VLOOKUP($A695,'دیتا اولیه'!$A:$AM,2,FALSE)</f>
        <v>بیمه زندگی باران50%تادیه-پذیره</v>
      </c>
      <c r="C695" s="13" t="str">
        <f>VLOOKUP($A695,'دیتا اولیه'!$A:$AM,3,FALSE)</f>
        <v>بیمه</v>
      </c>
      <c r="D695" s="13">
        <f>VLOOKUP($A695,'دیتا اولیه'!$A:$AM,5,FALSE)/10000000000</f>
        <v>60</v>
      </c>
      <c r="E695" s="15">
        <f>IFERROR(D695/'دیتا اولیه'!$AO$2*1000,"")</f>
        <v>0.71599045346062051</v>
      </c>
      <c r="F695" s="15">
        <f t="shared" si="40"/>
        <v>0.69593739210496031</v>
      </c>
      <c r="G695" s="14">
        <f>IFERROR(F695/'دیتا اولیه'!$AP$2*1000000,"")</f>
        <v>13.74283949654345</v>
      </c>
      <c r="H695" s="15">
        <f>IFERROR(VLOOKUP($A695,'دیتا اولیه'!$A:$AM,16,FALSE)/10000000000,"")</f>
        <v>3.7263000000000002</v>
      </c>
      <c r="I695" s="14">
        <f>IFERROR(H695/'دیتا اولیه'!$AQ$2*1000000,"")</f>
        <v>72.050349974863678</v>
      </c>
      <c r="J695" s="15" t="str">
        <f t="shared" si="41"/>
        <v/>
      </c>
      <c r="K695" s="14" t="str">
        <f>IFERROR(J695/'دیتا اولیه'!$AR$2*1000000,"")</f>
        <v/>
      </c>
      <c r="L695" s="14">
        <f>IFERROR(VLOOKUP($A695,'دیتا اولیه'!$A:$AM,15,FALSE)/10000000000,"")</f>
        <v>0.60470000000000002</v>
      </c>
      <c r="M695" s="14">
        <f>IFERROR(L695/'دیتا اولیه'!$AS$2*1000000,"")</f>
        <v>8.9451339477226686</v>
      </c>
      <c r="N695" s="51" t="str">
        <f>IFERROR(VLOOKUP($A695,'دیتا اولیه'!$A:$AM,36,FALSE),"")</f>
        <v>-</v>
      </c>
      <c r="O695" s="35" t="str">
        <f t="shared" si="42"/>
        <v/>
      </c>
      <c r="P695" s="51">
        <f>IFERROR(VLOOKUP($A695,'دیتا اولیه'!$A:$AM,37,FALSE),"")</f>
        <v>-0.13109999999999999</v>
      </c>
      <c r="Q695" s="34">
        <f t="shared" si="43"/>
        <v>-0.3491058416295616</v>
      </c>
      <c r="R695" s="54" t="str">
        <f>IFERROR(VLOOKUP($A695,'دیتا اولیه'!$A:$AM,31,FALSE),"")</f>
        <v>-</v>
      </c>
      <c r="S695" s="14">
        <f>IFERROR(VLOOKUP($A695,'دیتا اولیه'!$A:$AM,17,FALSE)/10000000000,"")</f>
        <v>6.1582999999999997</v>
      </c>
      <c r="T695" s="14">
        <f>IFERROR(S695/'دیتا اولیه'!$AR$2*1000000,"")</f>
        <v>103.15928773640216</v>
      </c>
      <c r="U695" s="30">
        <f>IFERROR(VLOOKUP($A695,'دیتا اولیه'!$A:$AM,22,FALSE),"")</f>
        <v>0.1</v>
      </c>
      <c r="V695" s="19" t="str">
        <f>IFERROR(VLOOKUP($A695,'دیتا اولیه'!$A:$AN,20,FALSE)/10000000000/L695,"")</f>
        <v/>
      </c>
      <c r="W695" s="14" t="str">
        <f>IFERROR(VLOOKUP($A695,'دیتا اولیه'!$A:$AN,40,FALSE),"")</f>
        <v>-</v>
      </c>
      <c r="X695" s="18">
        <f>IFERROR(VLOOKUP($A695,'دیتا اولیه'!$A:$AN,23,FALSE),"")</f>
        <v>0.5262</v>
      </c>
      <c r="Y695" s="18">
        <f>IFERROR(VLOOKUP($A695,'دیتا اولیه'!$A:$AN,24,FALSE),"")</f>
        <v>31.25</v>
      </c>
      <c r="Z695" s="18" t="str">
        <f>IFERROR(VLOOKUP($A695,'دیتا اولیه'!$A:$AN,25,FALSE),"")</f>
        <v>-</v>
      </c>
      <c r="AA695" s="30" t="str">
        <f>IFERROR(VLOOKUP($A695,'دیتا اولیه'!$A:$AN,38,FALSE),"")</f>
        <v>-</v>
      </c>
      <c r="AB695" s="18" t="str">
        <f>IFERROR(VLOOKUP($A695,'دیتا اولیه'!$A:$AN,39,FALSE),"")</f>
        <v>-</v>
      </c>
    </row>
    <row r="696" spans="1:29" ht="20.5" thickBot="1" x14ac:dyDescent="0.4">
      <c r="A696" s="14" t="s">
        <v>1539</v>
      </c>
      <c r="B696" s="13" t="str">
        <f>VLOOKUP($A696,'دیتا اولیه'!$A:$AM,2,FALSE)</f>
        <v>بیمه هوشمند فردا 50% تادیه</v>
      </c>
      <c r="C696" s="13" t="str">
        <f>VLOOKUP($A696,'دیتا اولیه'!$A:$AM,3,FALSE)</f>
        <v>بیمه</v>
      </c>
      <c r="D696" s="13">
        <f>VLOOKUP($A696,'دیتا اولیه'!$A:$AM,5,FALSE)/10000000000</f>
        <v>389.5</v>
      </c>
      <c r="E696" s="15">
        <f>IFERROR(D696/'دیتا اولیه'!$AO$2*1000,"")</f>
        <v>4.6479713603818613</v>
      </c>
      <c r="F696" s="15">
        <f t="shared" si="40"/>
        <v>13.15960912052117</v>
      </c>
      <c r="G696" s="14">
        <f>IFERROR(F696/'دیتا اولیه'!$AP$2*1000000,"")</f>
        <v>259.86589890444651</v>
      </c>
      <c r="H696" s="15">
        <f>IFERROR(VLOOKUP($A696,'دیتا اولیه'!$A:$AM,16,FALSE)/10000000000,"")</f>
        <v>28.741099999999999</v>
      </c>
      <c r="I696" s="14">
        <f>IFERROR(H696/'دیتا اولیه'!$AQ$2*1000000,"")</f>
        <v>555.72721296260488</v>
      </c>
      <c r="J696" s="15" t="str">
        <f t="shared" si="41"/>
        <v/>
      </c>
      <c r="K696" s="14" t="str">
        <f>IFERROR(J696/'دیتا اولیه'!$AR$2*1000000,"")</f>
        <v/>
      </c>
      <c r="L696" s="14">
        <f>IFERROR(VLOOKUP($A696,'دیتا اولیه'!$A:$AM,15,FALSE)/10000000000,"")</f>
        <v>2.4239999999999999</v>
      </c>
      <c r="M696" s="14">
        <f>IFERROR(L696/'دیتا اولیه'!$AS$2*1000000,"")</f>
        <v>35.857457729915232</v>
      </c>
      <c r="N696" s="51" t="str">
        <f>IFERROR(VLOOKUP($A696,'دیتا اولیه'!$A:$AM,36,FALSE),"")</f>
        <v>-</v>
      </c>
      <c r="O696" s="35" t="str">
        <f t="shared" si="42"/>
        <v/>
      </c>
      <c r="P696" s="51">
        <f>IFERROR(VLOOKUP($A696,'دیتا اولیه'!$A:$AM,37,FALSE),"")</f>
        <v>-0.81579999999999997</v>
      </c>
      <c r="Q696" s="34">
        <f t="shared" si="43"/>
        <v>-0.8620155323146107</v>
      </c>
      <c r="R696" s="54">
        <f>IFERROR(VLOOKUP($A696,'دیتا اولیه'!$A:$AM,31,FALSE),"")</f>
        <v>21807</v>
      </c>
      <c r="S696" s="14">
        <f>IFERROR(VLOOKUP($A696,'دیتا اولیه'!$A:$AM,17,FALSE)/10000000000,"")</f>
        <v>16.558599999999998</v>
      </c>
      <c r="T696" s="14">
        <f>IFERROR(S696/'دیتا اولیه'!$AR$2*1000000,"")</f>
        <v>277.37742265105447</v>
      </c>
      <c r="U696" s="30">
        <f>IFERROR(VLOOKUP($A696,'دیتا اولیه'!$A:$AM,22,FALSE),"")</f>
        <v>0.10440000000000001</v>
      </c>
      <c r="V696" s="19" t="str">
        <f>IFERROR(VLOOKUP($A696,'دیتا اولیه'!$A:$AN,20,FALSE)/10000000000/L696,"")</f>
        <v/>
      </c>
      <c r="W696" s="14" t="str">
        <f>IFERROR(VLOOKUP($A696,'دیتا اولیه'!$A:$AN,40,FALSE),"")</f>
        <v>-</v>
      </c>
      <c r="X696" s="18" t="str">
        <f>IFERROR(VLOOKUP($A696,'دیتا اولیه'!$A:$AN,23,FALSE),"")</f>
        <v>-</v>
      </c>
      <c r="Y696" s="18" t="str">
        <f>IFERROR(VLOOKUP($A696,'دیتا اولیه'!$A:$AN,24,FALSE),"")</f>
        <v>-</v>
      </c>
      <c r="Z696" s="18" t="str">
        <f>IFERROR(VLOOKUP($A696,'دیتا اولیه'!$A:$AN,25,FALSE),"")</f>
        <v>-</v>
      </c>
      <c r="AA696" s="30">
        <f>IFERROR(VLOOKUP($A696,'دیتا اولیه'!$A:$AN,38,FALSE),"")</f>
        <v>-0.2354</v>
      </c>
      <c r="AB696" s="18" t="str">
        <f>IFERROR(VLOOKUP($A696,'دیتا اولیه'!$A:$AN,39,FALSE),"")</f>
        <v>-</v>
      </c>
    </row>
    <row r="697" spans="1:29" ht="20.5" thickBot="1" x14ac:dyDescent="0.4">
      <c r="A697" s="55" t="s">
        <v>630</v>
      </c>
      <c r="B697" s="13" t="str">
        <f>VLOOKUP($A697,'دیتا اولیه'!$A:$AM,2,FALSE)</f>
        <v>بیمه ملت</v>
      </c>
      <c r="C697" s="13" t="str">
        <f>VLOOKUP($A697,'دیتا اولیه'!$A:$AM,3,FALSE)</f>
        <v>بیمه</v>
      </c>
      <c r="D697" s="13">
        <f>VLOOKUP($A697,'دیتا اولیه'!$A:$AM,5,FALSE)/10000000000</f>
        <v>16045.985754736599</v>
      </c>
      <c r="E697" s="15">
        <f>IFERROR(D697/'دیتا اولیه'!$AO$2*1000,"")</f>
        <v>191.47954361260858</v>
      </c>
      <c r="F697" s="15">
        <f t="shared" si="40"/>
        <v>64.223236514522824</v>
      </c>
      <c r="G697" s="14">
        <f>IFERROR(F697/'دیتا اولیه'!$AP$2*1000000,"")</f>
        <v>1268.2313687701981</v>
      </c>
      <c r="H697" s="15">
        <f>IFERROR(VLOOKUP($A697,'دیتا اولیه'!$A:$AM,16,FALSE)/10000000000,"")</f>
        <v>322.56779999999998</v>
      </c>
      <c r="I697" s="14">
        <f>IFERROR(H697/'دیتا اولیه'!$AQ$2*1000000,"")</f>
        <v>6237.0509300436979</v>
      </c>
      <c r="J697" s="15">
        <f t="shared" si="41"/>
        <v>145.79513825584928</v>
      </c>
      <c r="K697" s="14">
        <f>IFERROR(J697/'دیتا اولیه'!$AR$2*1000000,"")</f>
        <v>2442.2523452744572</v>
      </c>
      <c r="L697" s="14">
        <f>IFERROR(VLOOKUP($A697,'دیتا اولیه'!$A:$AM,15,FALSE)/10000000000,"")</f>
        <v>239.9059</v>
      </c>
      <c r="M697" s="14">
        <f>IFERROR(L697/'دیتا اولیه'!$AS$2*1000000,"")</f>
        <v>3548.851348352835</v>
      </c>
      <c r="N697" s="51">
        <f>IFERROR(VLOOKUP($A697,'دیتا اولیه'!$A:$AM,36,FALSE),"")</f>
        <v>0.64549999999999996</v>
      </c>
      <c r="O697" s="35">
        <f t="shared" si="42"/>
        <v>0.45310592298930508</v>
      </c>
      <c r="P697" s="51">
        <f>IFERROR(VLOOKUP($A697,'دیتا اولیه'!$A:$AM,37,FALSE),"")</f>
        <v>2.7355</v>
      </c>
      <c r="Q697" s="34">
        <f t="shared" si="43"/>
        <v>1.7982680729575002</v>
      </c>
      <c r="R697" s="54">
        <f>IFERROR(VLOOKUP($A697,'دیتا اولیه'!$A:$AM,31,FALSE),"")</f>
        <v>3.2328999999999999</v>
      </c>
      <c r="S697" s="14">
        <f>IFERROR(VLOOKUP($A697,'دیتا اولیه'!$A:$AM,17,FALSE)/10000000000,"")</f>
        <v>871.94169999999997</v>
      </c>
      <c r="T697" s="14">
        <f>IFERROR(S697/'دیتا اولیه'!$AR$2*1000000,"")</f>
        <v>14606.122585724575</v>
      </c>
      <c r="U697" s="30">
        <f>IFERROR(VLOOKUP($A697,'دیتا اولیه'!$A:$AM,22,FALSE),"")</f>
        <v>0.42770000000000002</v>
      </c>
      <c r="V697" s="19" t="str">
        <f>IFERROR(VLOOKUP($A697,'دیتا اولیه'!$A:$AN,20,FALSE)/10000000000/L697,"")</f>
        <v/>
      </c>
      <c r="W697" s="14" t="str">
        <f>IFERROR(VLOOKUP($A697,'دیتا اولیه'!$A:$AN,40,FALSE),"")</f>
        <v>-</v>
      </c>
      <c r="X697" s="18">
        <f>IFERROR(VLOOKUP($A697,'دیتا اولیه'!$A:$AN,23,FALSE),"")</f>
        <v>7.3616000000000001</v>
      </c>
      <c r="Y697" s="18">
        <f>IFERROR(VLOOKUP($A697,'دیتا اولیه'!$A:$AN,24,FALSE),"")</f>
        <v>23.209599999999998</v>
      </c>
      <c r="Z697" s="18" t="str">
        <f>IFERROR(VLOOKUP($A697,'دیتا اولیه'!$A:$AN,25,FALSE),"")</f>
        <v>-</v>
      </c>
      <c r="AA697" s="30">
        <f>IFERROR(VLOOKUP($A697,'دیتا اولیه'!$A:$AN,38,FALSE),"")</f>
        <v>0.70079999999999998</v>
      </c>
      <c r="AB697" s="18">
        <f>IFERROR(VLOOKUP($A697,'دیتا اولیه'!$A:$AN,39,FALSE),"")</f>
        <v>0.62780000000000002</v>
      </c>
      <c r="AC697" s="49"/>
    </row>
    <row r="698" spans="1:29" ht="20.5" thickBot="1" x14ac:dyDescent="0.4">
      <c r="A698" s="14" t="s">
        <v>846</v>
      </c>
      <c r="B698" s="13" t="str">
        <f>VLOOKUP($A698,'دیتا اولیه'!$A:$AM,2,FALSE)</f>
        <v>بیمه اتکایی سامان</v>
      </c>
      <c r="C698" s="13" t="str">
        <f>VLOOKUP($A698,'دیتا اولیه'!$A:$AM,3,FALSE)</f>
        <v>بیمه</v>
      </c>
      <c r="D698" s="13">
        <f>VLOOKUP($A698,'دیتا اولیه'!$A:$AM,5,FALSE)/10000000000</f>
        <v>878</v>
      </c>
      <c r="E698" s="15">
        <f>IFERROR(D698/'دیتا اولیه'!$AO$2*1000,"")</f>
        <v>10.477326968973747</v>
      </c>
      <c r="F698" s="15">
        <f t="shared" si="40"/>
        <v>8.5098900645587108</v>
      </c>
      <c r="G698" s="14">
        <f>IFERROR(F698/'دیتا اولیه'!$AP$2*1000000,"")</f>
        <v>168.04680222272336</v>
      </c>
      <c r="H698" s="15">
        <f>IFERROR(VLOOKUP($A698,'دیتا اولیه'!$A:$AM,16,FALSE)/10000000000,"")</f>
        <v>105.77970000000001</v>
      </c>
      <c r="I698" s="14">
        <f>IFERROR(H698/'دیتا اولیه'!$AQ$2*1000000,"")</f>
        <v>2045.3169109400983</v>
      </c>
      <c r="J698" s="15">
        <f t="shared" si="41"/>
        <v>100.39785862027009</v>
      </c>
      <c r="K698" s="14">
        <f>IFERROR(J698/'دیتا اولیه'!$AR$2*1000000,"")</f>
        <v>1681.7906866386934</v>
      </c>
      <c r="L698" s="14">
        <f>IFERROR(VLOOKUP($A698,'دیتا اولیه'!$A:$AM,15,FALSE)/10000000000,"")</f>
        <v>-82.516999999999996</v>
      </c>
      <c r="M698" s="14">
        <f>IFERROR(L698/'دیتا اولیه'!$AS$2*1000000,"")</f>
        <v>-1220.6476235558646</v>
      </c>
      <c r="N698" s="51">
        <f>IFERROR(VLOOKUP($A698,'دیتا اولیه'!$A:$AM,36,FALSE),"")</f>
        <v>-1.8219000000000001</v>
      </c>
      <c r="O698" s="35">
        <f t="shared" si="42"/>
        <v>-1.7258023446398725</v>
      </c>
      <c r="P698" s="51">
        <f>IFERROR(VLOOKUP($A698,'دیتا اولیه'!$A:$AM,37,FALSE),"")</f>
        <v>-10.6966</v>
      </c>
      <c r="Q698" s="34">
        <f t="shared" si="43"/>
        <v>-8.2637360985784234</v>
      </c>
      <c r="R698" s="54">
        <f>IFERROR(VLOOKUP($A698,'دیتا اولیه'!$A:$AM,31,FALSE),"")</f>
        <v>1.5425</v>
      </c>
      <c r="S698" s="14">
        <f>IFERROR(VLOOKUP($A698,'دیتا اولیه'!$A:$AM,17,FALSE)/10000000000,"")</f>
        <v>108.8124</v>
      </c>
      <c r="T698" s="14">
        <f>IFERROR(S698/'دیتا اولیه'!$AR$2*1000000,"")</f>
        <v>1822.7448615508315</v>
      </c>
      <c r="U698" s="30">
        <f>IFERROR(VLOOKUP($A698,'دیتا اولیه'!$A:$AM,22,FALSE),"")</f>
        <v>0.55930000000000002</v>
      </c>
      <c r="V698" s="19">
        <f>IFERROR(VLOOKUP($A698,'دیتا اولیه'!$A:$AN,20,FALSE)/10000000000/L698,"")</f>
        <v>-2.9170958711538228E-2</v>
      </c>
      <c r="W698" s="14" t="str">
        <f>IFERROR(VLOOKUP($A698,'دیتا اولیه'!$A:$AN,40,FALSE),"")</f>
        <v>-</v>
      </c>
      <c r="X698" s="18" t="str">
        <f>IFERROR(VLOOKUP($A698,'دیتا اولیه'!$A:$AN,23,FALSE),"")</f>
        <v>-</v>
      </c>
      <c r="Y698" s="18">
        <f>IFERROR(VLOOKUP($A698,'دیتا اولیه'!$A:$AN,24,FALSE),"")</f>
        <v>8.0848999999999993</v>
      </c>
      <c r="Z698" s="18" t="str">
        <f>IFERROR(VLOOKUP($A698,'دیتا اولیه'!$A:$AN,25,FALSE),"")</f>
        <v>-</v>
      </c>
      <c r="AA698" s="30">
        <f>IFERROR(VLOOKUP($A698,'دیتا اولیه'!$A:$AN,38,FALSE),"")</f>
        <v>0.1336</v>
      </c>
      <c r="AB698" s="18">
        <f>IFERROR(VLOOKUP($A698,'دیتا اولیه'!$A:$AN,39,FALSE),"")</f>
        <v>-1.5966</v>
      </c>
      <c r="AC698" s="49"/>
    </row>
    <row r="699" spans="1:29" ht="20.5" thickBot="1" x14ac:dyDescent="0.4">
      <c r="A699" s="14" t="s">
        <v>1071</v>
      </c>
      <c r="B699" s="13" t="str">
        <f>VLOOKUP($A699,'دیتا اولیه'!$A:$AM,2,FALSE)</f>
        <v>بیمه سامان</v>
      </c>
      <c r="C699" s="13" t="str">
        <f>VLOOKUP($A699,'دیتا اولیه'!$A:$AM,3,FALSE)</f>
        <v>بیمه</v>
      </c>
      <c r="D699" s="13">
        <f>VLOOKUP($A699,'دیتا اولیه'!$A:$AM,5,FALSE)/10000000000</f>
        <v>8628</v>
      </c>
      <c r="E699" s="15">
        <f>IFERROR(D699/'دیتا اولیه'!$AO$2*1000,"")</f>
        <v>102.95942720763723</v>
      </c>
      <c r="F699" s="15">
        <f t="shared" si="40"/>
        <v>2.8974903832532393</v>
      </c>
      <c r="G699" s="14">
        <f>IFERROR(F699/'دیتا اولیه'!$AP$2*1000000,"")</f>
        <v>57.217424629803304</v>
      </c>
      <c r="H699" s="15">
        <f>IFERROR(VLOOKUP($A699,'دیتا اولیه'!$A:$AM,16,FALSE)/10000000000,"")</f>
        <v>194.21289999999999</v>
      </c>
      <c r="I699" s="14">
        <f>IFERROR(H699/'دیتا اولیه'!$AQ$2*1000000,"")</f>
        <v>3755.2283537646467</v>
      </c>
      <c r="J699" s="15">
        <f t="shared" si="41"/>
        <v>71.592353257942932</v>
      </c>
      <c r="K699" s="14">
        <f>IFERROR(J699/'دیتا اولیه'!$AR$2*1000000,"")</f>
        <v>1199.2621615482005</v>
      </c>
      <c r="L699" s="14">
        <f>IFERROR(VLOOKUP($A699,'دیتا اولیه'!$A:$AM,15,FALSE)/10000000000,"")</f>
        <v>26.589400000000001</v>
      </c>
      <c r="M699" s="14">
        <f>IFERROR(L699/'دیتا اولیه'!$AS$2*1000000,"")</f>
        <v>393.32850105767665</v>
      </c>
      <c r="N699" s="51">
        <f>IFERROR(VLOOKUP($A699,'دیتا اولیه'!$A:$AM,36,FALSE),"")</f>
        <v>-0.62860000000000005</v>
      </c>
      <c r="O699" s="35">
        <f t="shared" si="42"/>
        <v>-0.67202458839366286</v>
      </c>
      <c r="P699" s="51">
        <f>IFERROR(VLOOKUP($A699,'دیتا اولیه'!$A:$AM,37,FALSE),"")</f>
        <v>8.1767000000000003</v>
      </c>
      <c r="Q699" s="34">
        <f t="shared" si="43"/>
        <v>5.8742783094924622</v>
      </c>
      <c r="R699" s="54">
        <f>IFERROR(VLOOKUP($A699,'دیتا اولیه'!$A:$AM,31,FALSE),"")</f>
        <v>1.1355999999999999</v>
      </c>
      <c r="S699" s="14">
        <f>IFERROR(VLOOKUP($A699,'دیتا اولیه'!$A:$AM,17,FALSE)/10000000000,"")</f>
        <v>162.49250000000001</v>
      </c>
      <c r="T699" s="14">
        <f>IFERROR(S699/'دیتا اولیه'!$AR$2*1000000,"")</f>
        <v>2721.9542020537046</v>
      </c>
      <c r="U699" s="30">
        <f>IFERROR(VLOOKUP($A699,'دیتا اولیه'!$A:$AM,22,FALSE),"")</f>
        <v>0.77229999999999999</v>
      </c>
      <c r="V699" s="19">
        <f>IFERROR(VLOOKUP($A699,'دیتا اولیه'!$A:$AN,20,FALSE)/10000000000/L699,"")</f>
        <v>0.13152985776286791</v>
      </c>
      <c r="W699" s="14" t="str">
        <f>IFERROR(VLOOKUP($A699,'دیتا اولیه'!$A:$AN,40,FALSE),"")</f>
        <v>-</v>
      </c>
      <c r="X699" s="18">
        <f>IFERROR(VLOOKUP($A699,'دیتا اولیه'!$A:$AN,23,FALSE),"")</f>
        <v>4.5624000000000002</v>
      </c>
      <c r="Y699" s="18">
        <f>IFERROR(VLOOKUP($A699,'دیتا اولیه'!$A:$AN,24,FALSE),"")</f>
        <v>39.621600000000001</v>
      </c>
      <c r="Z699" s="18" t="str">
        <f>IFERROR(VLOOKUP($A699,'دیتا اولیه'!$A:$AN,25,FALSE),"")</f>
        <v>-</v>
      </c>
      <c r="AA699" s="30">
        <f>IFERROR(VLOOKUP($A699,'دیتا اولیه'!$A:$AN,38,FALSE),"")</f>
        <v>0.35730000000000001</v>
      </c>
      <c r="AB699" s="18">
        <f>IFERROR(VLOOKUP($A699,'دیتا اولیه'!$A:$AN,39,FALSE),"")</f>
        <v>0.55779999999999996</v>
      </c>
      <c r="AC699" s="49"/>
    </row>
    <row r="700" spans="1:29" ht="20.5" thickBot="1" x14ac:dyDescent="0.4">
      <c r="A700" s="14" t="s">
        <v>1021</v>
      </c>
      <c r="B700" s="13" t="str">
        <f>VLOOKUP($A700,'دیتا اولیه'!$A:$AM,2,FALSE)</f>
        <v>بیمه تجارت نو</v>
      </c>
      <c r="C700" s="13" t="str">
        <f>VLOOKUP($A700,'دیتا اولیه'!$A:$AM,3,FALSE)</f>
        <v>بیمه</v>
      </c>
      <c r="D700" s="13">
        <f>VLOOKUP($A700,'دیتا اولیه'!$A:$AM,5,FALSE)/10000000000</f>
        <v>3012</v>
      </c>
      <c r="E700" s="15">
        <f>IFERROR(D700/'دیتا اولیه'!$AO$2*1000,"")</f>
        <v>35.942720763723152</v>
      </c>
      <c r="F700" s="15">
        <f t="shared" si="40"/>
        <v>1.323560209424085</v>
      </c>
      <c r="G700" s="14">
        <f>IFERROR(F700/'دیتا اولیه'!$AP$2*1000000,"")</f>
        <v>26.136655004425059</v>
      </c>
      <c r="H700" s="15">
        <f>IFERROR(VLOOKUP($A700,'دیتا اولیه'!$A:$AM,16,FALSE)/10000000000,"")</f>
        <v>-665.56020000000001</v>
      </c>
      <c r="I700" s="14">
        <f>IFERROR(H700/'دیتا اولیه'!$AQ$2*1000000,"")</f>
        <v>-12869.024324219807</v>
      </c>
      <c r="J700" s="15">
        <f t="shared" si="41"/>
        <v>105.33333333332546</v>
      </c>
      <c r="K700" s="14">
        <f>IFERROR(J700/'دیتا اولیه'!$AR$2*1000000,"")</f>
        <v>1764.4661094079343</v>
      </c>
      <c r="L700" s="14">
        <f>IFERROR(VLOOKUP($A700,'دیتا اولیه'!$A:$AM,15,FALSE)/10000000000,"")</f>
        <v>-0.12640000000000001</v>
      </c>
      <c r="M700" s="14">
        <f>IFERROR(L700/'دیتا اولیه'!$AS$2*1000000,"")</f>
        <v>-1.8697948255203327</v>
      </c>
      <c r="N700" s="51">
        <f>IFERROR(VLOOKUP($A700,'دیتا اولیه'!$A:$AM,36,FALSE),"")</f>
        <v>-1.0012000000000001</v>
      </c>
      <c r="O700" s="35">
        <f t="shared" si="42"/>
        <v>-1.0010596943832193</v>
      </c>
      <c r="P700" s="51">
        <f>IFERROR(VLOOKUP($A700,'دیتا اولیه'!$A:$AM,37,FALSE),"")</f>
        <v>-1.0954999999999999</v>
      </c>
      <c r="Q700" s="34">
        <f t="shared" si="43"/>
        <v>-1.0715391784145205</v>
      </c>
      <c r="R700" s="54">
        <f>IFERROR(VLOOKUP($A700,'دیتا اولیه'!$A:$AM,31,FALSE),"")</f>
        <v>1.0967</v>
      </c>
      <c r="S700" s="14">
        <f>IFERROR(VLOOKUP($A700,'دیتا اولیه'!$A:$AM,17,FALSE)/10000000000,"")</f>
        <v>-980.12689999999998</v>
      </c>
      <c r="T700" s="14">
        <f>IFERROR(S700/'دیتا اولیه'!$AR$2*1000000,"")</f>
        <v>-16418.361056669517</v>
      </c>
      <c r="U700" s="30" t="str">
        <f>IFERROR(VLOOKUP($A700,'دیتا اولیه'!$A:$AM,22,FALSE),"")</f>
        <v>-</v>
      </c>
      <c r="V700" s="19">
        <f>IFERROR(VLOOKUP($A700,'دیتا اولیه'!$A:$AN,20,FALSE)/10000000000/L700,"")</f>
        <v>-60.228639240506318</v>
      </c>
      <c r="W700" s="14" t="str">
        <f>IFERROR(VLOOKUP($A700,'دیتا اولیه'!$A:$AN,40,FALSE),"")</f>
        <v>-</v>
      </c>
      <c r="X700" s="18">
        <f>IFERROR(VLOOKUP($A700,'دیتا اولیه'!$A:$AN,23,FALSE),"")</f>
        <v>2.2206000000000001</v>
      </c>
      <c r="Y700" s="18">
        <f>IFERROR(VLOOKUP($A700,'دیتا اولیه'!$A:$AN,24,FALSE),"")</f>
        <v>14.1571</v>
      </c>
      <c r="Z700" s="18" t="str">
        <f>IFERROR(VLOOKUP($A700,'دیتا اولیه'!$A:$AN,25,FALSE),"")</f>
        <v>-</v>
      </c>
      <c r="AA700" s="30">
        <f>IFERROR(VLOOKUP($A700,'دیتا اولیه'!$A:$AN,38,FALSE),"")</f>
        <v>0.31540000000000001</v>
      </c>
      <c r="AB700" s="18">
        <f>IFERROR(VLOOKUP($A700,'دیتا اولیه'!$A:$AN,39,FALSE),"")</f>
        <v>1.4499</v>
      </c>
      <c r="AC700" s="49"/>
    </row>
    <row r="701" spans="1:29" ht="20.5" thickBot="1" x14ac:dyDescent="0.4">
      <c r="A701" s="55" t="s">
        <v>154</v>
      </c>
      <c r="B701" s="13" t="str">
        <f>VLOOKUP($A701,'دیتا اولیه'!$A:$AM,2,FALSE)</f>
        <v>بیمه کوثر</v>
      </c>
      <c r="C701" s="13" t="str">
        <f>VLOOKUP($A701,'دیتا اولیه'!$A:$AM,3,FALSE)</f>
        <v>بیمه</v>
      </c>
      <c r="D701" s="13">
        <f>VLOOKUP($A701,'دیتا اولیه'!$A:$AM,5,FALSE)/10000000000</f>
        <v>7932.8</v>
      </c>
      <c r="E701" s="15">
        <f>IFERROR(D701/'دیتا اولیه'!$AO$2*1000,"")</f>
        <v>94.6634844868735</v>
      </c>
      <c r="F701" s="15">
        <f t="shared" si="40"/>
        <v>262.27950310559004</v>
      </c>
      <c r="G701" s="14">
        <f>IFERROR(F701/'دیتا اولیه'!$AP$2*1000000,"")</f>
        <v>5179.2950850235002</v>
      </c>
      <c r="H701" s="15">
        <f>IFERROR(VLOOKUP($A701,'دیتا اولیه'!$A:$AM,16,FALSE)/10000000000,"")</f>
        <v>2061.9355999999998</v>
      </c>
      <c r="I701" s="14">
        <f>IFERROR(H701/'دیتا اولیه'!$AQ$2*1000000,"")</f>
        <v>39868.819366564829</v>
      </c>
      <c r="J701" s="15">
        <f t="shared" si="41"/>
        <v>233.68251268761472</v>
      </c>
      <c r="K701" s="14">
        <f>IFERROR(J701/'دیتا اولیه'!$AR$2*1000000,"")</f>
        <v>3914.4766518856013</v>
      </c>
      <c r="L701" s="14">
        <f>IFERROR(VLOOKUP($A701,'دیتا اولیه'!$A:$AM,15,FALSE)/10000000000,"")</f>
        <v>865.65350000000001</v>
      </c>
      <c r="M701" s="14">
        <f>IFERROR(L701/'دیتا اولیه'!$AS$2*1000000,"")</f>
        <v>12805.335719885801</v>
      </c>
      <c r="N701" s="51">
        <f>IFERROR(VLOOKUP($A701,'دیتا اولیه'!$A:$AM,36,FALSE),"")</f>
        <v>2.7044000000000001</v>
      </c>
      <c r="O701" s="35">
        <f t="shared" si="42"/>
        <v>2.2712765609976184</v>
      </c>
      <c r="P701" s="51">
        <f>IFERROR(VLOOKUP($A701,'دیتا اولیه'!$A:$AM,37,FALSE),"")</f>
        <v>2.3005</v>
      </c>
      <c r="Q701" s="34">
        <f t="shared" si="43"/>
        <v>1.4724089880327216</v>
      </c>
      <c r="R701" s="54">
        <f>IFERROR(VLOOKUP($A701,'دیتا اولیه'!$A:$AM,31,FALSE),"")</f>
        <v>0.95030000000000003</v>
      </c>
      <c r="S701" s="14">
        <f>IFERROR(VLOOKUP($A701,'دیتا اولیه'!$A:$AM,17,FALSE)/10000000000,"")</f>
        <v>1674.0444</v>
      </c>
      <c r="T701" s="14">
        <f>IFERROR(S701/'دیتا اولیه'!$AR$2*1000000,"")</f>
        <v>28042.353887130008</v>
      </c>
      <c r="U701" s="30">
        <f>IFERROR(VLOOKUP($A701,'دیتا اولیه'!$A:$AM,22,FALSE),"")</f>
        <v>0.63039999999999996</v>
      </c>
      <c r="V701" s="19">
        <f>IFERROR(VLOOKUP($A701,'دیتا اولیه'!$A:$AN,20,FALSE)/10000000000/L701,"")</f>
        <v>2.3689963709498087E-2</v>
      </c>
      <c r="W701" s="14" t="str">
        <f>IFERROR(VLOOKUP($A701,'دیتا اولیه'!$A:$AN,40,FALSE),"")</f>
        <v>-</v>
      </c>
      <c r="X701" s="18">
        <f>IFERROR(VLOOKUP($A701,'دیتا اولیه'!$A:$AN,23,FALSE),"")</f>
        <v>1.8409</v>
      </c>
      <c r="Y701" s="18">
        <f>IFERROR(VLOOKUP($A701,'دیتا اولیه'!$A:$AN,24,FALSE),"")</f>
        <v>3.4390999999999998</v>
      </c>
      <c r="Z701" s="18" t="str">
        <f>IFERROR(VLOOKUP($A701,'دیتا اولیه'!$A:$AN,25,FALSE),"")</f>
        <v>-</v>
      </c>
      <c r="AA701" s="30">
        <f>IFERROR(VLOOKUP($A701,'دیتا اولیه'!$A:$AN,38,FALSE),"")</f>
        <v>0.3891</v>
      </c>
      <c r="AB701" s="18">
        <f>IFERROR(VLOOKUP($A701,'دیتا اولیه'!$A:$AN,39,FALSE),"")</f>
        <v>1.1633</v>
      </c>
      <c r="AC701" s="49"/>
    </row>
    <row r="702" spans="1:29" ht="23.25" customHeight="1" thickBot="1" x14ac:dyDescent="0.4">
      <c r="A702" s="14" t="s">
        <v>222</v>
      </c>
      <c r="B702" s="13" t="str">
        <f>VLOOKUP($A702,'دیتا اولیه'!$A:$AM,2,FALSE)</f>
        <v>بیمه معلم</v>
      </c>
      <c r="C702" s="13" t="str">
        <f>VLOOKUP($A702,'دیتا اولیه'!$A:$AM,3,FALSE)</f>
        <v>بیمه</v>
      </c>
      <c r="D702" s="13">
        <f>VLOOKUP($A702,'دیتا اولیه'!$A:$AM,5,FALSE)/10000000000</f>
        <v>2058</v>
      </c>
      <c r="E702" s="15">
        <f>IFERROR(D702/'دیتا اولیه'!$AO$2*1000,"")</f>
        <v>24.558472553699286</v>
      </c>
      <c r="F702" s="15">
        <f t="shared" si="40"/>
        <v>16.18476895155661</v>
      </c>
      <c r="G702" s="14">
        <f>IFERROR(F702/'دیتا اولیه'!$AP$2*1000000,"")</f>
        <v>319.60444217133909</v>
      </c>
      <c r="H702" s="15">
        <f>IFERROR(VLOOKUP($A702,'دیتا اولیه'!$A:$AM,16,FALSE)/10000000000,"")</f>
        <v>23.5504</v>
      </c>
      <c r="I702" s="14">
        <f>IFERROR(H702/'دیتا اولیه'!$AQ$2*1000000,"")</f>
        <v>455.3617695966588</v>
      </c>
      <c r="J702" s="15">
        <f t="shared" si="41"/>
        <v>31.486013036393267</v>
      </c>
      <c r="K702" s="14">
        <f>IFERROR(J702/'دیتا اولیه'!$AR$2*1000000,"")</f>
        <v>527.43040749775139</v>
      </c>
      <c r="L702" s="14">
        <f>IFERROR(VLOOKUP($A702,'دیتا اولیه'!$A:$AM,15,FALSE)/10000000000,"")</f>
        <v>23.186299999999999</v>
      </c>
      <c r="M702" s="14">
        <f>IFERROR(L702/'دیتا اولیه'!$AS$2*1000000,"")</f>
        <v>342.98752977026965</v>
      </c>
      <c r="N702" s="51">
        <f>IFERROR(VLOOKUP($A702,'دیتا اولیه'!$A:$AM,36,FALSE),"")</f>
        <v>-0.2636</v>
      </c>
      <c r="O702" s="35">
        <f t="shared" si="42"/>
        <v>-0.34970088016449463</v>
      </c>
      <c r="P702" s="51">
        <f>IFERROR(VLOOKUP($A702,'دیتا اولیه'!$A:$AM,37,FALSE),"")</f>
        <v>0.43259999999999998</v>
      </c>
      <c r="Q702" s="34">
        <f t="shared" si="43"/>
        <v>7.3162586352272685E-2</v>
      </c>
      <c r="R702" s="54">
        <f>IFERROR(VLOOKUP($A702,'دیتا اولیه'!$A:$AM,31,FALSE),"")</f>
        <v>0.92010000000000003</v>
      </c>
      <c r="S702" s="14">
        <f>IFERROR(VLOOKUP($A702,'دیتا اولیه'!$A:$AM,17,FALSE)/10000000000,"")</f>
        <v>-166.84379999999999</v>
      </c>
      <c r="T702" s="14">
        <f>IFERROR(S702/'دیتا اولیه'!$AR$2*1000000,"")</f>
        <v>-2794.8439620081413</v>
      </c>
      <c r="U702" s="30" t="str">
        <f>IFERROR(VLOOKUP($A702,'دیتا اولیه'!$A:$AM,22,FALSE),"")</f>
        <v>-</v>
      </c>
      <c r="V702" s="19" t="str">
        <f>IFERROR(VLOOKUP($A702,'دیتا اولیه'!$A:$AN,20,FALSE)/10000000000/L702,"")</f>
        <v/>
      </c>
      <c r="W702" s="14" t="str">
        <f>IFERROR(VLOOKUP($A702,'دیتا اولیه'!$A:$AN,40,FALSE),"")</f>
        <v>-</v>
      </c>
      <c r="X702" s="18">
        <f>IFERROR(VLOOKUP($A702,'دیتا اولیه'!$A:$AN,23,FALSE),"")</f>
        <v>0.55659999999999998</v>
      </c>
      <c r="Y702" s="18">
        <f>IFERROR(VLOOKUP($A702,'دیتا اولیه'!$A:$AN,24,FALSE),"")</f>
        <v>51.452800000000003</v>
      </c>
      <c r="Z702" s="18" t="str">
        <f>IFERROR(VLOOKUP($A702,'دیتا اولیه'!$A:$AN,25,FALSE),"")</f>
        <v>-</v>
      </c>
      <c r="AA702" s="30">
        <f>IFERROR(VLOOKUP($A702,'دیتا اولیه'!$A:$AN,38,FALSE),"")</f>
        <v>0.41959999999999997</v>
      </c>
      <c r="AB702" s="18">
        <f>IFERROR(VLOOKUP($A702,'دیتا اولیه'!$A:$AN,39,FALSE),"")</f>
        <v>1.2733000000000001</v>
      </c>
      <c r="AC702" s="49"/>
    </row>
    <row r="703" spans="1:29" ht="20.5" thickBot="1" x14ac:dyDescent="0.4">
      <c r="A703" s="14" t="s">
        <v>842</v>
      </c>
      <c r="B703" s="13" t="str">
        <f>VLOOKUP($A703,'دیتا اولیه'!$A:$AM,2,FALSE)</f>
        <v>بیمه  دی</v>
      </c>
      <c r="C703" s="13" t="str">
        <f>VLOOKUP($A703,'دیتا اولیه'!$A:$AM,3,FALSE)</f>
        <v>بیمه</v>
      </c>
      <c r="D703" s="13">
        <f>VLOOKUP($A703,'دیتا اولیه'!$A:$AM,5,FALSE)/10000000000</f>
        <v>7657</v>
      </c>
      <c r="E703" s="15">
        <f>IFERROR(D703/'دیتا اولیه'!$AO$2*1000,"")</f>
        <v>91.372315035799531</v>
      </c>
      <c r="F703" s="15">
        <f t="shared" si="40"/>
        <v>184.76821192052981</v>
      </c>
      <c r="G703" s="14">
        <f>IFERROR(F703/'دیتا اولیه'!$AP$2*1000000,"")</f>
        <v>3648.6613728382663</v>
      </c>
      <c r="H703" s="15">
        <f>IFERROR(VLOOKUP($A703,'دیتا اولیه'!$A:$AM,16,FALSE)/10000000000,"")</f>
        <v>800.53340000000003</v>
      </c>
      <c r="I703" s="14">
        <f>IFERROR(H703/'دیتا اولیه'!$AQ$2*1000000,"")</f>
        <v>15478.815886151824</v>
      </c>
      <c r="J703" s="15">
        <f t="shared" si="41"/>
        <v>432.09519012843111</v>
      </c>
      <c r="K703" s="14">
        <f>IFERROR(J703/'دیتا اولیه'!$AR$2*1000000,"")</f>
        <v>7238.1391046188437</v>
      </c>
      <c r="L703" s="14">
        <f>IFERROR(VLOOKUP($A703,'دیتا اولیه'!$A:$AM,15,FALSE)/10000000000,"")</f>
        <v>343.17</v>
      </c>
      <c r="M703" s="14">
        <f>IFERROR(L703/'دیتا اولیه'!$AS$2*1000000,"")</f>
        <v>5076.4041952042135</v>
      </c>
      <c r="N703" s="51">
        <f>IFERROR(VLOOKUP($A703,'دیتا اولیه'!$A:$AM,36,FALSE),"")</f>
        <v>-0.20580000000000001</v>
      </c>
      <c r="O703" s="35">
        <f t="shared" si="42"/>
        <v>-0.29865893403943722</v>
      </c>
      <c r="P703" s="51">
        <f>IFERROR(VLOOKUP($A703,'دیتا اولیه'!$A:$AM,37,FALSE),"")</f>
        <v>0.85729999999999995</v>
      </c>
      <c r="Q703" s="34">
        <f t="shared" si="43"/>
        <v>0.39130592742710912</v>
      </c>
      <c r="R703" s="54">
        <f>IFERROR(VLOOKUP($A703,'دیتا اولیه'!$A:$AM,31,FALSE),"")</f>
        <v>0.85770000000000002</v>
      </c>
      <c r="S703" s="14">
        <f>IFERROR(VLOOKUP($A703,'دیتا اولیه'!$A:$AM,17,FALSE)/10000000000,"")</f>
        <v>1025.6016</v>
      </c>
      <c r="T703" s="14">
        <f>IFERROR(S703/'دیتا اولیه'!$AR$2*1000000,"")</f>
        <v>17180.1196040002</v>
      </c>
      <c r="U703" s="30">
        <f>IFERROR(VLOOKUP($A703,'دیتا اولیه'!$A:$AM,22,FALSE),"")</f>
        <v>0.64080000000000004</v>
      </c>
      <c r="V703" s="19" t="str">
        <f>IFERROR(VLOOKUP($A703,'دیتا اولیه'!$A:$AN,20,FALSE)/10000000000/L703,"")</f>
        <v/>
      </c>
      <c r="W703" s="14" t="str">
        <f>IFERROR(VLOOKUP($A703,'دیتا اولیه'!$A:$AN,40,FALSE),"")</f>
        <v>-</v>
      </c>
      <c r="X703" s="18">
        <f>IFERROR(VLOOKUP($A703,'دیتا اولیه'!$A:$AN,23,FALSE),"")</f>
        <v>1.7219</v>
      </c>
      <c r="Y703" s="18">
        <f>IFERROR(VLOOKUP($A703,'دیتا اولیه'!$A:$AN,24,FALSE),"")</f>
        <v>6.5113000000000003</v>
      </c>
      <c r="Z703" s="18" t="str">
        <f>IFERROR(VLOOKUP($A703,'دیتا اولیه'!$A:$AN,25,FALSE),"")</f>
        <v>-</v>
      </c>
      <c r="AA703" s="30">
        <f>IFERROR(VLOOKUP($A703,'دیتا اولیه'!$A:$AN,38,FALSE),"")</f>
        <v>0.12659999999999999</v>
      </c>
      <c r="AB703" s="18">
        <f>IFERROR(VLOOKUP($A703,'دیتا اولیه'!$A:$AN,39,FALSE),"")</f>
        <v>0.97450000000000003</v>
      </c>
      <c r="AC703" s="49"/>
    </row>
    <row r="704" spans="1:29" ht="20.5" thickBot="1" x14ac:dyDescent="0.4">
      <c r="A704" s="14" t="s">
        <v>391</v>
      </c>
      <c r="B704" s="13" t="str">
        <f>VLOOKUP($A704,'دیتا اولیه'!$A:$AM,2,FALSE)</f>
        <v>بیمه تعاون</v>
      </c>
      <c r="C704" s="13" t="str">
        <f>VLOOKUP($A704,'دیتا اولیه'!$A:$AM,3,FALSE)</f>
        <v>بیمه</v>
      </c>
      <c r="D704" s="13">
        <f>VLOOKUP($A704,'دیتا اولیه'!$A:$AM,5,FALSE)/10000000000</f>
        <v>1480.8</v>
      </c>
      <c r="E704" s="15">
        <f>IFERROR(D704/'دیتا اولیه'!$AO$2*1000,"")</f>
        <v>17.670644391408114</v>
      </c>
      <c r="F704" s="15">
        <f t="shared" si="40"/>
        <v>9.267632241813601</v>
      </c>
      <c r="G704" s="14">
        <f>IFERROR(F704/'دیتا اولیه'!$AP$2*1000000,"")</f>
        <v>183.01011535966828</v>
      </c>
      <c r="H704" s="15">
        <f>IFERROR(VLOOKUP($A704,'دیتا اولیه'!$A:$AM,16,FALSE)/10000000000,"")</f>
        <v>10.1822</v>
      </c>
      <c r="I704" s="14">
        <f>IFERROR(H704/'دیتا اولیه'!$AQ$2*1000000,"")</f>
        <v>196.87922966858733</v>
      </c>
      <c r="J704" s="15">
        <f t="shared" si="41"/>
        <v>16.269069201857175</v>
      </c>
      <c r="K704" s="14">
        <f>IFERROR(J704/'دیتا اولیه'!$AR$2*1000000,"")</f>
        <v>272.52741681922333</v>
      </c>
      <c r="L704" s="14">
        <f>IFERROR(VLOOKUP($A704,'دیتا اولیه'!$A:$AM,15,FALSE)/10000000000,"")</f>
        <v>14.717000000000001</v>
      </c>
      <c r="M704" s="14">
        <f>IFERROR(L704/'دیتا اولیه'!$AS$2*1000000,"")</f>
        <v>217.70388012011657</v>
      </c>
      <c r="N704" s="51">
        <f>IFERROR(VLOOKUP($A704,'دیتا اولیه'!$A:$AM,36,FALSE),"")</f>
        <v>-9.5399999999999999E-2</v>
      </c>
      <c r="O704" s="35">
        <f t="shared" si="42"/>
        <v>-0.20116705078327246</v>
      </c>
      <c r="P704" s="51">
        <f>IFERROR(VLOOKUP($A704,'دیتا اولیه'!$A:$AM,37,FALSE),"")</f>
        <v>0.58799999999999997</v>
      </c>
      <c r="Q704" s="34">
        <f t="shared" si="43"/>
        <v>0.18957293531160779</v>
      </c>
      <c r="R704" s="54">
        <f>IFERROR(VLOOKUP($A704,'دیتا اولیه'!$A:$AM,31,FALSE),"")</f>
        <v>0.79179999999999995</v>
      </c>
      <c r="S704" s="14">
        <f>IFERROR(VLOOKUP($A704,'دیتا اولیه'!$A:$AM,17,FALSE)/10000000000,"")</f>
        <v>33.683500000000002</v>
      </c>
      <c r="T704" s="14">
        <f>IFERROR(S704/'دیتا اولیه'!$AR$2*1000000,"")</f>
        <v>564.24108414158161</v>
      </c>
      <c r="U704" s="30">
        <f>IFERROR(VLOOKUP($A704,'دیتا اولیه'!$A:$AM,22,FALSE),"")</f>
        <v>1.1678999999999999</v>
      </c>
      <c r="V704" s="19">
        <f>IFERROR(VLOOKUP($A704,'دیتا اولیه'!$A:$AN,20,FALSE)/10000000000/L704,"")</f>
        <v>0.17888836039953793</v>
      </c>
      <c r="W704" s="14" t="str">
        <f>IFERROR(VLOOKUP($A704,'دیتا اولیه'!$A:$AN,40,FALSE),"")</f>
        <v>-</v>
      </c>
      <c r="X704" s="18">
        <f>IFERROR(VLOOKUP($A704,'دیتا اولیه'!$A:$AN,23,FALSE),"")</f>
        <v>2.0594999999999999</v>
      </c>
      <c r="Y704" s="18">
        <f>IFERROR(VLOOKUP($A704,'دیتا اولیه'!$A:$AN,24,FALSE),"")</f>
        <v>82.2667</v>
      </c>
      <c r="Z704" s="18" t="str">
        <f>IFERROR(VLOOKUP($A704,'دیتا اولیه'!$A:$AN,25,FALSE),"")</f>
        <v>-</v>
      </c>
      <c r="AA704" s="30">
        <f>IFERROR(VLOOKUP($A704,'دیتا اولیه'!$A:$AN,38,FALSE),"")</f>
        <v>0.69740000000000002</v>
      </c>
      <c r="AB704" s="18">
        <f>IFERROR(VLOOKUP($A704,'دیتا اولیه'!$A:$AN,39,FALSE),"")</f>
        <v>0.88439999999999996</v>
      </c>
      <c r="AC704" s="49"/>
    </row>
    <row r="705" spans="1:29" ht="20.5" thickBot="1" x14ac:dyDescent="0.4">
      <c r="A705" s="14" t="s">
        <v>1537</v>
      </c>
      <c r="B705" s="13" t="str">
        <f>VLOOKUP($A705,'دیتا اولیه'!$A:$AM,2,FALSE)</f>
        <v>بیمه اتکایی تهران رواک50%تادیه</v>
      </c>
      <c r="C705" s="13" t="str">
        <f>VLOOKUP($A705,'دیتا اولیه'!$A:$AM,3,FALSE)</f>
        <v>بیمه</v>
      </c>
      <c r="D705" s="13">
        <f>VLOOKUP($A705,'دیتا اولیه'!$A:$AM,5,FALSE)/10000000000</f>
        <v>662.5</v>
      </c>
      <c r="E705" s="15">
        <f>IFERROR(D705/'دیتا اولیه'!$AO$2*1000,"")</f>
        <v>7.9057279236276843</v>
      </c>
      <c r="F705" s="15">
        <f t="shared" si="40"/>
        <v>38.399174390528856</v>
      </c>
      <c r="G705" s="14">
        <f>IFERROR(F705/'دیتا اولیه'!$AP$2*1000000,"")</f>
        <v>758.27753535799479</v>
      </c>
      <c r="H705" s="15">
        <f>IFERROR(VLOOKUP($A705,'دیتا اولیه'!$A:$AM,16,FALSE)/10000000000,"")</f>
        <v>139.53899999999999</v>
      </c>
      <c r="I705" s="14">
        <f>IFERROR(H705/'دیتا اولیه'!$AQ$2*1000000,"")</f>
        <v>2698.0741714683472</v>
      </c>
      <c r="J705" s="15">
        <f t="shared" si="41"/>
        <v>97.297611999210588</v>
      </c>
      <c r="K705" s="14">
        <f>IFERROR(J705/'دیتا اولیه'!$AR$2*1000000,"")</f>
        <v>1629.8576477747724</v>
      </c>
      <c r="L705" s="14">
        <f>IFERROR(VLOOKUP($A705,'دیتا اولیه'!$A:$AM,15,FALSE)/10000000000,"")</f>
        <v>49.300699999999999</v>
      </c>
      <c r="M705" s="14">
        <f>IFERROR(L705/'دیتا اولیه'!$AS$2*1000000,"")</f>
        <v>729.28950755166341</v>
      </c>
      <c r="N705" s="51">
        <f>IFERROR(VLOOKUP($A705,'دیتا اولیه'!$A:$AM,36,FALSE),"")</f>
        <v>-0.49330000000000002</v>
      </c>
      <c r="O705" s="35">
        <f t="shared" si="42"/>
        <v>-0.55254404668570001</v>
      </c>
      <c r="P705" s="51">
        <f>IFERROR(VLOOKUP($A705,'دیتا اولیه'!$A:$AM,37,FALSE),"")</f>
        <v>0.28389999999999999</v>
      </c>
      <c r="Q705" s="34">
        <f t="shared" si="43"/>
        <v>-3.8228783597875737E-2</v>
      </c>
      <c r="R705" s="54">
        <f>IFERROR(VLOOKUP($A705,'دیتا اولیه'!$A:$AM,31,FALSE),"")</f>
        <v>0.74960000000000004</v>
      </c>
      <c r="S705" s="14">
        <f>IFERROR(VLOOKUP($A705,'دیتا اولیه'!$A:$AM,17,FALSE)/10000000000,"")</f>
        <v>126.9816</v>
      </c>
      <c r="T705" s="14">
        <f>IFERROR(S705/'دیتا اولیه'!$AR$2*1000000,"")</f>
        <v>2127.1018644152973</v>
      </c>
      <c r="U705" s="30">
        <f>IFERROR(VLOOKUP($A705,'دیتا اولیه'!$A:$AM,22,FALSE),"")</f>
        <v>1.1108</v>
      </c>
      <c r="V705" s="19">
        <f>IFERROR(VLOOKUP($A705,'دیتا اولیه'!$A:$AN,20,FALSE)/10000000000/L705,"")</f>
        <v>1.6752297634719183E-2</v>
      </c>
      <c r="W705" s="14" t="str">
        <f>IFERROR(VLOOKUP($A705,'دیتا اولیه'!$A:$AN,40,FALSE),"")</f>
        <v>-</v>
      </c>
      <c r="X705" s="18" t="str">
        <f>IFERROR(VLOOKUP($A705,'دیتا اولیه'!$A:$AN,23,FALSE),"")</f>
        <v>-</v>
      </c>
      <c r="Y705" s="18">
        <f>IFERROR(VLOOKUP($A705,'دیتا اولیه'!$A:$AN,24,FALSE),"")</f>
        <v>4.2435999999999998</v>
      </c>
      <c r="Z705" s="18" t="str">
        <f>IFERROR(VLOOKUP($A705,'دیتا اولیه'!$A:$AN,25,FALSE),"")</f>
        <v>-</v>
      </c>
      <c r="AA705" s="30">
        <f>IFERROR(VLOOKUP($A705,'دیتا اولیه'!$A:$AN,38,FALSE),"")</f>
        <v>-0.45590000000000003</v>
      </c>
      <c r="AB705" s="18" t="str">
        <f>IFERROR(VLOOKUP($A705,'دیتا اولیه'!$A:$AN,39,FALSE),"")</f>
        <v>-</v>
      </c>
    </row>
    <row r="706" spans="1:29" ht="20.5" thickBot="1" x14ac:dyDescent="0.4">
      <c r="A706" s="14" t="s">
        <v>1695</v>
      </c>
      <c r="B706" s="13" t="str">
        <f>VLOOKUP($A706,'دیتا اولیه'!$A:$AM,2,FALSE)</f>
        <v>بیمه اتکایی تهران رواک50%تا-پذ</v>
      </c>
      <c r="C706" s="13" t="str">
        <f>VLOOKUP($A706,'دیتا اولیه'!$A:$AM,3,FALSE)</f>
        <v>بیمه</v>
      </c>
      <c r="D706" s="13">
        <f>VLOOKUP($A706,'دیتا اولیه'!$A:$AM,5,FALSE)/10000000000</f>
        <v>250</v>
      </c>
      <c r="E706" s="15">
        <f>IFERROR(D706/'دیتا اولیه'!$AO$2*1000,"")</f>
        <v>2.9832935560859188</v>
      </c>
      <c r="F706" s="15">
        <f t="shared" si="40"/>
        <v>38.399174390528856</v>
      </c>
      <c r="G706" s="14">
        <f>IFERROR(F706/'دیتا اولیه'!$AP$2*1000000,"")</f>
        <v>758.27753535799479</v>
      </c>
      <c r="H706" s="15">
        <f>IFERROR(VLOOKUP($A706,'دیتا اولیه'!$A:$AM,16,FALSE)/10000000000,"")</f>
        <v>139.53899999999999</v>
      </c>
      <c r="I706" s="14">
        <f>IFERROR(H706/'دیتا اولیه'!$AQ$2*1000000,"")</f>
        <v>2698.0741714683472</v>
      </c>
      <c r="J706" s="15">
        <f t="shared" si="41"/>
        <v>97.297611999210588</v>
      </c>
      <c r="K706" s="14">
        <f>IFERROR(J706/'دیتا اولیه'!$AR$2*1000000,"")</f>
        <v>1629.8576477747724</v>
      </c>
      <c r="L706" s="14">
        <f>IFERROR(VLOOKUP($A706,'دیتا اولیه'!$A:$AM,15,FALSE)/10000000000,"")</f>
        <v>49.300699999999999</v>
      </c>
      <c r="M706" s="14">
        <f>IFERROR(L706/'دیتا اولیه'!$AS$2*1000000,"")</f>
        <v>729.28950755166341</v>
      </c>
      <c r="N706" s="51">
        <f>IFERROR(VLOOKUP($A706,'دیتا اولیه'!$A:$AM,36,FALSE),"")</f>
        <v>-0.49330000000000002</v>
      </c>
      <c r="O706" s="35">
        <f t="shared" si="42"/>
        <v>-0.55254404668570001</v>
      </c>
      <c r="P706" s="51">
        <f>IFERROR(VLOOKUP($A706,'دیتا اولیه'!$A:$AM,37,FALSE),"")</f>
        <v>0.28389999999999999</v>
      </c>
      <c r="Q706" s="34">
        <f t="shared" si="43"/>
        <v>-3.8228783597875737E-2</v>
      </c>
      <c r="R706" s="54">
        <f>IFERROR(VLOOKUP($A706,'دیتا اولیه'!$A:$AM,31,FALSE),"")</f>
        <v>0.74960000000000004</v>
      </c>
      <c r="S706" s="14">
        <f>IFERROR(VLOOKUP($A706,'دیتا اولیه'!$A:$AM,17,FALSE)/10000000000,"")</f>
        <v>126.9816</v>
      </c>
      <c r="T706" s="14">
        <f>IFERROR(S706/'دیتا اولیه'!$AR$2*1000000,"")</f>
        <v>2127.1018644152973</v>
      </c>
      <c r="U706" s="30" t="str">
        <f>IFERROR(VLOOKUP($A706,'دیتا اولیه'!$A:$AM,22,FALSE),"")</f>
        <v>-</v>
      </c>
      <c r="V706" s="19">
        <f>IFERROR(VLOOKUP($A706,'دیتا اولیه'!$A:$AN,20,FALSE)/10000000000/L706,"")</f>
        <v>1.6752297634719183E-2</v>
      </c>
      <c r="W706" s="14" t="str">
        <f>IFERROR(VLOOKUP($A706,'دیتا اولیه'!$A:$AN,40,FALSE),"")</f>
        <v>-</v>
      </c>
      <c r="X706" s="18" t="str">
        <f>IFERROR(VLOOKUP($A706,'دیتا اولیه'!$A:$AN,23,FALSE),"")</f>
        <v>-</v>
      </c>
      <c r="Y706" s="18">
        <f>IFERROR(VLOOKUP($A706,'دیتا اولیه'!$A:$AN,24,FALSE),"")</f>
        <v>1.6026</v>
      </c>
      <c r="Z706" s="18" t="str">
        <f>IFERROR(VLOOKUP($A706,'دیتا اولیه'!$A:$AN,25,FALSE),"")</f>
        <v>-</v>
      </c>
      <c r="AA706" s="30" t="str">
        <f>IFERROR(VLOOKUP($A706,'دیتا اولیه'!$A:$AN,38,FALSE),"")</f>
        <v>-</v>
      </c>
      <c r="AB706" s="18" t="str">
        <f>IFERROR(VLOOKUP($A706,'دیتا اولیه'!$A:$AN,39,FALSE),"")</f>
        <v>-</v>
      </c>
    </row>
    <row r="707" spans="1:29" ht="20.5" thickBot="1" x14ac:dyDescent="0.4">
      <c r="A707" s="55" t="s">
        <v>198</v>
      </c>
      <c r="B707" s="13" t="str">
        <f>VLOOKUP($A707,'دیتا اولیه'!$A:$AM,2,FALSE)</f>
        <v>بیمه آسیا</v>
      </c>
      <c r="C707" s="13" t="str">
        <f>VLOOKUP($A707,'دیتا اولیه'!$A:$AM,3,FALSE)</f>
        <v>بیمه</v>
      </c>
      <c r="D707" s="13">
        <f>VLOOKUP($A707,'دیتا اولیه'!$A:$AM,5,FALSE)/10000000000</f>
        <v>6023.5</v>
      </c>
      <c r="E707" s="15">
        <f>IFERROR(D707/'دیتا اولیه'!$AO$2*1000,"")</f>
        <v>71.879474940334134</v>
      </c>
      <c r="F707" s="15" t="str">
        <f t="shared" ref="F707:F770" si="44">IFERROR(L707/(1+P707),"")</f>
        <v/>
      </c>
      <c r="G707" s="14" t="str">
        <f>IFERROR(F707/'دیتا اولیه'!$AP$2*1000000,"")</f>
        <v/>
      </c>
      <c r="H707" s="15">
        <f>IFERROR(VLOOKUP($A707,'دیتا اولیه'!$A:$AM,16,FALSE)/10000000000,"")</f>
        <v>419.19540000000001</v>
      </c>
      <c r="I707" s="14">
        <f>IFERROR(H707/'دیتا اولیه'!$AQ$2*1000000,"")</f>
        <v>8105.4062415406634</v>
      </c>
      <c r="J707" s="15">
        <f t="shared" ref="J707:J770" si="45">IFERROR(L707/(1+N707),"")</f>
        <v>397.99547218628715</v>
      </c>
      <c r="K707" s="14">
        <f>IFERROR(J707/'دیتا اولیه'!$AR$2*1000000,"")</f>
        <v>6666.9258452901677</v>
      </c>
      <c r="L707" s="14">
        <f>IFERROR(VLOOKUP($A707,'دیتا اولیه'!$A:$AM,15,FALSE)/10000000000,"")</f>
        <v>799.8913</v>
      </c>
      <c r="M707" s="14">
        <f>IFERROR(L707/'دیتا اولیه'!$AS$2*1000000,"")</f>
        <v>11832.536500939335</v>
      </c>
      <c r="N707" s="51">
        <f>IFERROR(VLOOKUP($A707,'دیتا اولیه'!$A:$AM,36,FALSE),"")</f>
        <v>1.0098</v>
      </c>
      <c r="O707" s="35">
        <f t="shared" ref="O707:O770" si="46">IFERROR((M707/K707)-1,"")</f>
        <v>0.7748114761615954</v>
      </c>
      <c r="P707" s="51" t="str">
        <f>IFERROR(VLOOKUP($A707,'دیتا اولیه'!$A:$AM,37,FALSE),"")</f>
        <v>-</v>
      </c>
      <c r="Q707" s="34" t="str">
        <f t="shared" ref="Q707:Q770" si="47">IFERROR((M707/G707)-1,"")</f>
        <v/>
      </c>
      <c r="R707" s="54">
        <f>IFERROR(VLOOKUP($A707,'دیتا اولیه'!$A:$AM,31,FALSE),"")</f>
        <v>0.6139</v>
      </c>
      <c r="S707" s="14">
        <f>IFERROR(VLOOKUP($A707,'دیتا اولیه'!$A:$AM,17,FALSE)/10000000000,"")</f>
        <v>1411.4640999999999</v>
      </c>
      <c r="T707" s="14">
        <f>IFERROR(S707/'دیتا اولیه'!$AR$2*1000000,"")</f>
        <v>23643.802871166055</v>
      </c>
      <c r="U707" s="30">
        <f>IFERROR(VLOOKUP($A707,'دیتا اولیه'!$A:$AM,22,FALSE),"")</f>
        <v>0.33400000000000002</v>
      </c>
      <c r="V707" s="19" t="str">
        <f>IFERROR(VLOOKUP($A707,'دیتا اولیه'!$A:$AN,20,FALSE)/10000000000/L707,"")</f>
        <v/>
      </c>
      <c r="W707" s="14" t="str">
        <f>IFERROR(VLOOKUP($A707,'دیتا اولیه'!$A:$AN,40,FALSE),"")</f>
        <v>-</v>
      </c>
      <c r="X707" s="18">
        <f>IFERROR(VLOOKUP($A707,'دیتا اولیه'!$A:$AN,23,FALSE),"")</f>
        <v>0.65790000000000004</v>
      </c>
      <c r="Y707" s="18">
        <f>IFERROR(VLOOKUP($A707,'دیتا اولیه'!$A:$AN,24,FALSE),"")</f>
        <v>3.9929999999999999</v>
      </c>
      <c r="Z707" s="18" t="str">
        <f>IFERROR(VLOOKUP($A707,'دیتا اولیه'!$A:$AN,25,FALSE),"")</f>
        <v>-</v>
      </c>
      <c r="AA707" s="30">
        <f>IFERROR(VLOOKUP($A707,'دیتا اولیه'!$A:$AN,38,FALSE),"")</f>
        <v>0.49259999999999998</v>
      </c>
      <c r="AB707" s="18">
        <f>IFERROR(VLOOKUP($A707,'دیتا اولیه'!$A:$AN,39,FALSE),"")</f>
        <v>1.4248000000000001</v>
      </c>
      <c r="AC707" s="49"/>
    </row>
    <row r="708" spans="1:29" ht="20.5" thickBot="1" x14ac:dyDescent="0.4">
      <c r="A708" s="55" t="s">
        <v>923</v>
      </c>
      <c r="B708" s="13" t="str">
        <f>VLOOKUP($A708,'دیتا اولیه'!$A:$AM,2,FALSE)</f>
        <v>بیمه اتکایی امین</v>
      </c>
      <c r="C708" s="13" t="str">
        <f>VLOOKUP($A708,'دیتا اولیه'!$A:$AM,3,FALSE)</f>
        <v>بیمه</v>
      </c>
      <c r="D708" s="13">
        <f>VLOOKUP($A708,'دیتا اولیه'!$A:$AM,5,FALSE)/10000000000</f>
        <v>4110.6000000000004</v>
      </c>
      <c r="E708" s="15">
        <f>IFERROR(D708/'دیتا اولیه'!$AO$2*1000,"")</f>
        <v>49.05250596658712</v>
      </c>
      <c r="F708" s="15">
        <f t="shared" si="44"/>
        <v>108.85767553350868</v>
      </c>
      <c r="G708" s="14">
        <f>IFERROR(F708/'دیتا اولیه'!$AP$2*1000000,"")</f>
        <v>2149.6381424468541</v>
      </c>
      <c r="H708" s="15">
        <f>IFERROR(VLOOKUP($A708,'دیتا اولیه'!$A:$AM,16,FALSE)/10000000000,"")</f>
        <v>617.19399999999996</v>
      </c>
      <c r="I708" s="14">
        <f>IFERROR(H708/'دیتا اولیه'!$AQ$2*1000000,"")</f>
        <v>11933.833481573145</v>
      </c>
      <c r="J708" s="15">
        <f t="shared" si="45"/>
        <v>306.78907862638391</v>
      </c>
      <c r="K708" s="14">
        <f>IFERROR(J708/'دیتا اولیه'!$AR$2*1000000,"")</f>
        <v>5139.1037845517176</v>
      </c>
      <c r="L708" s="14">
        <f>IFERROR(VLOOKUP($A708,'دیتا اولیه'!$A:$AM,15,FALSE)/10000000000,"")</f>
        <v>326.97579999999999</v>
      </c>
      <c r="M708" s="14">
        <f>IFERROR(L708/'دیتا اولیه'!$AS$2*1000000,"")</f>
        <v>4836.848567328886</v>
      </c>
      <c r="N708" s="51">
        <f>IFERROR(VLOOKUP($A708,'دیتا اولیه'!$A:$AM,36,FALSE),"")</f>
        <v>6.5799999999999997E-2</v>
      </c>
      <c r="O708" s="35">
        <f t="shared" si="46"/>
        <v>-5.8814771970828628E-2</v>
      </c>
      <c r="P708" s="51">
        <f>IFERROR(VLOOKUP($A708,'دیتا اولیه'!$A:$AM,37,FALSE),"")</f>
        <v>2.0036999999999998</v>
      </c>
      <c r="Q708" s="34">
        <f t="shared" si="47"/>
        <v>1.2500757089392165</v>
      </c>
      <c r="R708" s="54">
        <f>IFERROR(VLOOKUP($A708,'دیتا اولیه'!$A:$AM,31,FALSE),"")</f>
        <v>0.60329999999999995</v>
      </c>
      <c r="S708" s="14">
        <f>IFERROR(VLOOKUP($A708,'دیتا اولیه'!$A:$AM,17,FALSE)/10000000000,"")</f>
        <v>820.24149999999997</v>
      </c>
      <c r="T708" s="14">
        <f>IFERROR(S708/'دیتا اولیه'!$AR$2*1000000,"")</f>
        <v>13740.079065949711</v>
      </c>
      <c r="U708" s="30">
        <f>IFERROR(VLOOKUP($A708,'دیتا اولیه'!$A:$AM,22,FALSE),"")</f>
        <v>0.40179999999999999</v>
      </c>
      <c r="V708" s="19" t="str">
        <f>IFERROR(VLOOKUP($A708,'دیتا اولیه'!$A:$AN,20,FALSE)/10000000000/L708,"")</f>
        <v/>
      </c>
      <c r="W708" s="14" t="str">
        <f>IFERROR(VLOOKUP($A708,'دیتا اولیه'!$A:$AN,40,FALSE),"")</f>
        <v>-</v>
      </c>
      <c r="X708" s="18">
        <f>IFERROR(VLOOKUP($A708,'دیتا اولیه'!$A:$AN,23,FALSE),"")</f>
        <v>25.724900000000002</v>
      </c>
      <c r="Y708" s="18">
        <f>IFERROR(VLOOKUP($A708,'دیتا اولیه'!$A:$AN,24,FALSE),"")</f>
        <v>4.9481000000000002</v>
      </c>
      <c r="Z708" s="18" t="str">
        <f>IFERROR(VLOOKUP($A708,'دیتا اولیه'!$A:$AN,25,FALSE),"")</f>
        <v>-</v>
      </c>
      <c r="AA708" s="30">
        <f>IFERROR(VLOOKUP($A708,'دیتا اولیه'!$A:$AN,38,FALSE),"")</f>
        <v>0.50509999999999999</v>
      </c>
      <c r="AB708" s="18">
        <f>IFERROR(VLOOKUP($A708,'دیتا اولیه'!$A:$AN,39,FALSE),"")</f>
        <v>0.74139999999999995</v>
      </c>
      <c r="AC708" s="49"/>
    </row>
    <row r="709" spans="1:29" ht="20.5" thickBot="1" x14ac:dyDescent="0.4">
      <c r="A709" s="55" t="s">
        <v>303</v>
      </c>
      <c r="B709" s="13" t="str">
        <f>VLOOKUP($A709,'دیتا اولیه'!$A:$AM,2,FALSE)</f>
        <v>بیمه البرز</v>
      </c>
      <c r="C709" s="13" t="str">
        <f>VLOOKUP($A709,'دیتا اولیه'!$A:$AM,3,FALSE)</f>
        <v>بیمه</v>
      </c>
      <c r="D709" s="13">
        <f>VLOOKUP($A709,'دیتا اولیه'!$A:$AM,5,FALSE)/10000000000</f>
        <v>13951</v>
      </c>
      <c r="E709" s="15">
        <f>IFERROR(D709/'دیتا اولیه'!$AO$2*1000,"")</f>
        <v>166.4797136038186</v>
      </c>
      <c r="F709" s="15">
        <f t="shared" si="44"/>
        <v>700.1051986584107</v>
      </c>
      <c r="G709" s="14">
        <f>IFERROR(F709/'دیتا اولیه'!$AP$2*1000000,"")</f>
        <v>13825.142153602106</v>
      </c>
      <c r="H709" s="15">
        <f>IFERROR(VLOOKUP($A709,'دیتا اولیه'!$A:$AM,16,FALSE)/10000000000,"")</f>
        <v>3000.4180999999999</v>
      </c>
      <c r="I709" s="14">
        <f>IFERROR(H709/'دیتا اولیه'!$AQ$2*1000000,"")</f>
        <v>58014.967709501529</v>
      </c>
      <c r="J709" s="15">
        <f t="shared" si="45"/>
        <v>1279.4001650165014</v>
      </c>
      <c r="K709" s="14">
        <f>IFERROR(J709/'دیتا اولیه'!$AR$2*1000000,"")</f>
        <v>21431.565489329474</v>
      </c>
      <c r="L709" s="14">
        <f>IFERROR(VLOOKUP($A709,'دیتا اولیه'!$A:$AM,15,FALSE)/10000000000,"")</f>
        <v>1085.4431</v>
      </c>
      <c r="M709" s="14">
        <f>IFERROR(L709/'دیتا اولیه'!$AS$2*1000000,"")</f>
        <v>16056.613067854025</v>
      </c>
      <c r="N709" s="51">
        <f>IFERROR(VLOOKUP($A709,'دیتا اولیه'!$A:$AM,36,FALSE),"")</f>
        <v>-0.15160000000000001</v>
      </c>
      <c r="O709" s="35">
        <f t="shared" si="46"/>
        <v>-0.25079607106403756</v>
      </c>
      <c r="P709" s="51">
        <f>IFERROR(VLOOKUP($A709,'دیتا اولیه'!$A:$AM,37,FALSE),"")</f>
        <v>0.5504</v>
      </c>
      <c r="Q709" s="34">
        <f t="shared" si="47"/>
        <v>0.16140672475259255</v>
      </c>
      <c r="R709" s="54">
        <f>IFERROR(VLOOKUP($A709,'دیتا اولیه'!$A:$AM,31,FALSE),"")</f>
        <v>0.54500000000000004</v>
      </c>
      <c r="S709" s="14">
        <f>IFERROR(VLOOKUP($A709,'دیتا اولیه'!$A:$AM,17,FALSE)/10000000000,"")</f>
        <v>2581.4520000000002</v>
      </c>
      <c r="T709" s="14">
        <f>IFERROR(S709/'دیتا اولیه'!$AR$2*1000000,"")</f>
        <v>43242.575003769038</v>
      </c>
      <c r="U709" s="30">
        <f>IFERROR(VLOOKUP($A709,'دیتا اولیه'!$A:$AM,22,FALSE),"")</f>
        <v>0.13800000000000001</v>
      </c>
      <c r="V709" s="19" t="str">
        <f>IFERROR(VLOOKUP($A709,'دیتا اولیه'!$A:$AN,20,FALSE)/10000000000/L709,"")</f>
        <v/>
      </c>
      <c r="W709" s="14" t="str">
        <f>IFERROR(VLOOKUP($A709,'دیتا اولیه'!$A:$AN,40,FALSE),"")</f>
        <v>-</v>
      </c>
      <c r="X709" s="18">
        <f>IFERROR(VLOOKUP($A709,'دیتا اولیه'!$A:$AN,23,FALSE),"")</f>
        <v>2.7031000000000001</v>
      </c>
      <c r="Y709" s="18">
        <f>IFERROR(VLOOKUP($A709,'دیتا اولیه'!$A:$AN,24,FALSE),"")</f>
        <v>3.5714000000000001</v>
      </c>
      <c r="Z709" s="18" t="str">
        <f>IFERROR(VLOOKUP($A709,'دیتا اولیه'!$A:$AN,25,FALSE),"")</f>
        <v>-</v>
      </c>
      <c r="AA709" s="30">
        <f>IFERROR(VLOOKUP($A709,'دیتا اولیه'!$A:$AN,38,FALSE),"")</f>
        <v>0.26619999999999999</v>
      </c>
      <c r="AB709" s="18">
        <f>IFERROR(VLOOKUP($A709,'دیتا اولیه'!$A:$AN,39,FALSE),"")</f>
        <v>1.0426</v>
      </c>
      <c r="AC709" s="49"/>
    </row>
    <row r="710" spans="1:29" ht="20.5" thickBot="1" x14ac:dyDescent="0.4">
      <c r="A710" s="55" t="s">
        <v>624</v>
      </c>
      <c r="B710" s="13" t="str">
        <f>VLOOKUP($A710,'دیتا اولیه'!$A:$AM,2,FALSE)</f>
        <v>بیمه کارآفرین</v>
      </c>
      <c r="C710" s="13" t="str">
        <f>VLOOKUP($A710,'دیتا اولیه'!$A:$AM,3,FALSE)</f>
        <v>بیمه</v>
      </c>
      <c r="D710" s="13">
        <f>VLOOKUP($A710,'دیتا اولیه'!$A:$AM,5,FALSE)/10000000000</f>
        <v>4851</v>
      </c>
      <c r="E710" s="15">
        <f>IFERROR(D710/'دیتا اولیه'!$AO$2*1000,"")</f>
        <v>57.887828162291171</v>
      </c>
      <c r="F710" s="15">
        <f t="shared" si="44"/>
        <v>136.1146636587367</v>
      </c>
      <c r="G710" s="14">
        <f>IFERROR(F710/'دیتا اولیه'!$AP$2*1000000,"")</f>
        <v>2687.8883028976443</v>
      </c>
      <c r="H710" s="15">
        <f>IFERROR(VLOOKUP($A710,'دیتا اولیه'!$A:$AM,16,FALSE)/10000000000,"")</f>
        <v>626.3913</v>
      </c>
      <c r="I710" s="14">
        <f>IFERROR(H710/'دیتا اولیه'!$AQ$2*1000000,"")</f>
        <v>12111.669051394099</v>
      </c>
      <c r="J710" s="15">
        <f t="shared" si="45"/>
        <v>134.73853993259976</v>
      </c>
      <c r="K710" s="14">
        <f>IFERROR(J710/'دیتا اولیه'!$AR$2*1000000,"")</f>
        <v>2257.0403861601044</v>
      </c>
      <c r="L710" s="14">
        <f>IFERROR(VLOOKUP($A710,'دیتا اولیه'!$A:$AM,15,FALSE)/10000000000,"")</f>
        <v>663.69510000000002</v>
      </c>
      <c r="M710" s="14">
        <f>IFERROR(L710/'دیتا اولیه'!$AS$2*1000000,"")</f>
        <v>9817.8296179050612</v>
      </c>
      <c r="N710" s="51">
        <f>IFERROR(VLOOKUP($A710,'دیتا اولیه'!$A:$AM,36,FALSE),"")</f>
        <v>3.9258000000000002</v>
      </c>
      <c r="O710" s="35">
        <f t="shared" si="46"/>
        <v>3.3498688273842117</v>
      </c>
      <c r="P710" s="51">
        <f>IFERROR(VLOOKUP($A710,'دیتا اولیه'!$A:$AM,37,FALSE),"")</f>
        <v>3.8759999999999999</v>
      </c>
      <c r="Q710" s="34">
        <f t="shared" si="47"/>
        <v>2.6526181565361453</v>
      </c>
      <c r="R710" s="54">
        <f>IFERROR(VLOOKUP($A710,'دیتا اولیه'!$A:$AM,31,FALSE),"")</f>
        <v>0.52959999999999996</v>
      </c>
      <c r="S710" s="14">
        <f>IFERROR(VLOOKUP($A710,'دیتا اولیه'!$A:$AM,17,FALSE)/10000000000,"")</f>
        <v>1127.1025999999999</v>
      </c>
      <c r="T710" s="14">
        <f>IFERROR(S710/'دیتا اولیه'!$AR$2*1000000,"")</f>
        <v>18880.389299294769</v>
      </c>
      <c r="U710" s="30">
        <f>IFERROR(VLOOKUP($A710,'دیتا اولیه'!$A:$AM,22,FALSE),"")</f>
        <v>0.45500000000000002</v>
      </c>
      <c r="V710" s="19" t="str">
        <f>IFERROR(VLOOKUP($A710,'دیتا اولیه'!$A:$AN,20,FALSE)/10000000000/L710,"")</f>
        <v/>
      </c>
      <c r="W710" s="14" t="str">
        <f>IFERROR(VLOOKUP($A710,'دیتا اولیه'!$A:$AN,40,FALSE),"")</f>
        <v>-</v>
      </c>
      <c r="X710" s="18">
        <f>IFERROR(VLOOKUP($A710,'دیتا اولیه'!$A:$AN,23,FALSE),"")</f>
        <v>2.5676000000000001</v>
      </c>
      <c r="Y710" s="18">
        <f>IFERROR(VLOOKUP($A710,'دیتا اولیه'!$A:$AN,24,FALSE),"")</f>
        <v>4.2091000000000003</v>
      </c>
      <c r="Z710" s="18" t="str">
        <f>IFERROR(VLOOKUP($A710,'دیتا اولیه'!$A:$AN,25,FALSE),"")</f>
        <v>-</v>
      </c>
      <c r="AA710" s="30">
        <f>IFERROR(VLOOKUP($A710,'دیتا اولیه'!$A:$AN,38,FALSE),"")</f>
        <v>0.1915</v>
      </c>
      <c r="AB710" s="18">
        <f>IFERROR(VLOOKUP($A710,'دیتا اولیه'!$A:$AN,39,FALSE),"")</f>
        <v>0.29609999999999997</v>
      </c>
      <c r="AC710" s="49"/>
    </row>
    <row r="711" spans="1:29" ht="20.5" thickBot="1" x14ac:dyDescent="0.4">
      <c r="A711" s="14" t="s">
        <v>189</v>
      </c>
      <c r="B711" s="13" t="str">
        <f>VLOOKUP($A711,'دیتا اولیه'!$A:$AM,2,FALSE)</f>
        <v>بیمه پارسیان</v>
      </c>
      <c r="C711" s="13" t="str">
        <f>VLOOKUP($A711,'دیتا اولیه'!$A:$AM,3,FALSE)</f>
        <v>بیمه</v>
      </c>
      <c r="D711" s="13">
        <f>VLOOKUP($A711,'دیتا اولیه'!$A:$AM,5,FALSE)/10000000000</f>
        <v>7952</v>
      </c>
      <c r="E711" s="15">
        <f>IFERROR(D711/'دیتا اولیه'!$AO$2*1000,"")</f>
        <v>94.892601431980907</v>
      </c>
      <c r="F711" s="15">
        <f t="shared" si="44"/>
        <v>74.77319586400499</v>
      </c>
      <c r="G711" s="14">
        <f>IFERROR(F711/'دیتا اولیه'!$AP$2*1000000,"")</f>
        <v>1476.5638993681871</v>
      </c>
      <c r="H711" s="15">
        <f>IFERROR(VLOOKUP($A711,'دیتا اولیه'!$A:$AM,16,FALSE)/10000000000,"")</f>
        <v>6.5312999999999999</v>
      </c>
      <c r="I711" s="14">
        <f>IFERROR(H711/'دیتا اولیه'!$AQ$2*1000000,"")</f>
        <v>126.28678603194244</v>
      </c>
      <c r="J711" s="15" t="str">
        <f t="shared" si="45"/>
        <v/>
      </c>
      <c r="K711" s="14" t="str">
        <f>IFERROR(J711/'دیتا اولیه'!$AR$2*1000000,"")</f>
        <v/>
      </c>
      <c r="L711" s="14">
        <f>IFERROR(VLOOKUP($A711,'دیتا اولیه'!$A:$AM,15,FALSE)/10000000000,"")</f>
        <v>6275.4601000000002</v>
      </c>
      <c r="M711" s="14">
        <f>IFERROR(L711/'دیتا اولیه'!$AS$2*1000000,"")</f>
        <v>92830.876762178072</v>
      </c>
      <c r="N711" s="51" t="str">
        <f>IFERROR(VLOOKUP($A711,'دیتا اولیه'!$A:$AM,36,FALSE),"")</f>
        <v>-</v>
      </c>
      <c r="O711" s="35" t="str">
        <f t="shared" si="46"/>
        <v/>
      </c>
      <c r="P711" s="51">
        <f>IFERROR(VLOOKUP($A711,'دیتا اولیه'!$A:$AM,37,FALSE),"")</f>
        <v>82.926599999999993</v>
      </c>
      <c r="Q711" s="34">
        <f t="shared" si="47"/>
        <v>61.869528912294179</v>
      </c>
      <c r="R711" s="54">
        <f>IFERROR(VLOOKUP($A711,'دیتا اولیه'!$A:$AM,31,FALSE),"")</f>
        <v>0.38529999999999998</v>
      </c>
      <c r="S711" s="14">
        <f>IFERROR(VLOOKUP($A711,'دیتا اولیه'!$A:$AM,17,FALSE)/10000000000,"")</f>
        <v>5420.4387999999999</v>
      </c>
      <c r="T711" s="14">
        <f>IFERROR(S711/'دیتا اولیه'!$AR$2*1000000,"")</f>
        <v>90799.182538486028</v>
      </c>
      <c r="U711" s="30" t="str">
        <f>IFERROR(VLOOKUP($A711,'دیتا اولیه'!$A:$AM,22,FALSE),"")</f>
        <v>-</v>
      </c>
      <c r="V711" s="19" t="str">
        <f>IFERROR(VLOOKUP($A711,'دیتا اولیه'!$A:$AN,20,FALSE)/10000000000/L711,"")</f>
        <v/>
      </c>
      <c r="W711" s="14" t="str">
        <f>IFERROR(VLOOKUP($A711,'دیتا اولیه'!$A:$AN,40,FALSE),"")</f>
        <v>-</v>
      </c>
      <c r="X711" s="18">
        <f>IFERROR(VLOOKUP($A711,'دیتا اولیه'!$A:$AN,23,FALSE),"")</f>
        <v>1.9817</v>
      </c>
      <c r="Y711" s="18">
        <f>IFERROR(VLOOKUP($A711,'دیتا اولیه'!$A:$AN,24,FALSE),"")</f>
        <v>1.3140000000000001</v>
      </c>
      <c r="Z711" s="18" t="str">
        <f>IFERROR(VLOOKUP($A711,'دیتا اولیه'!$A:$AN,25,FALSE),"")</f>
        <v>-</v>
      </c>
      <c r="AA711" s="30">
        <f>IFERROR(VLOOKUP($A711,'دیتا اولیه'!$A:$AN,38,FALSE),"")</f>
        <v>8.4400000000000003E-2</v>
      </c>
      <c r="AB711" s="18">
        <f>IFERROR(VLOOKUP($A711,'دیتا اولیه'!$A:$AN,39,FALSE),"")</f>
        <v>0.9859</v>
      </c>
      <c r="AC711" s="49"/>
    </row>
    <row r="712" spans="1:29" ht="20.5" thickBot="1" x14ac:dyDescent="0.4">
      <c r="A712" s="14" t="s">
        <v>521</v>
      </c>
      <c r="B712" s="13" t="str">
        <f>VLOOKUP($A712,'دیتا اولیه'!$A:$AM,2,FALSE)</f>
        <v>بیمه پاسارگاد</v>
      </c>
      <c r="C712" s="13" t="str">
        <f>VLOOKUP($A712,'دیتا اولیه'!$A:$AM,3,FALSE)</f>
        <v>بیمه</v>
      </c>
      <c r="D712" s="13">
        <f>VLOOKUP($A712,'دیتا اولیه'!$A:$AM,5,FALSE)/10000000000</f>
        <v>47925</v>
      </c>
      <c r="E712" s="15">
        <f>IFERROR(D712/'دیتا اولیه'!$AO$2*1000,"")</f>
        <v>571.89737470167063</v>
      </c>
      <c r="F712" s="15">
        <f t="shared" si="44"/>
        <v>376.97352404992284</v>
      </c>
      <c r="G712" s="14">
        <f>IFERROR(F712/'دیتا اولیه'!$AP$2*1000000,"")</f>
        <v>7444.184914098003</v>
      </c>
      <c r="H712" s="15">
        <f>IFERROR(VLOOKUP($A712,'دیتا اولیه'!$A:$AM,16,FALSE)/10000000000,"")</f>
        <v>2532.9205000000002</v>
      </c>
      <c r="I712" s="14">
        <f>IFERROR(H712/'دیتا اولیه'!$AQ$2*1000000,"")</f>
        <v>48975.608105495186</v>
      </c>
      <c r="J712" s="15">
        <f t="shared" si="45"/>
        <v>902.62514270364636</v>
      </c>
      <c r="K712" s="14">
        <f>IFERROR(J712/'دیتا اولیه'!$AR$2*1000000,"")</f>
        <v>15120.108928482945</v>
      </c>
      <c r="L712" s="14">
        <f>IFERROR(VLOOKUP($A712,'دیتا اولیه'!$A:$AM,15,FALSE)/10000000000,"")</f>
        <v>1344.0990999999999</v>
      </c>
      <c r="M712" s="14">
        <f>IFERROR(L712/'دیتا اولیه'!$AS$2*1000000,"")</f>
        <v>19882.828656380821</v>
      </c>
      <c r="N712" s="51">
        <f>IFERROR(VLOOKUP($A712,'دیتا اولیه'!$A:$AM,36,FALSE),"")</f>
        <v>0.48909999999999998</v>
      </c>
      <c r="O712" s="35">
        <f t="shared" si="46"/>
        <v>0.31499242170973818</v>
      </c>
      <c r="P712" s="51">
        <f>IFERROR(VLOOKUP($A712,'دیتا اولیه'!$A:$AM,37,FALSE),"")</f>
        <v>2.5655000000000001</v>
      </c>
      <c r="Q712" s="34">
        <f t="shared" si="47"/>
        <v>1.6709208443662074</v>
      </c>
      <c r="R712" s="54">
        <f>IFERROR(VLOOKUP($A712,'دیتا اولیه'!$A:$AM,31,FALSE),"")</f>
        <v>0.36530000000000001</v>
      </c>
      <c r="S712" s="14">
        <f>IFERROR(VLOOKUP($A712,'دیتا اولیه'!$A:$AM,17,FALSE)/10000000000,"")</f>
        <v>3478.6257999999998</v>
      </c>
      <c r="T712" s="14">
        <f>IFERROR(S712/'دیتا اولیه'!$AR$2*1000000,"")</f>
        <v>58271.367070372042</v>
      </c>
      <c r="U712" s="30">
        <f>IFERROR(VLOOKUP($A712,'دیتا اولیه'!$A:$AM,22,FALSE),"")</f>
        <v>0.65139999999999998</v>
      </c>
      <c r="V712" s="19" t="str">
        <f>IFERROR(VLOOKUP($A712,'دیتا اولیه'!$A:$AN,20,FALSE)/10000000000/L712,"")</f>
        <v/>
      </c>
      <c r="W712" s="14" t="str">
        <f>IFERROR(VLOOKUP($A712,'دیتا اولیه'!$A:$AN,40,FALSE),"")</f>
        <v>-</v>
      </c>
      <c r="X712" s="18">
        <f>IFERROR(VLOOKUP($A712,'دیتا اولیه'!$A:$AN,23,FALSE),"")</f>
        <v>8.6666000000000007</v>
      </c>
      <c r="Y712" s="18">
        <f>IFERROR(VLOOKUP($A712,'دیتا اولیه'!$A:$AN,24,FALSE),"")</f>
        <v>11.362</v>
      </c>
      <c r="Z712" s="18" t="str">
        <f>IFERROR(VLOOKUP($A712,'دیتا اولیه'!$A:$AN,25,FALSE),"")</f>
        <v>-</v>
      </c>
      <c r="AA712" s="30">
        <f>IFERROR(VLOOKUP($A712,'دیتا اولیه'!$A:$AN,38,FALSE),"")</f>
        <v>7.9899999999999999E-2</v>
      </c>
      <c r="AB712" s="18">
        <f>IFERROR(VLOOKUP($A712,'دیتا اولیه'!$A:$AN,39,FALSE),"")</f>
        <v>0.70430000000000004</v>
      </c>
      <c r="AC712" s="49"/>
    </row>
    <row r="713" spans="1:29" ht="20.5" thickBot="1" x14ac:dyDescent="0.4">
      <c r="A713" s="14" t="s">
        <v>358</v>
      </c>
      <c r="B713" s="13" t="str">
        <f>VLOOKUP($A713,'دیتا اولیه'!$A:$AM,2,FALSE)</f>
        <v>بیمه میهن</v>
      </c>
      <c r="C713" s="13" t="str">
        <f>VLOOKUP($A713,'دیتا اولیه'!$A:$AM,3,FALSE)</f>
        <v>بیمه</v>
      </c>
      <c r="D713" s="13">
        <f>VLOOKUP($A713,'دیتا اولیه'!$A:$AM,5,FALSE)/10000000000</f>
        <v>2620.8769833900001</v>
      </c>
      <c r="E713" s="15">
        <f>IFERROR(D713/'دیتا اولیه'!$AO$2*1000,"")</f>
        <v>31.27538166336516</v>
      </c>
      <c r="F713" s="15" t="str">
        <f t="shared" si="44"/>
        <v/>
      </c>
      <c r="G713" s="14" t="str">
        <f>IFERROR(F713/'دیتا اولیه'!$AP$2*1000000,"")</f>
        <v/>
      </c>
      <c r="H713" s="15">
        <f>IFERROR(VLOOKUP($A713,'دیتا اولیه'!$A:$AM,16,FALSE)/10000000000,"")</f>
        <v>-135.93549999999999</v>
      </c>
      <c r="I713" s="14">
        <f>IFERROR(H713/'دیتا اولیه'!$AQ$2*1000000,"")</f>
        <v>-2628.3982365907418</v>
      </c>
      <c r="J713" s="15" t="str">
        <f t="shared" si="45"/>
        <v/>
      </c>
      <c r="K713" s="14" t="str">
        <f>IFERROR(J713/'دیتا اولیه'!$AR$2*1000000,"")</f>
        <v/>
      </c>
      <c r="L713" s="14">
        <f>IFERROR(VLOOKUP($A713,'دیتا اولیه'!$A:$AM,15,FALSE)/10000000000,"")</f>
        <v>26.733599999999999</v>
      </c>
      <c r="M713" s="14">
        <f>IFERROR(L713/'دیتا اولیه'!$AS$2*1000000,"")</f>
        <v>395.46160559755032</v>
      </c>
      <c r="N713" s="51" t="str">
        <f>IFERROR(VLOOKUP($A713,'دیتا اولیه'!$A:$AM,36,FALSE),"")</f>
        <v>-</v>
      </c>
      <c r="O713" s="35" t="str">
        <f t="shared" si="46"/>
        <v/>
      </c>
      <c r="P713" s="51" t="str">
        <f>IFERROR(VLOOKUP($A713,'دیتا اولیه'!$A:$AM,37,FALSE),"")</f>
        <v>-</v>
      </c>
      <c r="Q713" s="34" t="str">
        <f t="shared" si="47"/>
        <v/>
      </c>
      <c r="R713" s="54">
        <f>IFERROR(VLOOKUP($A713,'دیتا اولیه'!$A:$AM,31,FALSE),"")</f>
        <v>0.35420000000000001</v>
      </c>
      <c r="S713" s="14">
        <f>IFERROR(VLOOKUP($A713,'دیتا اولیه'!$A:$AM,17,FALSE)/10000000000,"")</f>
        <v>-5.4580000000000002</v>
      </c>
      <c r="T713" s="14">
        <f>IFERROR(S713/'دیتا اولیه'!$AR$2*1000000,"")</f>
        <v>-91.428379985593907</v>
      </c>
      <c r="U713" s="30" t="str">
        <f>IFERROR(VLOOKUP($A713,'دیتا اولیه'!$A:$AM,22,FALSE),"")</f>
        <v>-</v>
      </c>
      <c r="V713" s="19" t="str">
        <f>IFERROR(VLOOKUP($A713,'دیتا اولیه'!$A:$AN,20,FALSE)/10000000000/L713,"")</f>
        <v/>
      </c>
      <c r="W713" s="14" t="str">
        <f>IFERROR(VLOOKUP($A713,'دیتا اولیه'!$A:$AN,40,FALSE),"")</f>
        <v>-</v>
      </c>
      <c r="X713" s="18">
        <f>IFERROR(VLOOKUP($A713,'دیتا اولیه'!$A:$AN,23,FALSE),"")</f>
        <v>6.8574000000000002</v>
      </c>
      <c r="Y713" s="18" t="str">
        <f>IFERROR(VLOOKUP($A713,'دیتا اولیه'!$A:$AN,24,FALSE),"")</f>
        <v>-</v>
      </c>
      <c r="Z713" s="18" t="str">
        <f>IFERROR(VLOOKUP($A713,'دیتا اولیه'!$A:$AN,25,FALSE),"")</f>
        <v>-</v>
      </c>
      <c r="AA713" s="30">
        <f>IFERROR(VLOOKUP($A713,'دیتا اولیه'!$A:$AN,38,FALSE),"")</f>
        <v>0.75060000000000004</v>
      </c>
      <c r="AB713" s="18">
        <f>IFERROR(VLOOKUP($A713,'دیتا اولیه'!$A:$AN,39,FALSE),"")</f>
        <v>1.1351</v>
      </c>
      <c r="AC713" s="49"/>
    </row>
    <row r="714" spans="1:29" ht="20.5" thickBot="1" x14ac:dyDescent="0.4">
      <c r="A714" s="14" t="s">
        <v>1125</v>
      </c>
      <c r="B714" s="13" t="str">
        <f>VLOOKUP($A714,'دیتا اولیه'!$A:$AM,2,FALSE)</f>
        <v>بیمه  ما</v>
      </c>
      <c r="C714" s="13" t="str">
        <f>VLOOKUP($A714,'دیتا اولیه'!$A:$AM,3,FALSE)</f>
        <v>بیمه</v>
      </c>
      <c r="D714" s="13">
        <f>VLOOKUP($A714,'دیتا اولیه'!$A:$AM,5,FALSE)/10000000000</f>
        <v>2922</v>
      </c>
      <c r="E714" s="15">
        <f>IFERROR(D714/'دیتا اولیه'!$AO$2*1000,"")</f>
        <v>34.868735083532222</v>
      </c>
      <c r="F714" s="15">
        <f t="shared" si="44"/>
        <v>53.140088714368815</v>
      </c>
      <c r="G714" s="14">
        <f>IFERROR(F714/'دیتا اولیه'!$AP$2*1000000,"")</f>
        <v>1049.3698403311378</v>
      </c>
      <c r="H714" s="15">
        <f>IFERROR(VLOOKUP($A714,'دیتا اولیه'!$A:$AM,16,FALSE)/10000000000,"")</f>
        <v>548.51110000000006</v>
      </c>
      <c r="I714" s="14">
        <f>IFERROR(H714/'دیتا اولیه'!$AQ$2*1000000,"")</f>
        <v>10605.8064890367</v>
      </c>
      <c r="J714" s="15">
        <f t="shared" si="45"/>
        <v>222.12234042553195</v>
      </c>
      <c r="K714" s="14">
        <f>IFERROR(J714/'دیتا اولیه'!$AR$2*1000000,"")</f>
        <v>3720.8291945245483</v>
      </c>
      <c r="L714" s="14">
        <f>IFERROR(VLOOKUP($A714,'دیتا اولیه'!$A:$AM,15,FALSE)/10000000000,"")</f>
        <v>146.15649999999999</v>
      </c>
      <c r="M714" s="14">
        <f>IFERROR(L714/'دیتا اولیه'!$AS$2*1000000,"")</f>
        <v>2162.0464194316651</v>
      </c>
      <c r="N714" s="51">
        <f>IFERROR(VLOOKUP($A714,'دیتا اولیه'!$A:$AM,36,FALSE),"")</f>
        <v>-0.34200000000000003</v>
      </c>
      <c r="O714" s="35">
        <f t="shared" si="46"/>
        <v>-0.4189342465348147</v>
      </c>
      <c r="P714" s="51">
        <f>IFERROR(VLOOKUP($A714,'دیتا اولیه'!$A:$AM,37,FALSE),"")</f>
        <v>1.7504</v>
      </c>
      <c r="Q714" s="34">
        <f t="shared" si="47"/>
        <v>1.0603283383381901</v>
      </c>
      <c r="R714" s="54">
        <f>IFERROR(VLOOKUP($A714,'دیتا اولیه'!$A:$AM,31,FALSE),"")</f>
        <v>0.33860000000000001</v>
      </c>
      <c r="S714" s="14">
        <f>IFERROR(VLOOKUP($A714,'دیتا اولیه'!$A:$AM,17,FALSE)/10000000000,"")</f>
        <v>711.77750000000003</v>
      </c>
      <c r="T714" s="14">
        <f>IFERROR(S714/'دیتا اولیه'!$AR$2*1000000,"")</f>
        <v>11923.170343568354</v>
      </c>
      <c r="U714" s="30">
        <f>IFERROR(VLOOKUP($A714,'دیتا اولیه'!$A:$AM,22,FALSE),"")</f>
        <v>0.54690000000000005</v>
      </c>
      <c r="V714" s="19">
        <f>IFERROR(VLOOKUP($A714,'دیتا اولیه'!$A:$AN,20,FALSE)/10000000000/L714,"")</f>
        <v>1.3683962054373224E-4</v>
      </c>
      <c r="W714" s="14" t="str">
        <f>IFERROR(VLOOKUP($A714,'دیتا اولیه'!$A:$AN,40,FALSE),"")</f>
        <v>-</v>
      </c>
      <c r="X714" s="18">
        <f>IFERROR(VLOOKUP($A714,'دیتا اولیه'!$A:$AN,23,FALSE),"")</f>
        <v>1.5130999999999999</v>
      </c>
      <c r="Y714" s="18">
        <f>IFERROR(VLOOKUP($A714,'دیتا اولیه'!$A:$AN,24,FALSE),"")</f>
        <v>5.2361000000000004</v>
      </c>
      <c r="Z714" s="18" t="str">
        <f>IFERROR(VLOOKUP($A714,'دیتا اولیه'!$A:$AN,25,FALSE),"")</f>
        <v>-</v>
      </c>
      <c r="AA714" s="30">
        <f>IFERROR(VLOOKUP($A714,'دیتا اولیه'!$A:$AN,38,FALSE),"")</f>
        <v>0.14430000000000001</v>
      </c>
      <c r="AB714" s="18">
        <f>IFERROR(VLOOKUP($A714,'دیتا اولیه'!$A:$AN,39,FALSE),"")</f>
        <v>0.96550000000000002</v>
      </c>
      <c r="AC714" s="49"/>
    </row>
    <row r="715" spans="1:29" ht="20.5" thickBot="1" x14ac:dyDescent="0.4">
      <c r="A715" s="14" t="s">
        <v>802</v>
      </c>
      <c r="B715" s="13" t="str">
        <f>VLOOKUP($A715,'دیتا اولیه'!$A:$AM,2,FALSE)</f>
        <v>بیمه زندگی خاورمیانه</v>
      </c>
      <c r="C715" s="13" t="str">
        <f>VLOOKUP($A715,'دیتا اولیه'!$A:$AM,3,FALSE)</f>
        <v>بیمه</v>
      </c>
      <c r="D715" s="13">
        <f>VLOOKUP($A715,'دیتا اولیه'!$A:$AM,5,FALSE)/10000000000</f>
        <v>1864.8</v>
      </c>
      <c r="E715" s="15">
        <f>IFERROR(D715/'دیتا اولیه'!$AO$2*1000,"")</f>
        <v>22.252983293556085</v>
      </c>
      <c r="F715" s="15">
        <f t="shared" si="44"/>
        <v>28.047664372528917</v>
      </c>
      <c r="G715" s="14">
        <f>IFERROR(F715/'دیتا اولیه'!$AP$2*1000000,"")</f>
        <v>553.86383042118712</v>
      </c>
      <c r="H715" s="15">
        <f>IFERROR(VLOOKUP($A715,'دیتا اولیه'!$A:$AM,16,FALSE)/10000000000,"")</f>
        <v>121.0457</v>
      </c>
      <c r="I715" s="14">
        <f>IFERROR(H715/'دیتا اولیه'!$AQ$2*1000000,"")</f>
        <v>2340.494605359836</v>
      </c>
      <c r="J715" s="15">
        <f t="shared" si="45"/>
        <v>57.692018072289159</v>
      </c>
      <c r="K715" s="14">
        <f>IFERROR(J715/'دیتا اولیه'!$AR$2*1000000,"")</f>
        <v>966.4140253662523</v>
      </c>
      <c r="L715" s="14">
        <f>IFERROR(VLOOKUP($A715,'دیتا اولیه'!$A:$AM,15,FALSE)/10000000000,"")</f>
        <v>38.307499999999997</v>
      </c>
      <c r="M715" s="14">
        <f>IFERROR(L715/'دیتا اولیه'!$AS$2*1000000,"")</f>
        <v>566.67061138148847</v>
      </c>
      <c r="N715" s="51">
        <f>IFERROR(VLOOKUP($A715,'دیتا اولیه'!$A:$AM,36,FALSE),"")</f>
        <v>-0.33600000000000002</v>
      </c>
      <c r="O715" s="35">
        <f t="shared" si="46"/>
        <v>-0.4136357746187187</v>
      </c>
      <c r="P715" s="51">
        <f>IFERROR(VLOOKUP($A715,'دیتا اولیه'!$A:$AM,37,FALSE),"")</f>
        <v>0.36580000000000001</v>
      </c>
      <c r="Q715" s="34">
        <f t="shared" si="47"/>
        <v>2.3122616529341444E-2</v>
      </c>
      <c r="R715" s="54">
        <f>IFERROR(VLOOKUP($A715,'دیتا اولیه'!$A:$AM,31,FALSE),"")</f>
        <v>0.26179999999999998</v>
      </c>
      <c r="S715" s="14">
        <f>IFERROR(VLOOKUP($A715,'دیتا اولیه'!$A:$AM,17,FALSE)/10000000000,"")</f>
        <v>241.00409999999999</v>
      </c>
      <c r="T715" s="14">
        <f>IFERROR(S715/'دیتا اولیه'!$AR$2*1000000,"")</f>
        <v>4037.1224684657523</v>
      </c>
      <c r="U715" s="30">
        <f>IFERROR(VLOOKUP($A715,'دیتا اولیه'!$A:$AM,22,FALSE),"")</f>
        <v>0.1983</v>
      </c>
      <c r="V715" s="19" t="str">
        <f>IFERROR(VLOOKUP($A715,'دیتا اولیه'!$A:$AN,20,FALSE)/10000000000/L715,"")</f>
        <v/>
      </c>
      <c r="W715" s="14" t="str">
        <f>IFERROR(VLOOKUP($A715,'دیتا اولیه'!$A:$AN,40,FALSE),"")</f>
        <v>-</v>
      </c>
      <c r="X715" s="18">
        <f>IFERROR(VLOOKUP($A715,'دیتا اولیه'!$A:$AN,23,FALSE),"")</f>
        <v>13.174099999999999</v>
      </c>
      <c r="Y715" s="18">
        <f>IFERROR(VLOOKUP($A715,'دیتا اولیه'!$A:$AN,24,FALSE),"")</f>
        <v>11.9184</v>
      </c>
      <c r="Z715" s="18" t="str">
        <f>IFERROR(VLOOKUP($A715,'دیتا اولیه'!$A:$AN,25,FALSE),"")</f>
        <v>-</v>
      </c>
      <c r="AA715" s="30">
        <f>IFERROR(VLOOKUP($A715,'دیتا اولیه'!$A:$AN,38,FALSE),"")</f>
        <v>0.94810000000000005</v>
      </c>
      <c r="AB715" s="18">
        <f>IFERROR(VLOOKUP($A715,'دیتا اولیه'!$A:$AN,39,FALSE),"")</f>
        <v>1.2076</v>
      </c>
      <c r="AC715" s="49"/>
    </row>
    <row r="716" spans="1:29" ht="20.5" thickBot="1" x14ac:dyDescent="0.4">
      <c r="A716" s="14" t="s">
        <v>377</v>
      </c>
      <c r="B716" s="13" t="str">
        <f>VLOOKUP($A716,'دیتا اولیه'!$A:$AM,2,FALSE)</f>
        <v>بیمه ایران - معین</v>
      </c>
      <c r="C716" s="13" t="str">
        <f>VLOOKUP($A716,'دیتا اولیه'!$A:$AM,3,FALSE)</f>
        <v>بیمه</v>
      </c>
      <c r="D716" s="13">
        <f>VLOOKUP($A716,'دیتا اولیه'!$A:$AM,5,FALSE)/10000000000</f>
        <v>4190</v>
      </c>
      <c r="E716" s="15">
        <f>IFERROR(D716/'دیتا اولیه'!$AO$2*1000,"")</f>
        <v>50</v>
      </c>
      <c r="F716" s="15">
        <f t="shared" si="44"/>
        <v>162.74568024452623</v>
      </c>
      <c r="G716" s="14">
        <f>IFERROR(F716/'دیتا اولیه'!$AP$2*1000000,"")</f>
        <v>3213.7772560135513</v>
      </c>
      <c r="H716" s="15">
        <f>IFERROR(VLOOKUP($A716,'دیتا اولیه'!$A:$AM,16,FALSE)/10000000000,"")</f>
        <v>538.99199999999996</v>
      </c>
      <c r="I716" s="14">
        <f>IFERROR(H716/'دیتا اولیه'!$AQ$2*1000000,"")</f>
        <v>10421.748714180749</v>
      </c>
      <c r="J716" s="15">
        <f t="shared" si="45"/>
        <v>255.13162526892239</v>
      </c>
      <c r="K716" s="14">
        <f>IFERROR(J716/'دیتا اولیه'!$AR$2*1000000,"")</f>
        <v>4273.7763249229001</v>
      </c>
      <c r="L716" s="14">
        <f>IFERROR(VLOOKUP($A716,'دیتا اولیه'!$A:$AM,15,FALSE)/10000000000,"")</f>
        <v>260.89760000000001</v>
      </c>
      <c r="M716" s="14">
        <f>IFERROR(L716/'دیتا اولیه'!$AS$2*1000000,"")</f>
        <v>3859.3748613186199</v>
      </c>
      <c r="N716" s="51">
        <f>IFERROR(VLOOKUP($A716,'دیتا اولیه'!$A:$AM,36,FALSE),"")</f>
        <v>2.2599999999999999E-2</v>
      </c>
      <c r="O716" s="35">
        <f t="shared" si="46"/>
        <v>-9.6963769766719388E-2</v>
      </c>
      <c r="P716" s="51">
        <f>IFERROR(VLOOKUP($A716,'دیتا اولیه'!$A:$AM,37,FALSE),"")</f>
        <v>0.60309999999999997</v>
      </c>
      <c r="Q716" s="34">
        <f t="shared" si="47"/>
        <v>0.2008843656158934</v>
      </c>
      <c r="R716" s="54">
        <f>IFERROR(VLOOKUP($A716,'دیتا اولیه'!$A:$AM,31,FALSE),"")</f>
        <v>0.25659999999999999</v>
      </c>
      <c r="S716" s="14">
        <f>IFERROR(VLOOKUP($A716,'دیتا اولیه'!$A:$AM,17,FALSE)/10000000000,"")</f>
        <v>635.18269999999995</v>
      </c>
      <c r="T716" s="14">
        <f>IFERROR(S716/'دیتا اولیه'!$AR$2*1000000,"")</f>
        <v>10640.110893344725</v>
      </c>
      <c r="U716" s="30">
        <f>IFERROR(VLOOKUP($A716,'دیتا اولیه'!$A:$AM,22,FALSE),"")</f>
        <v>0.74209999999999998</v>
      </c>
      <c r="V716" s="19" t="str">
        <f>IFERROR(VLOOKUP($A716,'دیتا اولیه'!$A:$AN,20,FALSE)/10000000000/L716,"")</f>
        <v/>
      </c>
      <c r="W716" s="14" t="str">
        <f>IFERROR(VLOOKUP($A716,'دیتا اولیه'!$A:$AN,40,FALSE),"")</f>
        <v>-</v>
      </c>
      <c r="X716" s="18" t="str">
        <f>IFERROR(VLOOKUP($A716,'دیتا اولیه'!$A:$AN,23,FALSE),"")</f>
        <v>-</v>
      </c>
      <c r="Y716" s="18">
        <f>IFERROR(VLOOKUP($A716,'دیتا اولیه'!$A:$AN,24,FALSE),"")</f>
        <v>4.9512999999999998</v>
      </c>
      <c r="Z716" s="18" t="str">
        <f>IFERROR(VLOOKUP($A716,'دیتا اولیه'!$A:$AN,25,FALSE),"")</f>
        <v>-</v>
      </c>
      <c r="AA716" s="30">
        <f>IFERROR(VLOOKUP($A716,'دیتا اولیه'!$A:$AN,38,FALSE),"")</f>
        <v>0.56430000000000002</v>
      </c>
      <c r="AB716" s="18" t="str">
        <f>IFERROR(VLOOKUP($A716,'دیتا اولیه'!$A:$AN,39,FALSE),"")</f>
        <v>-</v>
      </c>
      <c r="AC716" s="49"/>
    </row>
    <row r="717" spans="1:29" ht="20.5" thickBot="1" x14ac:dyDescent="0.4">
      <c r="A717" s="14" t="s">
        <v>276</v>
      </c>
      <c r="B717" s="13" t="str">
        <f>VLOOKUP($A717,'دیتا اولیه'!$A:$AM,2,FALSE)</f>
        <v>بیمه دانا</v>
      </c>
      <c r="C717" s="13" t="str">
        <f>VLOOKUP($A717,'دیتا اولیه'!$A:$AM,3,FALSE)</f>
        <v>بیمه</v>
      </c>
      <c r="D717" s="13">
        <f>VLOOKUP($A717,'دیتا اولیه'!$A:$AM,5,FALSE)/10000000000</f>
        <v>4883.7125219999998</v>
      </c>
      <c r="E717" s="15">
        <f>IFERROR(D717/'دیتا اولیه'!$AO$2*1000,"")</f>
        <v>58.278192386634842</v>
      </c>
      <c r="F717" s="15">
        <f t="shared" si="44"/>
        <v>93.88354743744145</v>
      </c>
      <c r="G717" s="14">
        <f>IFERROR(F717/'دیتا اولیه'!$AP$2*1000000,"")</f>
        <v>1853.9405102180381</v>
      </c>
      <c r="H717" s="15">
        <f>IFERROR(VLOOKUP($A717,'دیتا اولیه'!$A:$AM,16,FALSE)/10000000000,"")</f>
        <v>1217.9525000000001</v>
      </c>
      <c r="I717" s="14">
        <f>IFERROR(H717/'دیتا اولیه'!$AQ$2*1000000,"")</f>
        <v>23549.876251981907</v>
      </c>
      <c r="J717" s="15">
        <f t="shared" si="45"/>
        <v>607.57025330158046</v>
      </c>
      <c r="K717" s="14">
        <f>IFERROR(J717/'دیتا اولیه'!$AR$2*1000000,"")</f>
        <v>10177.56760476373</v>
      </c>
      <c r="L717" s="14">
        <f>IFERROR(VLOOKUP($A717,'دیتا اولیه'!$A:$AM,15,FALSE)/10000000000,"")</f>
        <v>280.63670000000002</v>
      </c>
      <c r="M717" s="14">
        <f>IFERROR(L717/'دیتا اولیه'!$AS$2*1000000,"")</f>
        <v>4151.3690625878316</v>
      </c>
      <c r="N717" s="51">
        <f>IFERROR(VLOOKUP($A717,'دیتا اولیه'!$A:$AM,36,FALSE),"")</f>
        <v>-0.53810000000000002</v>
      </c>
      <c r="O717" s="35">
        <f t="shared" si="46"/>
        <v>-0.59210597032588264</v>
      </c>
      <c r="P717" s="51">
        <f>IFERROR(VLOOKUP($A717,'دیتا اولیه'!$A:$AM,37,FALSE),"")</f>
        <v>1.9892000000000001</v>
      </c>
      <c r="Q717" s="34">
        <f t="shared" si="47"/>
        <v>1.2392137394417246</v>
      </c>
      <c r="R717" s="54">
        <f>IFERROR(VLOOKUP($A717,'دیتا اولیه'!$A:$AM,31,FALSE),"")</f>
        <v>0.21029999999999999</v>
      </c>
      <c r="S717" s="14">
        <f>IFERROR(VLOOKUP($A717,'دیتا اولیه'!$A:$AM,17,FALSE)/10000000000,"")</f>
        <v>4394.9749000000002</v>
      </c>
      <c r="T717" s="14">
        <f>IFERROR(S717/'دیتا اولیه'!$AR$2*1000000,"")</f>
        <v>73621.36958306114</v>
      </c>
      <c r="U717" s="30">
        <f>IFERROR(VLOOKUP($A717,'دیتا اولیه'!$A:$AM,22,FALSE),"")</f>
        <v>0.1598</v>
      </c>
      <c r="V717" s="19" t="str">
        <f>IFERROR(VLOOKUP($A717,'دیتا اولیه'!$A:$AN,20,FALSE)/10000000000/L717,"")</f>
        <v/>
      </c>
      <c r="W717" s="14" t="str">
        <f>IFERROR(VLOOKUP($A717,'دیتا اولیه'!$A:$AN,40,FALSE),"")</f>
        <v>-</v>
      </c>
      <c r="X717" s="18">
        <f>IFERROR(VLOOKUP($A717,'دیتا اولیه'!$A:$AN,23,FALSE),"")</f>
        <v>0.65039999999999998</v>
      </c>
      <c r="Y717" s="18">
        <f>IFERROR(VLOOKUP($A717,'دیتا اولیه'!$A:$AN,24,FALSE),"")</f>
        <v>4.2991000000000001</v>
      </c>
      <c r="Z717" s="18" t="str">
        <f>IFERROR(VLOOKUP($A717,'دیتا اولیه'!$A:$AN,25,FALSE),"")</f>
        <v>-</v>
      </c>
      <c r="AA717" s="30">
        <f>IFERROR(VLOOKUP($A717,'دیتا اولیه'!$A:$AN,38,FALSE),"")</f>
        <v>0.1918</v>
      </c>
      <c r="AB717" s="18">
        <f>IFERROR(VLOOKUP($A717,'دیتا اولیه'!$A:$AN,39,FALSE),"")</f>
        <v>0.73360000000000003</v>
      </c>
      <c r="AC717" s="49"/>
    </row>
    <row r="718" spans="1:29" ht="20.5" thickBot="1" x14ac:dyDescent="0.4">
      <c r="A718" s="55" t="s">
        <v>610</v>
      </c>
      <c r="B718" s="13" t="str">
        <f>VLOOKUP($A718,'دیتا اولیه'!$A:$AM,2,FALSE)</f>
        <v>بیمه نوین</v>
      </c>
      <c r="C718" s="13" t="str">
        <f>VLOOKUP($A718,'دیتا اولیه'!$A:$AM,3,FALSE)</f>
        <v>بیمه</v>
      </c>
      <c r="D718" s="13">
        <f>VLOOKUP($A718,'دیتا اولیه'!$A:$AM,5,FALSE)/10000000000</f>
        <v>872.5</v>
      </c>
      <c r="E718" s="15">
        <f>IFERROR(D718/'دیتا اولیه'!$AO$2*1000,"")</f>
        <v>10.411694510739858</v>
      </c>
      <c r="F718" s="15">
        <f t="shared" si="44"/>
        <v>199.50785056848946</v>
      </c>
      <c r="G718" s="14">
        <f>IFERROR(F718/'دیتا اولیه'!$AP$2*1000000,"")</f>
        <v>3939.7284867395238</v>
      </c>
      <c r="H718" s="15">
        <f>IFERROR(VLOOKUP($A718,'دیتا اولیه'!$A:$AM,16,FALSE)/10000000000,"")</f>
        <v>5.0846999999999998</v>
      </c>
      <c r="I718" s="14">
        <f>IFERROR(H718/'دیتا اولیه'!$AQ$2*1000000,"")</f>
        <v>98.315866816195523</v>
      </c>
      <c r="J718" s="15">
        <f t="shared" si="45"/>
        <v>0.89870044984897313</v>
      </c>
      <c r="K718" s="14">
        <f>IFERROR(J718/'دیتا اولیه'!$AR$2*1000000,"")</f>
        <v>15.05436537596484</v>
      </c>
      <c r="L718" s="14">
        <f>IFERROR(VLOOKUP($A718,'دیتا اولیه'!$A:$AM,15,FALSE)/10000000000,"")</f>
        <v>73.6982</v>
      </c>
      <c r="M718" s="14">
        <f>IFERROR(L718/'دیتا اولیه'!$AS$2*1000000,"")</f>
        <v>1090.1939320424253</v>
      </c>
      <c r="N718" s="51">
        <f>IFERROR(VLOOKUP($A718,'دیتا اولیه'!$A:$AM,36,FALSE),"")</f>
        <v>81.005300000000005</v>
      </c>
      <c r="O718" s="35">
        <f t="shared" si="46"/>
        <v>71.417129836836736</v>
      </c>
      <c r="P718" s="51">
        <f>IFERROR(VLOOKUP($A718,'دیتا اولیه'!$A:$AM,37,FALSE),"")</f>
        <v>-0.63060000000000005</v>
      </c>
      <c r="Q718" s="34">
        <f t="shared" si="47"/>
        <v>-0.72328196328456684</v>
      </c>
      <c r="R718" s="54">
        <f>IFERROR(VLOOKUP($A718,'دیتا اولیه'!$A:$AM,31,FALSE),"")</f>
        <v>2.9700000000000001E-2</v>
      </c>
      <c r="S718" s="14">
        <f>IFERROR(VLOOKUP($A718,'دیتا اولیه'!$A:$AM,17,FALSE)/10000000000,"")</f>
        <v>94.4191</v>
      </c>
      <c r="T718" s="14">
        <f>IFERROR(S718/'دیتا اولیه'!$AR$2*1000000,"")</f>
        <v>1581.6389433304855</v>
      </c>
      <c r="U718" s="30">
        <f>IFERROR(VLOOKUP($A718,'دیتا اولیه'!$A:$AM,22,FALSE),"")</f>
        <v>5.9001000000000001</v>
      </c>
      <c r="V718" s="19" t="str">
        <f>IFERROR(VLOOKUP($A718,'دیتا اولیه'!$A:$AN,20,FALSE)/10000000000/L718,"")</f>
        <v/>
      </c>
      <c r="W718" s="14" t="str">
        <f>IFERROR(VLOOKUP($A718,'دیتا اولیه'!$A:$AN,40,FALSE),"")</f>
        <v>-</v>
      </c>
      <c r="X718" s="18">
        <f>IFERROR(VLOOKUP($A718,'دیتا اولیه'!$A:$AN,23,FALSE),"")</f>
        <v>0.55879999999999996</v>
      </c>
      <c r="Y718" s="18" t="str">
        <f>IFERROR(VLOOKUP($A718,'دیتا اولیه'!$A:$AN,24,FALSE),"")</f>
        <v>-</v>
      </c>
      <c r="Z718" s="18" t="str">
        <f>IFERROR(VLOOKUP($A718,'دیتا اولیه'!$A:$AN,25,FALSE),"")</f>
        <v>-</v>
      </c>
      <c r="AA718" s="30">
        <f>IFERROR(VLOOKUP($A718,'دیتا اولیه'!$A:$AN,38,FALSE),"")</f>
        <v>0.1636</v>
      </c>
      <c r="AB718" s="18">
        <f>IFERROR(VLOOKUP($A718,'دیتا اولیه'!$A:$AN,39,FALSE),"")</f>
        <v>1.0618000000000001</v>
      </c>
      <c r="AC718" s="49"/>
    </row>
    <row r="719" spans="1:29" ht="20.5" thickBot="1" x14ac:dyDescent="0.4">
      <c r="A719" s="14" t="s">
        <v>587</v>
      </c>
      <c r="B719" s="13" t="str">
        <f>VLOOKUP($A719,'دیتا اولیه'!$A:$AM,2,FALSE)</f>
        <v>بیمه اتکایی آوای پارس</v>
      </c>
      <c r="C719" s="13" t="str">
        <f>VLOOKUP($A719,'دیتا اولیه'!$A:$AM,3,FALSE)</f>
        <v>بیمه</v>
      </c>
      <c r="D719" s="13">
        <f>VLOOKUP($A719,'دیتا اولیه'!$A:$AM,5,FALSE)/10000000000</f>
        <v>858</v>
      </c>
      <c r="E719" s="15">
        <f>IFERROR(D719/'دیتا اولیه'!$AO$2*1000,"")</f>
        <v>10.238663484486873</v>
      </c>
      <c r="F719" s="15">
        <f t="shared" si="44"/>
        <v>21.670353982300885</v>
      </c>
      <c r="G719" s="14">
        <f>IFERROR(F719/'دیتا اولیه'!$AP$2*1000000,"")</f>
        <v>427.92958100910118</v>
      </c>
      <c r="H719" s="15">
        <f>IFERROR(VLOOKUP($A719,'دیتا اولیه'!$A:$AM,16,FALSE)/10000000000,"")</f>
        <v>170.6138</v>
      </c>
      <c r="I719" s="14">
        <f>IFERROR(H719/'دیتا اولیه'!$AQ$2*1000000,"")</f>
        <v>3298.9249390927721</v>
      </c>
      <c r="J719" s="15">
        <f t="shared" si="45"/>
        <v>10.462045596847261</v>
      </c>
      <c r="K719" s="14">
        <f>IFERROR(J719/'دیتا اولیه'!$AR$2*1000000,"")</f>
        <v>175.25245149416656</v>
      </c>
      <c r="L719" s="14">
        <f>IFERROR(VLOOKUP($A719,'دیتا اولیه'!$A:$AM,15,FALSE)/10000000000,"")</f>
        <v>28.4055</v>
      </c>
      <c r="M719" s="14">
        <f>IFERROR(L719/'دیتا اولیه'!$AS$2*1000000,"")</f>
        <v>420.19348826200792</v>
      </c>
      <c r="N719" s="51">
        <f>IFERROR(VLOOKUP($A719,'دیتا اولیه'!$A:$AM,36,FALSE),"")</f>
        <v>1.7151000000000001</v>
      </c>
      <c r="O719" s="35">
        <f t="shared" si="46"/>
        <v>1.3976468498986701</v>
      </c>
      <c r="P719" s="51">
        <f>IFERROR(VLOOKUP($A719,'دیتا اولیه'!$A:$AM,37,FALSE),"")</f>
        <v>0.31080000000000002</v>
      </c>
      <c r="Q719" s="34">
        <f t="shared" si="47"/>
        <v>-1.8077957426665292E-2</v>
      </c>
      <c r="R719" s="54">
        <f>IFERROR(VLOOKUP($A719,'دیتا اولیه'!$A:$AM,31,FALSE),"")</f>
        <v>-0.58309999999999995</v>
      </c>
      <c r="S719" s="14">
        <f>IFERROR(VLOOKUP($A719,'دیتا اولیه'!$A:$AM,17,FALSE)/10000000000,"")</f>
        <v>84.743300000000005</v>
      </c>
      <c r="T719" s="14">
        <f>IFERROR(S719/'دیتا اولیه'!$AR$2*1000000,"")</f>
        <v>1419.5570966715247</v>
      </c>
      <c r="U719" s="30">
        <f>IFERROR(VLOOKUP($A719,'دیتا اولیه'!$A:$AM,22,FALSE),"")</f>
        <v>0.87919999999999998</v>
      </c>
      <c r="V719" s="19" t="str">
        <f>IFERROR(VLOOKUP($A719,'دیتا اولیه'!$A:$AN,20,FALSE)/10000000000/L719,"")</f>
        <v/>
      </c>
      <c r="W719" s="14" t="str">
        <f>IFERROR(VLOOKUP($A719,'دیتا اولیه'!$A:$AN,40,FALSE),"")</f>
        <v>-</v>
      </c>
      <c r="X719" s="18" t="str">
        <f>IFERROR(VLOOKUP($A719,'دیتا اولیه'!$A:$AN,23,FALSE),"")</f>
        <v>-</v>
      </c>
      <c r="Y719" s="18">
        <f>IFERROR(VLOOKUP($A719,'دیتا اولیه'!$A:$AN,24,FALSE),"")</f>
        <v>4.5012999999999996</v>
      </c>
      <c r="Z719" s="18" t="str">
        <f>IFERROR(VLOOKUP($A719,'دیتا اولیه'!$A:$AN,25,FALSE),"")</f>
        <v>-</v>
      </c>
      <c r="AA719" s="30">
        <f>IFERROR(VLOOKUP($A719,'دیتا اولیه'!$A:$AN,38,FALSE),"")</f>
        <v>0.20660000000000001</v>
      </c>
      <c r="AB719" s="18" t="str">
        <f>IFERROR(VLOOKUP($A719,'دیتا اولیه'!$A:$AN,39,FALSE),"")</f>
        <v>-</v>
      </c>
      <c r="AC719" s="49"/>
    </row>
    <row r="720" spans="1:29" ht="20.5" thickBot="1" x14ac:dyDescent="0.4">
      <c r="A720" s="14" t="s">
        <v>1691</v>
      </c>
      <c r="B720" s="13" t="str">
        <f>VLOOKUP($A720,'دیتا اولیه'!$A:$AM,2,FALSE)</f>
        <v>بیمه  آوای پارس70%تادیه-پذیره</v>
      </c>
      <c r="C720" s="13" t="str">
        <f>VLOOKUP($A720,'دیتا اولیه'!$A:$AM,3,FALSE)</f>
        <v>بیمه</v>
      </c>
      <c r="D720" s="13">
        <f>VLOOKUP($A720,'دیتا اولیه'!$A:$AM,5,FALSE)/10000000000</f>
        <v>350</v>
      </c>
      <c r="E720" s="15">
        <f>IFERROR(D720/'دیتا اولیه'!$AO$2*1000,"")</f>
        <v>4.1766109785202863</v>
      </c>
      <c r="F720" s="15">
        <f t="shared" si="44"/>
        <v>21.670353982300885</v>
      </c>
      <c r="G720" s="14">
        <f>IFERROR(F720/'دیتا اولیه'!$AP$2*1000000,"")</f>
        <v>427.92958100910118</v>
      </c>
      <c r="H720" s="15">
        <f>IFERROR(VLOOKUP($A720,'دیتا اولیه'!$A:$AM,16,FALSE)/10000000000,"")</f>
        <v>170.6138</v>
      </c>
      <c r="I720" s="14">
        <f>IFERROR(H720/'دیتا اولیه'!$AQ$2*1000000,"")</f>
        <v>3298.9249390927721</v>
      </c>
      <c r="J720" s="15">
        <f t="shared" si="45"/>
        <v>10.462045596847261</v>
      </c>
      <c r="K720" s="14">
        <f>IFERROR(J720/'دیتا اولیه'!$AR$2*1000000,"")</f>
        <v>175.25245149416656</v>
      </c>
      <c r="L720" s="14">
        <f>IFERROR(VLOOKUP($A720,'دیتا اولیه'!$A:$AM,15,FALSE)/10000000000,"")</f>
        <v>28.4055</v>
      </c>
      <c r="M720" s="14">
        <f>IFERROR(L720/'دیتا اولیه'!$AS$2*1000000,"")</f>
        <v>420.19348826200792</v>
      </c>
      <c r="N720" s="51">
        <f>IFERROR(VLOOKUP($A720,'دیتا اولیه'!$A:$AM,36,FALSE),"")</f>
        <v>1.7151000000000001</v>
      </c>
      <c r="O720" s="35">
        <f t="shared" si="46"/>
        <v>1.3976468498986701</v>
      </c>
      <c r="P720" s="51">
        <f>IFERROR(VLOOKUP($A720,'دیتا اولیه'!$A:$AM,37,FALSE),"")</f>
        <v>0.31080000000000002</v>
      </c>
      <c r="Q720" s="34">
        <f t="shared" si="47"/>
        <v>-1.8077957426665292E-2</v>
      </c>
      <c r="R720" s="54">
        <f>IFERROR(VLOOKUP($A720,'دیتا اولیه'!$A:$AM,31,FALSE),"")</f>
        <v>-0.58309999999999995</v>
      </c>
      <c r="S720" s="14">
        <f>IFERROR(VLOOKUP($A720,'دیتا اولیه'!$A:$AM,17,FALSE)/10000000000,"")</f>
        <v>84.743300000000005</v>
      </c>
      <c r="T720" s="14">
        <f>IFERROR(S720/'دیتا اولیه'!$AR$2*1000000,"")</f>
        <v>1419.5570966715247</v>
      </c>
      <c r="U720" s="30" t="str">
        <f>IFERROR(VLOOKUP($A720,'دیتا اولیه'!$A:$AM,22,FALSE),"")</f>
        <v>-</v>
      </c>
      <c r="V720" s="19" t="str">
        <f>IFERROR(VLOOKUP($A720,'دیتا اولیه'!$A:$AN,20,FALSE)/10000000000/L720,"")</f>
        <v/>
      </c>
      <c r="W720" s="14" t="str">
        <f>IFERROR(VLOOKUP($A720,'دیتا اولیه'!$A:$AN,40,FALSE),"")</f>
        <v>-</v>
      </c>
      <c r="X720" s="18" t="str">
        <f>IFERROR(VLOOKUP($A720,'دیتا اولیه'!$A:$AN,23,FALSE),"")</f>
        <v>-</v>
      </c>
      <c r="Y720" s="18">
        <f>IFERROR(VLOOKUP($A720,'دیتا اولیه'!$A:$AN,24,FALSE),"")</f>
        <v>1.8667</v>
      </c>
      <c r="Z720" s="18" t="str">
        <f>IFERROR(VLOOKUP($A720,'دیتا اولیه'!$A:$AN,25,FALSE),"")</f>
        <v>-</v>
      </c>
      <c r="AA720" s="30" t="str">
        <f>IFERROR(VLOOKUP($A720,'دیتا اولیه'!$A:$AN,38,FALSE),"")</f>
        <v>-</v>
      </c>
      <c r="AB720" s="18" t="str">
        <f>IFERROR(VLOOKUP($A720,'دیتا اولیه'!$A:$AN,39,FALSE),"")</f>
        <v>-</v>
      </c>
    </row>
    <row r="721" spans="1:29" ht="20.5" thickBot="1" x14ac:dyDescent="0.4">
      <c r="A721" s="14" t="s">
        <v>1225</v>
      </c>
      <c r="B721" s="13" t="str">
        <f>VLOOKUP($A721,'دیتا اولیه'!$A:$AM,2,FALSE)</f>
        <v>بیمه اتکایی ایرانیان</v>
      </c>
      <c r="C721" s="13" t="str">
        <f>VLOOKUP($A721,'دیتا اولیه'!$A:$AM,3,FALSE)</f>
        <v>بیمه</v>
      </c>
      <c r="D721" s="13">
        <f>VLOOKUP($A721,'دیتا اولیه'!$A:$AM,5,FALSE)/10000000000</f>
        <v>4428</v>
      </c>
      <c r="E721" s="15">
        <f>IFERROR(D721/'دیتا اولیه'!$AO$2*1000,"")</f>
        <v>52.840095465393794</v>
      </c>
      <c r="F721" s="15">
        <f t="shared" si="44"/>
        <v>35.960731503676371</v>
      </c>
      <c r="G721" s="14">
        <f>IFERROR(F721/'دیتا اولیه'!$AP$2*1000000,"")</f>
        <v>710.12502969345132</v>
      </c>
      <c r="H721" s="15">
        <f>IFERROR(VLOOKUP($A721,'دیتا اولیه'!$A:$AM,16,FALSE)/10000000000,"")</f>
        <v>590.63869999999997</v>
      </c>
      <c r="I721" s="14">
        <f>IFERROR(H721/'دیتا اولیه'!$AQ$2*1000000,"")</f>
        <v>11420.370083916625</v>
      </c>
      <c r="J721" s="15">
        <f t="shared" si="45"/>
        <v>167.12805107022155</v>
      </c>
      <c r="K721" s="14">
        <f>IFERROR(J721/'دیتا اولیه'!$AR$2*1000000,"")</f>
        <v>2799.605525742023</v>
      </c>
      <c r="L721" s="14">
        <f>IFERROR(VLOOKUP($A721,'دیتا اولیه'!$A:$AM,15,FALSE)/10000000000,"")</f>
        <v>133.51859999999999</v>
      </c>
      <c r="M721" s="14">
        <f>IFERROR(L721/'دیتا اولیه'!$AS$2*1000000,"")</f>
        <v>1975.0980015088533</v>
      </c>
      <c r="N721" s="51">
        <f>IFERROR(VLOOKUP($A721,'دیتا اولیه'!$A:$AM,36,FALSE),"")</f>
        <v>-0.2011</v>
      </c>
      <c r="O721" s="35">
        <f t="shared" si="46"/>
        <v>-0.29450846437182887</v>
      </c>
      <c r="P721" s="51">
        <f>IFERROR(VLOOKUP($A721,'دیتا اولیه'!$A:$AM,37,FALSE),"")</f>
        <v>2.7128999999999999</v>
      </c>
      <c r="Q721" s="34">
        <f t="shared" si="47"/>
        <v>1.7813383825683049</v>
      </c>
      <c r="R721" s="54">
        <f>IFERROR(VLOOKUP($A721,'دیتا اولیه'!$A:$AM,31,FALSE),"")</f>
        <v>-0.69540000000000002</v>
      </c>
      <c r="S721" s="14">
        <f>IFERROR(VLOOKUP($A721,'دیتا اولیه'!$A:$AM,17,FALSE)/10000000000,"")</f>
        <v>771.79369999999994</v>
      </c>
      <c r="T721" s="14">
        <f>IFERROR(S721/'دیتا اولیه'!$AR$2*1000000,"")</f>
        <v>12928.51734593028</v>
      </c>
      <c r="U721" s="30">
        <f>IFERROR(VLOOKUP($A721,'دیتا اولیه'!$A:$AM,22,FALSE),"")</f>
        <v>0.38940000000000002</v>
      </c>
      <c r="V721" s="19" t="str">
        <f>IFERROR(VLOOKUP($A721,'دیتا اولیه'!$A:$AN,20,FALSE)/10000000000/L721,"")</f>
        <v/>
      </c>
      <c r="W721" s="14" t="str">
        <f>IFERROR(VLOOKUP($A721,'دیتا اولیه'!$A:$AN,40,FALSE),"")</f>
        <v>-</v>
      </c>
      <c r="X721" s="18">
        <f>IFERROR(VLOOKUP($A721,'دیتا اولیه'!$A:$AN,23,FALSE),"")</f>
        <v>20.492599999999999</v>
      </c>
      <c r="Y721" s="18">
        <f>IFERROR(VLOOKUP($A721,'دیتا اولیه'!$A:$AN,24,FALSE),"")</f>
        <v>6.7347000000000001</v>
      </c>
      <c r="Z721" s="18" t="str">
        <f>IFERROR(VLOOKUP($A721,'دیتا اولیه'!$A:$AN,25,FALSE),"")</f>
        <v>-</v>
      </c>
      <c r="AA721" s="30">
        <f>IFERROR(VLOOKUP($A721,'دیتا اولیه'!$A:$AN,38,FALSE),"")</f>
        <v>0.40500000000000003</v>
      </c>
      <c r="AB721" s="18">
        <f>IFERROR(VLOOKUP($A721,'دیتا اولیه'!$A:$AN,39,FALSE),"")</f>
        <v>0.84670000000000001</v>
      </c>
      <c r="AC721" s="49"/>
    </row>
    <row r="722" spans="1:29" ht="20.5" thickBot="1" x14ac:dyDescent="0.4">
      <c r="A722" s="14" t="s">
        <v>878</v>
      </c>
      <c r="B722" s="13" t="str">
        <f>VLOOKUP($A722,'دیتا اولیه'!$A:$AM,2,FALSE)</f>
        <v>توسعه خدمات دریایی وبندری سینا</v>
      </c>
      <c r="C722" s="13" t="str">
        <f>VLOOKUP($A722,'دیتا اولیه'!$A:$AM,3,FALSE)</f>
        <v>بنادر و کشتیرانی</v>
      </c>
      <c r="D722" s="13">
        <f>VLOOKUP($A722,'دیتا اولیه'!$A:$AM,5,FALSE)/10000000000</f>
        <v>16243.21818</v>
      </c>
      <c r="E722" s="15">
        <f>IFERROR(D722/'دیتا اولیه'!$AO$2*1000,"")</f>
        <v>193.83315250596658</v>
      </c>
      <c r="F722" s="15">
        <f t="shared" si="44"/>
        <v>424.41429112008075</v>
      </c>
      <c r="G722" s="14">
        <f>IFERROR(F722/'دیتا اولیه'!$AP$2*1000000,"")</f>
        <v>8381.0089083744224</v>
      </c>
      <c r="H722" s="15">
        <f>IFERROR(VLOOKUP($A722,'دیتا اولیه'!$A:$AM,16,FALSE)/10000000000,"")</f>
        <v>1477.8298</v>
      </c>
      <c r="I722" s="14">
        <f>IFERROR(H722/'دیتا اولیه'!$AQ$2*1000000,"")</f>
        <v>28574.767005684676</v>
      </c>
      <c r="J722" s="15">
        <f t="shared" si="45"/>
        <v>718.96506410256404</v>
      </c>
      <c r="K722" s="14">
        <f>IFERROR(J722/'دیتا اولیه'!$AR$2*1000000,"")</f>
        <v>12043.571102443408</v>
      </c>
      <c r="L722" s="14">
        <f>IFERROR(VLOOKUP($A722,'دیتا اولیه'!$A:$AM,15,FALSE)/10000000000,"")</f>
        <v>672.95129999999995</v>
      </c>
      <c r="M722" s="14">
        <f>IFERROR(L722/'دیتا اولیه'!$AS$2*1000000,"")</f>
        <v>9954.7536279049127</v>
      </c>
      <c r="N722" s="51">
        <f>IFERROR(VLOOKUP($A722,'دیتا اولیه'!$A:$AM,36,FALSE),"")</f>
        <v>-6.4000000000000001E-2</v>
      </c>
      <c r="O722" s="35">
        <f t="shared" si="46"/>
        <v>-0.1734383810890372</v>
      </c>
      <c r="P722" s="51">
        <f>IFERROR(VLOOKUP($A722,'دیتا اولیه'!$A:$AM,37,FALSE),"")</f>
        <v>0.58560000000000001</v>
      </c>
      <c r="Q722" s="34">
        <f t="shared" si="47"/>
        <v>0.18777509208443655</v>
      </c>
      <c r="R722" s="54">
        <f>IFERROR(VLOOKUP($A722,'دیتا اولیه'!$A:$AM,31,FALSE),"")</f>
        <v>0.7782</v>
      </c>
      <c r="S722" s="14">
        <f>IFERROR(VLOOKUP($A722,'دیتا اولیه'!$A:$AM,17,FALSE)/10000000000,"")</f>
        <v>2709.2582000000002</v>
      </c>
      <c r="T722" s="14">
        <f>IFERROR(S722/'دیتا اولیه'!$AR$2*1000000,"")</f>
        <v>45383.489957619313</v>
      </c>
      <c r="U722" s="30">
        <f>IFERROR(VLOOKUP($A722,'دیتا اولیه'!$A:$AM,22,FALSE),"")</f>
        <v>0.70069999999999999</v>
      </c>
      <c r="V722" s="19">
        <f>IFERROR(VLOOKUP($A722,'دیتا اولیه'!$A:$AN,20,FALSE)/10000000000/L722,"")</f>
        <v>1.9985695844558147E-2</v>
      </c>
      <c r="W722" s="14">
        <f>IFERROR(VLOOKUP($A722,'دیتا اولیه'!$A:$AN,40,FALSE),"")</f>
        <v>49.486600000000003</v>
      </c>
      <c r="X722" s="18">
        <f>IFERROR(VLOOKUP($A722,'دیتا اولیه'!$A:$AN,23,FALSE),"")</f>
        <v>2.8860999999999999</v>
      </c>
      <c r="Y722" s="18">
        <f>IFERROR(VLOOKUP($A722,'دیتا اولیه'!$A:$AN,24,FALSE),"")</f>
        <v>6.4454000000000002</v>
      </c>
      <c r="Z722" s="18" t="str">
        <f>IFERROR(VLOOKUP($A722,'دیتا اولیه'!$A:$AN,25,FALSE),"")</f>
        <v>-</v>
      </c>
      <c r="AA722" s="30">
        <f>IFERROR(VLOOKUP($A722,'دیتا اولیه'!$A:$AN,38,FALSE),"")</f>
        <v>5.6099999999999997E-2</v>
      </c>
      <c r="AB722" s="18">
        <f>IFERROR(VLOOKUP($A722,'دیتا اولیه'!$A:$AN,39,FALSE),"")</f>
        <v>0.93269999999999997</v>
      </c>
      <c r="AC722" s="49"/>
    </row>
    <row r="723" spans="1:29" ht="20.5" thickBot="1" x14ac:dyDescent="0.4">
      <c r="A723" s="55" t="s">
        <v>311</v>
      </c>
      <c r="B723" s="13" t="str">
        <f>VLOOKUP($A723,'دیتا اولیه'!$A:$AM,2,FALSE)</f>
        <v>تایدواترخاورمیانه</v>
      </c>
      <c r="C723" s="13" t="str">
        <f>VLOOKUP($A723,'دیتا اولیه'!$A:$AM,3,FALSE)</f>
        <v>بنادر و کشتیرانی</v>
      </c>
      <c r="D723" s="13">
        <f>VLOOKUP($A723,'دیتا اولیه'!$A:$AM,5,FALSE)/10000000000</f>
        <v>12750</v>
      </c>
      <c r="E723" s="15">
        <f>IFERROR(D723/'دیتا اولیه'!$AO$2*1000,"")</f>
        <v>152.14797136038186</v>
      </c>
      <c r="F723" s="15">
        <f t="shared" si="44"/>
        <v>200.57296137339054</v>
      </c>
      <c r="G723" s="14">
        <f>IFERROR(F723/'دیتا اولیه'!$AP$2*1000000,"")</f>
        <v>3960.7614805171902</v>
      </c>
      <c r="H723" s="15">
        <f>IFERROR(VLOOKUP($A723,'دیتا اولیه'!$A:$AM,16,FALSE)/10000000000,"")</f>
        <v>1325.8404</v>
      </c>
      <c r="I723" s="14">
        <f>IFERROR(H723/'دیتا اولیه'!$AQ$2*1000000,"")</f>
        <v>25635.956533508644</v>
      </c>
      <c r="J723" s="15">
        <f t="shared" si="45"/>
        <v>415.99583186153302</v>
      </c>
      <c r="K723" s="14">
        <f>IFERROR(J723/'دیتا اولیه'!$AR$2*1000000,"")</f>
        <v>6968.4545598863097</v>
      </c>
      <c r="L723" s="14">
        <f>IFERROR(VLOOKUP($A723,'دیتا اولیه'!$A:$AM,15,FALSE)/10000000000,"")</f>
        <v>588.84209999999996</v>
      </c>
      <c r="M723" s="14">
        <f>IFERROR(L723/'دیتا اولیه'!$AS$2*1000000,"")</f>
        <v>8710.5530983269473</v>
      </c>
      <c r="N723" s="51">
        <f>IFERROR(VLOOKUP($A723,'دیتا اولیه'!$A:$AM,36,FALSE),"")</f>
        <v>0.41549999999999998</v>
      </c>
      <c r="O723" s="35">
        <f t="shared" si="46"/>
        <v>0.24999783287229471</v>
      </c>
      <c r="P723" s="51">
        <f>IFERROR(VLOOKUP($A723,'دیتا اولیه'!$A:$AM,37,FALSE),"")</f>
        <v>1.9358</v>
      </c>
      <c r="Q723" s="34">
        <f t="shared" si="47"/>
        <v>1.1992117276371657</v>
      </c>
      <c r="R723" s="54">
        <f>IFERROR(VLOOKUP($A723,'دیتا اولیه'!$A:$AM,31,FALSE),"")</f>
        <v>0.9617</v>
      </c>
      <c r="S723" s="14">
        <f>IFERROR(VLOOKUP($A723,'دیتا اولیه'!$A:$AM,17,FALSE)/10000000000,"")</f>
        <v>1681.7073</v>
      </c>
      <c r="T723" s="14">
        <f>IFERROR(S723/'دیتا اولیه'!$AR$2*1000000,"")</f>
        <v>28170.717121463389</v>
      </c>
      <c r="U723" s="30">
        <f>IFERROR(VLOOKUP($A723,'دیتا اولیه'!$A:$AM,22,FALSE),"")</f>
        <v>0.57020000000000004</v>
      </c>
      <c r="V723" s="19">
        <f>IFERROR(VLOOKUP($A723,'دیتا اولیه'!$A:$AN,20,FALSE)/10000000000/L723,"")</f>
        <v>1.9108688050667574E-3</v>
      </c>
      <c r="W723" s="14">
        <f>IFERROR(VLOOKUP($A723,'دیتا اولیه'!$A:$AN,40,FALSE),"")</f>
        <v>360.5224</v>
      </c>
      <c r="X723" s="18">
        <f>IFERROR(VLOOKUP($A723,'دیتا اولیه'!$A:$AN,23,FALSE),"")</f>
        <v>6.6924000000000001</v>
      </c>
      <c r="Y723" s="18">
        <f>IFERROR(VLOOKUP($A723,'دیتا اولیه'!$A:$AN,24,FALSE),"")</f>
        <v>6.6994999999999996</v>
      </c>
      <c r="Z723" s="18" t="str">
        <f>IFERROR(VLOOKUP($A723,'دیتا اولیه'!$A:$AN,25,FALSE),"")</f>
        <v>-</v>
      </c>
      <c r="AA723" s="30">
        <f>IFERROR(VLOOKUP($A723,'دیتا اولیه'!$A:$AN,38,FALSE),"")</f>
        <v>0.47239999999999999</v>
      </c>
      <c r="AB723" s="18">
        <f>IFERROR(VLOOKUP($A723,'دیتا اولیه'!$A:$AN,39,FALSE),"")</f>
        <v>0.85980000000000001</v>
      </c>
      <c r="AC723" s="49"/>
    </row>
    <row r="724" spans="1:29" ht="20.5" thickBot="1" x14ac:dyDescent="0.4">
      <c r="A724" s="14" t="s">
        <v>697</v>
      </c>
      <c r="B724" s="13" t="str">
        <f>VLOOKUP($A724,'دیتا اولیه'!$A:$AM,2,FALSE)</f>
        <v>کشتیرانی دریای خزر</v>
      </c>
      <c r="C724" s="13" t="str">
        <f>VLOOKUP($A724,'دیتا اولیه'!$A:$AM,3,FALSE)</f>
        <v>بنادر و کشتیرانی</v>
      </c>
      <c r="D724" s="13">
        <f>VLOOKUP($A724,'دیتا اولیه'!$A:$AM,5,FALSE)/10000000000</f>
        <v>2934</v>
      </c>
      <c r="E724" s="15">
        <f>IFERROR(D724/'دیتا اولیه'!$AO$2*1000,"")</f>
        <v>35.011933174224346</v>
      </c>
      <c r="F724" s="15">
        <f t="shared" si="44"/>
        <v>229.50991831971996</v>
      </c>
      <c r="G724" s="14">
        <f>IFERROR(F724/'دیتا اولیه'!$AP$2*1000000,"")</f>
        <v>4532.1863807211676</v>
      </c>
      <c r="H724" s="15">
        <f>IFERROR(VLOOKUP($A724,'دیتا اولیه'!$A:$AM,16,FALSE)/10000000000,"")</f>
        <v>1017.5194</v>
      </c>
      <c r="I724" s="14">
        <f>IFERROR(H724/'دیتا اولیه'!$AQ$2*1000000,"")</f>
        <v>19674.376426002553</v>
      </c>
      <c r="J724" s="15">
        <f t="shared" si="45"/>
        <v>15.532408869795944</v>
      </c>
      <c r="K724" s="14">
        <f>IFERROR(J724/'دیتا اولیه'!$AR$2*1000000,"")</f>
        <v>260.18742767301444</v>
      </c>
      <c r="L724" s="14">
        <f>IFERROR(VLOOKUP($A724,'دیتا اولیه'!$A:$AM,15,FALSE)/10000000000,"")</f>
        <v>98.344999999999999</v>
      </c>
      <c r="M724" s="14">
        <f>IFERROR(L724/'دیتا اولیه'!$AS$2*1000000,"")</f>
        <v>1454.7861718021923</v>
      </c>
      <c r="N724" s="51">
        <f>IFERROR(VLOOKUP($A724,'دیتا اولیه'!$A:$AM,36,FALSE),"")</f>
        <v>5.3315999999999999</v>
      </c>
      <c r="O724" s="35">
        <f t="shared" si="46"/>
        <v>4.5913007973254834</v>
      </c>
      <c r="P724" s="51">
        <f>IFERROR(VLOOKUP($A724,'دیتا اولیه'!$A:$AM,37,FALSE),"")</f>
        <v>-0.57150000000000001</v>
      </c>
      <c r="Q724" s="34">
        <f t="shared" si="47"/>
        <v>-0.67901007381547607</v>
      </c>
      <c r="R724" s="54">
        <f>IFERROR(VLOOKUP($A724,'دیتا اولیه'!$A:$AM,31,FALSE),"")</f>
        <v>-0.29380000000000001</v>
      </c>
      <c r="S724" s="14">
        <f>IFERROR(VLOOKUP($A724,'دیتا اولیه'!$A:$AM,17,FALSE)/10000000000,"")</f>
        <v>529.65740000000005</v>
      </c>
      <c r="T724" s="14">
        <f>IFERROR(S724/'دیتا اولیه'!$AR$2*1000000,"")</f>
        <v>8872.429100289799</v>
      </c>
      <c r="U724" s="30">
        <f>IFERROR(VLOOKUP($A724,'دیتا اولیه'!$A:$AM,22,FALSE),"")</f>
        <v>0.76770000000000005</v>
      </c>
      <c r="V724" s="19" t="str">
        <f>IFERROR(VLOOKUP($A724,'دیتا اولیه'!$A:$AN,20,FALSE)/10000000000/L724,"")</f>
        <v/>
      </c>
      <c r="W724" s="14">
        <f>IFERROR(VLOOKUP($A724,'دیتا اولیه'!$A:$AN,40,FALSE),"")</f>
        <v>259.3553</v>
      </c>
      <c r="X724" s="18">
        <f>IFERROR(VLOOKUP($A724,'دیتا اولیه'!$A:$AN,23,FALSE),"")</f>
        <v>1.9475</v>
      </c>
      <c r="Y724" s="18">
        <f>IFERROR(VLOOKUP($A724,'دیتا اولیه'!$A:$AN,24,FALSE),"")</f>
        <v>7.0026000000000002</v>
      </c>
      <c r="Z724" s="18" t="str">
        <f>IFERROR(VLOOKUP($A724,'دیتا اولیه'!$A:$AN,25,FALSE),"")</f>
        <v>-</v>
      </c>
      <c r="AA724" s="30">
        <f>IFERROR(VLOOKUP($A724,'دیتا اولیه'!$A:$AN,38,FALSE),"")</f>
        <v>0.15870000000000001</v>
      </c>
      <c r="AB724" s="18">
        <f>IFERROR(VLOOKUP($A724,'دیتا اولیه'!$A:$AN,39,FALSE),"")</f>
        <v>0.77580000000000005</v>
      </c>
      <c r="AC724" s="49"/>
    </row>
    <row r="725" spans="1:29" ht="20.5" thickBot="1" x14ac:dyDescent="0.4">
      <c r="A725" s="14" t="s">
        <v>1282</v>
      </c>
      <c r="B725" s="13" t="str">
        <f>VLOOKUP($A725,'دیتا اولیه'!$A:$AM,2,FALSE)</f>
        <v>دریایی و کشتیرانی خط دریابندر</v>
      </c>
      <c r="C725" s="13" t="str">
        <f>VLOOKUP($A725,'دیتا اولیه'!$A:$AM,3,FALSE)</f>
        <v>بنادر و کشتیرانی</v>
      </c>
      <c r="D725" s="13">
        <f>VLOOKUP($A725,'دیتا اولیه'!$A:$AM,5,FALSE)/10000000000</f>
        <v>970.5</v>
      </c>
      <c r="E725" s="15">
        <f>IFERROR(D725/'دیتا اولیه'!$AO$2*1000,"")</f>
        <v>11.581145584725537</v>
      </c>
      <c r="F725" s="15">
        <f t="shared" si="44"/>
        <v>16.49420080641147</v>
      </c>
      <c r="G725" s="14">
        <f>IFERROR(F725/'دیتا اولیه'!$AP$2*1000000,"")</f>
        <v>325.71486584540816</v>
      </c>
      <c r="H725" s="15">
        <f>IFERROR(VLOOKUP($A725,'دیتا اولیه'!$A:$AM,16,FALSE)/10000000000,"")</f>
        <v>108.14100000000001</v>
      </c>
      <c r="I725" s="14">
        <f>IFERROR(H725/'دیتا اولیه'!$AQ$2*1000000,"")</f>
        <v>2090.9741289299664</v>
      </c>
      <c r="J725" s="15">
        <f t="shared" si="45"/>
        <v>40.927865612648219</v>
      </c>
      <c r="K725" s="14">
        <f>IFERROR(J725/'دیتا اولیه'!$AR$2*1000000,"")</f>
        <v>685.59333991068593</v>
      </c>
      <c r="L725" s="14">
        <f>IFERROR(VLOOKUP($A725,'دیتا اولیه'!$A:$AM,15,FALSE)/10000000000,"")</f>
        <v>33.135199999999998</v>
      </c>
      <c r="M725" s="14">
        <f>IFERROR(L725/'دیتا اولیه'!$AS$2*1000000,"")</f>
        <v>490.15842960902944</v>
      </c>
      <c r="N725" s="51">
        <f>IFERROR(VLOOKUP($A725,'دیتا اولیه'!$A:$AM,36,FALSE),"")</f>
        <v>-0.19040000000000001</v>
      </c>
      <c r="O725" s="35">
        <f t="shared" si="46"/>
        <v>-0.28505952278812441</v>
      </c>
      <c r="P725" s="51">
        <f>IFERROR(VLOOKUP($A725,'دیتا اولیه'!$A:$AM,37,FALSE),"")</f>
        <v>1.0088999999999999</v>
      </c>
      <c r="Q725" s="34">
        <f t="shared" si="47"/>
        <v>0.50486969127675629</v>
      </c>
      <c r="R725" s="54" t="str">
        <f>IFERROR(VLOOKUP($A725,'دیتا اولیه'!$A:$AM,31,FALSE),"")</f>
        <v>-</v>
      </c>
      <c r="S725" s="14">
        <f>IFERROR(VLOOKUP($A725,'دیتا اولیه'!$A:$AM,17,FALSE)/10000000000,"")</f>
        <v>143.8357</v>
      </c>
      <c r="T725" s="14">
        <f>IFERROR(S725/'دیتا اولیه'!$AR$2*1000000,"")</f>
        <v>2409.4292845536625</v>
      </c>
      <c r="U725" s="30">
        <f>IFERROR(VLOOKUP($A725,'دیتا اولیه'!$A:$AM,22,FALSE),"")</f>
        <v>0.74</v>
      </c>
      <c r="V725" s="19">
        <f>IFERROR(VLOOKUP($A725,'دیتا اولیه'!$A:$AN,20,FALSE)/10000000000/L725,"")</f>
        <v>1.8844008788237283E-2</v>
      </c>
      <c r="W725" s="14">
        <f>IFERROR(VLOOKUP($A725,'دیتا اولیه'!$A:$AN,40,FALSE),"")</f>
        <v>242.66909999999999</v>
      </c>
      <c r="X725" s="18">
        <f>IFERROR(VLOOKUP($A725,'دیتا اولیه'!$A:$AN,23,FALSE),"")</f>
        <v>2.3868</v>
      </c>
      <c r="Y725" s="18">
        <f>IFERROR(VLOOKUP($A725,'دیتا اولیه'!$A:$AN,24,FALSE),"")</f>
        <v>7.21</v>
      </c>
      <c r="Z725" s="18" t="str">
        <f>IFERROR(VLOOKUP($A725,'دیتا اولیه'!$A:$AN,25,FALSE),"")</f>
        <v>-</v>
      </c>
      <c r="AA725" s="30">
        <f>IFERROR(VLOOKUP($A725,'دیتا اولیه'!$A:$AN,38,FALSE),"")</f>
        <v>8.0600000000000005E-2</v>
      </c>
      <c r="AB725" s="18">
        <f>IFERROR(VLOOKUP($A725,'دیتا اولیه'!$A:$AN,39,FALSE),"")</f>
        <v>0.4027</v>
      </c>
      <c r="AC725" s="49"/>
    </row>
    <row r="726" spans="1:29" ht="20.5" thickBot="1" x14ac:dyDescent="0.4">
      <c r="A726" s="14" t="s">
        <v>1509</v>
      </c>
      <c r="B726" s="13" t="str">
        <f>VLOOKUP($A726,'دیتا اولیه'!$A:$AM,2,FALSE)</f>
        <v>کشتیرانی آریا</v>
      </c>
      <c r="C726" s="13" t="str">
        <f>VLOOKUP($A726,'دیتا اولیه'!$A:$AM,3,FALSE)</f>
        <v>بنادر و کشتیرانی</v>
      </c>
      <c r="D726" s="13">
        <f>VLOOKUP($A726,'دیتا اولیه'!$A:$AM,5,FALSE)/10000000000</f>
        <v>151.47</v>
      </c>
      <c r="E726" s="15">
        <f>IFERROR(D726/'دیتا اولیه'!$AO$2*1000,"")</f>
        <v>1.8075178997613364</v>
      </c>
      <c r="F726" s="15" t="str">
        <f t="shared" si="44"/>
        <v/>
      </c>
      <c r="G726" s="14" t="str">
        <f>IFERROR(F726/'دیتا اولیه'!$AP$2*1000000,"")</f>
        <v/>
      </c>
      <c r="H726" s="15">
        <f>IFERROR(VLOOKUP($A726,'دیتا اولیه'!$A:$AM,16,FALSE)/10000000000,"")</f>
        <v>-4.2760999999999996</v>
      </c>
      <c r="I726" s="14">
        <f>IFERROR(H726/'دیتا اولیه'!$AQ$2*1000000,"")</f>
        <v>-82.681078154607661</v>
      </c>
      <c r="J726" s="15">
        <f t="shared" si="45"/>
        <v>1.6440497335701598</v>
      </c>
      <c r="K726" s="14">
        <f>IFERROR(J726/'دیتا اولیه'!$AR$2*1000000,"")</f>
        <v>27.53990541518267</v>
      </c>
      <c r="L726" s="14">
        <f>IFERROR(VLOOKUP($A726,'دیتا اولیه'!$A:$AM,15,FALSE)/10000000000,"")</f>
        <v>-1.3884000000000001</v>
      </c>
      <c r="M726" s="14">
        <f>IFERROR(L726/'دیتا اولیه'!$AS$2*1000000,"")</f>
        <v>-20.538157719560363</v>
      </c>
      <c r="N726" s="51">
        <f>IFERROR(VLOOKUP($A726,'دیتا اولیه'!$A:$AM,36,FALSE),"")</f>
        <v>-1.8445</v>
      </c>
      <c r="O726" s="35">
        <f t="shared" si="46"/>
        <v>-1.7457599221905002</v>
      </c>
      <c r="P726" s="51" t="str">
        <f>IFERROR(VLOOKUP($A726,'دیتا اولیه'!$A:$AM,37,FALSE),"")</f>
        <v>-</v>
      </c>
      <c r="Q726" s="34" t="str">
        <f t="shared" si="47"/>
        <v/>
      </c>
      <c r="R726" s="54" t="str">
        <f>IFERROR(VLOOKUP($A726,'دیتا اولیه'!$A:$AM,31,FALSE),"")</f>
        <v>-</v>
      </c>
      <c r="S726" s="14">
        <f>IFERROR(VLOOKUP($A726,'دیتا اولیه'!$A:$AM,17,FALSE)/10000000000,"")</f>
        <v>-101.3043</v>
      </c>
      <c r="T726" s="14">
        <f>IFERROR(S726/'دیتا اولیه'!$AR$2*1000000,"")</f>
        <v>-1696.9747223478566</v>
      </c>
      <c r="U726" s="30" t="str">
        <f>IFERROR(VLOOKUP($A726,'دیتا اولیه'!$A:$AM,22,FALSE),"")</f>
        <v>-</v>
      </c>
      <c r="V726" s="19" t="str">
        <f>IFERROR(VLOOKUP($A726,'دیتا اولیه'!$A:$AN,20,FALSE)/10000000000/L726,"")</f>
        <v/>
      </c>
      <c r="W726" s="14" t="str">
        <f>IFERROR(VLOOKUP($A726,'دیتا اولیه'!$A:$AN,40,FALSE),"")</f>
        <v>-</v>
      </c>
      <c r="X726" s="18" t="str">
        <f>IFERROR(VLOOKUP($A726,'دیتا اولیه'!$A:$AN,23,FALSE),"")</f>
        <v>-</v>
      </c>
      <c r="Y726" s="18" t="str">
        <f>IFERROR(VLOOKUP($A726,'دیتا اولیه'!$A:$AN,24,FALSE),"")</f>
        <v>-</v>
      </c>
      <c r="Z726" s="18" t="str">
        <f>IFERROR(VLOOKUP($A726,'دیتا اولیه'!$A:$AN,25,FALSE),"")</f>
        <v>-</v>
      </c>
      <c r="AA726" s="30">
        <f>IFERROR(VLOOKUP($A726,'دیتا اولیه'!$A:$AN,38,FALSE),"")</f>
        <v>-0.1032</v>
      </c>
      <c r="AB726" s="18">
        <f>IFERROR(VLOOKUP($A726,'دیتا اولیه'!$A:$AN,39,FALSE),"")</f>
        <v>0.25140000000000001</v>
      </c>
    </row>
    <row r="727" spans="1:29" ht="20.5" thickBot="1" x14ac:dyDescent="0.4">
      <c r="A727" s="14" t="s">
        <v>598</v>
      </c>
      <c r="B727" s="13" t="str">
        <f>VLOOKUP($A727,'دیتا اولیه'!$A:$AM,2,FALSE)</f>
        <v>بانک شهر</v>
      </c>
      <c r="C727" s="13" t="str">
        <f>VLOOKUP($A727,'دیتا اولیه'!$A:$AM,3,FALSE)</f>
        <v>بانکها و موسسات اعتباری</v>
      </c>
      <c r="D727" s="13">
        <f>VLOOKUP($A727,'دیتا اولیه'!$A:$AM,5,FALSE)/10000000000</f>
        <v>54192.104992038599</v>
      </c>
      <c r="E727" s="15">
        <f>IFERROR(D727/'دیتا اولیه'!$AO$2*1000,"")</f>
        <v>646.68383045392125</v>
      </c>
      <c r="F727" s="15">
        <f t="shared" si="44"/>
        <v>1273.243304911733</v>
      </c>
      <c r="G727" s="14">
        <f>IFERROR(F727/'دیتا اولیه'!$AP$2*1000000,"")</f>
        <v>25143.035247072137</v>
      </c>
      <c r="H727" s="15">
        <f>IFERROR(VLOOKUP($A727,'دیتا اولیه'!$A:$AM,16,FALSE)/10000000000,"")</f>
        <v>7665.0177999999996</v>
      </c>
      <c r="I727" s="14">
        <f>IFERROR(H727/'دیتا اولیه'!$AQ$2*1000000,"")</f>
        <v>148207.93147453497</v>
      </c>
      <c r="J727" s="15">
        <f t="shared" si="45"/>
        <v>2558.4693532818537</v>
      </c>
      <c r="K727" s="14">
        <f>IFERROR(J727/'دیتا اولیه'!$AR$2*1000000,"")</f>
        <v>42857.586700870292</v>
      </c>
      <c r="L727" s="14">
        <f>IFERROR(VLOOKUP($A727,'دیتا اولیه'!$A:$AM,15,FALSE)/10000000000,"")</f>
        <v>2120.4594000000002</v>
      </c>
      <c r="M727" s="14">
        <f>IFERROR(L727/'دیتا اولیه'!$AS$2*1000000,"")</f>
        <v>31367.278590553396</v>
      </c>
      <c r="N727" s="51">
        <f>IFERROR(VLOOKUP($A727,'دیتا اولیه'!$A:$AM,36,FALSE),"")</f>
        <v>-0.17119999999999999</v>
      </c>
      <c r="O727" s="35">
        <f t="shared" si="46"/>
        <v>-0.26810441265661755</v>
      </c>
      <c r="P727" s="51">
        <f>IFERROR(VLOOKUP($A727,'دیتا اولیه'!$A:$AM,37,FALSE),"")</f>
        <v>0.66539999999999999</v>
      </c>
      <c r="Q727" s="34">
        <f t="shared" si="47"/>
        <v>0.2475533793878788</v>
      </c>
      <c r="R727" s="54" t="str">
        <f>IFERROR(VLOOKUP($A727,'دیتا اولیه'!$A:$AM,31,FALSE),"")</f>
        <v>-</v>
      </c>
      <c r="S727" s="14">
        <f>IFERROR(VLOOKUP($A727,'دیتا اولیه'!$A:$AM,17,FALSE)/10000000000,"")</f>
        <v>-12571.3941</v>
      </c>
      <c r="T727" s="14">
        <f>IFERROR(S727/'دیتا اولیه'!$AR$2*1000000,"")</f>
        <v>-210586.69782401124</v>
      </c>
      <c r="U727" s="30" t="str">
        <f>IFERROR(VLOOKUP($A727,'دیتا اولیه'!$A:$AM,22,FALSE),"")</f>
        <v>-</v>
      </c>
      <c r="V727" s="19">
        <f>IFERROR(VLOOKUP($A727,'دیتا اولیه'!$A:$AN,20,FALSE)/10000000000/L727,"")</f>
        <v>2.5420434835960546E-3</v>
      </c>
      <c r="W727" s="14" t="str">
        <f>IFERROR(VLOOKUP($A727,'دیتا اولیه'!$A:$AN,40,FALSE),"")</f>
        <v>-</v>
      </c>
      <c r="X727" s="18">
        <f>IFERROR(VLOOKUP($A727,'دیتا اولیه'!$A:$AN,23,FALSE),"")</f>
        <v>2.2170000000000001</v>
      </c>
      <c r="Y727" s="18">
        <f>IFERROR(VLOOKUP($A727,'دیتا اولیه'!$A:$AN,24,FALSE),"")</f>
        <v>25.897300000000001</v>
      </c>
      <c r="Z727" s="18" t="str">
        <f>IFERROR(VLOOKUP($A727,'دیتا اولیه'!$A:$AN,25,FALSE),"")</f>
        <v>-</v>
      </c>
      <c r="AA727" s="30">
        <f>IFERROR(VLOOKUP($A727,'دیتا اولیه'!$A:$AN,38,FALSE),"")</f>
        <v>0.22489999999999999</v>
      </c>
      <c r="AB727" s="18">
        <f>IFERROR(VLOOKUP($A727,'دیتا اولیه'!$A:$AN,39,FALSE),"")</f>
        <v>0.3826</v>
      </c>
      <c r="AC727" s="49"/>
    </row>
    <row r="728" spans="1:29" ht="20.5" thickBot="1" x14ac:dyDescent="0.4">
      <c r="A728" s="14" t="s">
        <v>1501</v>
      </c>
      <c r="B728" s="13" t="str">
        <f>VLOOKUP($A728,'دیتا اولیه'!$A:$AM,2,FALSE)</f>
        <v>بانک  آینده</v>
      </c>
      <c r="C728" s="13" t="str">
        <f>VLOOKUP($A728,'دیتا اولیه'!$A:$AM,3,FALSE)</f>
        <v>بانکها و موسسات اعتباری</v>
      </c>
      <c r="D728" s="13">
        <f>VLOOKUP($A728,'دیتا اولیه'!$A:$AM,5,FALSE)/10000000000</f>
        <v>14080</v>
      </c>
      <c r="E728" s="15">
        <f>IFERROR(D728/'دیتا اولیه'!$AO$2*1000,"")</f>
        <v>168.01909307875894</v>
      </c>
      <c r="F728" s="15" t="str">
        <f t="shared" si="44"/>
        <v/>
      </c>
      <c r="G728" s="14" t="str">
        <f>IFERROR(F728/'دیتا اولیه'!$AP$2*1000000,"")</f>
        <v/>
      </c>
      <c r="H728" s="15">
        <f>IFERROR(VLOOKUP($A728,'دیتا اولیه'!$A:$AM,16,FALSE)/10000000000,"")</f>
        <v>-108073.649</v>
      </c>
      <c r="I728" s="14">
        <f>IFERROR(H728/'دیتا اولیه'!$AQ$2*1000000,"")</f>
        <v>-2089671.8550601339</v>
      </c>
      <c r="J728" s="15" t="str">
        <f t="shared" si="45"/>
        <v/>
      </c>
      <c r="K728" s="14" t="str">
        <f>IFERROR(J728/'دیتا اولیه'!$AR$2*1000000,"")</f>
        <v/>
      </c>
      <c r="L728" s="14">
        <f>IFERROR(VLOOKUP($A728,'دیتا اولیه'!$A:$AM,15,FALSE)/10000000000,"")</f>
        <v>-34776.571799999998</v>
      </c>
      <c r="M728" s="14">
        <f>IFERROR(L728/'دیتا اولیه'!$AS$2*1000000,"")</f>
        <v>-514438.71836215438</v>
      </c>
      <c r="N728" s="51" t="str">
        <f>IFERROR(VLOOKUP($A728,'دیتا اولیه'!$A:$AM,36,FALSE),"")</f>
        <v>-</v>
      </c>
      <c r="O728" s="35" t="str">
        <f t="shared" si="46"/>
        <v/>
      </c>
      <c r="P728" s="51" t="str">
        <f>IFERROR(VLOOKUP($A728,'دیتا اولیه'!$A:$AM,37,FALSE),"")</f>
        <v>-</v>
      </c>
      <c r="Q728" s="34" t="str">
        <f t="shared" si="47"/>
        <v/>
      </c>
      <c r="R728" s="54" t="str">
        <f>IFERROR(VLOOKUP($A728,'دیتا اولیه'!$A:$AM,31,FALSE),"")</f>
        <v>-</v>
      </c>
      <c r="S728" s="14">
        <f>IFERROR(VLOOKUP($A728,'دیتا اولیه'!$A:$AM,17,FALSE)/10000000000,"")</f>
        <v>-426280.89659999998</v>
      </c>
      <c r="T728" s="14">
        <f>IFERROR(S728/'دیتا اولیه'!$AR$2*1000000,"")</f>
        <v>-7140742.358912508</v>
      </c>
      <c r="U728" s="30" t="str">
        <f>IFERROR(VLOOKUP($A728,'دیتا اولیه'!$A:$AM,22,FALSE),"")</f>
        <v>-</v>
      </c>
      <c r="V728" s="19">
        <f>IFERROR(VLOOKUP($A728,'دیتا اولیه'!$A:$AN,20,FALSE)/10000000000/L728,"")</f>
        <v>-0.47074632583537174</v>
      </c>
      <c r="W728" s="14" t="str">
        <f>IFERROR(VLOOKUP($A728,'دیتا اولیه'!$A:$AN,40,FALSE),"")</f>
        <v>-</v>
      </c>
      <c r="X728" s="18" t="str">
        <f>IFERROR(VLOOKUP($A728,'دیتا اولیه'!$A:$AN,23,FALSE),"")</f>
        <v>-</v>
      </c>
      <c r="Y728" s="18" t="str">
        <f>IFERROR(VLOOKUP($A728,'دیتا اولیه'!$A:$AN,24,FALSE),"")</f>
        <v>-</v>
      </c>
      <c r="Z728" s="18" t="str">
        <f>IFERROR(VLOOKUP($A728,'دیتا اولیه'!$A:$AN,25,FALSE),"")</f>
        <v>-</v>
      </c>
      <c r="AA728" s="30">
        <f>IFERROR(VLOOKUP($A728,'دیتا اولیه'!$A:$AN,38,FALSE),"")</f>
        <v>0.31719999999999998</v>
      </c>
      <c r="AB728" s="18">
        <f>IFERROR(VLOOKUP($A728,'دیتا اولیه'!$A:$AN,39,FALSE),"")</f>
        <v>1.0846</v>
      </c>
      <c r="AC728" s="49"/>
    </row>
    <row r="729" spans="1:29" ht="20.5" thickBot="1" x14ac:dyDescent="0.4">
      <c r="A729" s="14" t="s">
        <v>1521</v>
      </c>
      <c r="B729" s="13" t="str">
        <f>VLOOKUP($A729,'دیتا اولیه'!$A:$AM,2,FALSE)</f>
        <v>بانک ایران زمین</v>
      </c>
      <c r="C729" s="13" t="str">
        <f>VLOOKUP($A729,'دیتا اولیه'!$A:$AM,3,FALSE)</f>
        <v>بانکها و موسسات اعتباری</v>
      </c>
      <c r="D729" s="13">
        <f>VLOOKUP($A729,'دیتا اولیه'!$A:$AM,5,FALSE)/10000000000</f>
        <v>2112</v>
      </c>
      <c r="E729" s="15">
        <f>IFERROR(D729/'دیتا اولیه'!$AO$2*1000,"")</f>
        <v>25.202863961813843</v>
      </c>
      <c r="F729" s="15" t="str">
        <f t="shared" si="44"/>
        <v/>
      </c>
      <c r="G729" s="14" t="str">
        <f>IFERROR(F729/'دیتا اولیه'!$AP$2*1000000,"")</f>
        <v/>
      </c>
      <c r="H729" s="15">
        <f>IFERROR(VLOOKUP($A729,'دیتا اولیه'!$A:$AM,16,FALSE)/10000000000,"")</f>
        <v>-17019.1407</v>
      </c>
      <c r="I729" s="14">
        <f>IFERROR(H729/'دیتا اولیه'!$AQ$2*1000000,"")</f>
        <v>-329075.77052476892</v>
      </c>
      <c r="J729" s="15" t="str">
        <f t="shared" si="45"/>
        <v/>
      </c>
      <c r="K729" s="14" t="str">
        <f>IFERROR(J729/'دیتا اولیه'!$AR$2*1000000,"")</f>
        <v/>
      </c>
      <c r="L729" s="14">
        <f>IFERROR(VLOOKUP($A729,'دیتا اولیه'!$A:$AM,15,FALSE)/10000000000,"")</f>
        <v>-6130.2718999999997</v>
      </c>
      <c r="M729" s="14">
        <f>IFERROR(L729/'دیتا اولیه'!$AS$2*1000000,"")</f>
        <v>-90683.154095353617</v>
      </c>
      <c r="N729" s="51" t="str">
        <f>IFERROR(VLOOKUP($A729,'دیتا اولیه'!$A:$AM,36,FALSE),"")</f>
        <v>-</v>
      </c>
      <c r="O729" s="35" t="str">
        <f t="shared" si="46"/>
        <v/>
      </c>
      <c r="P729" s="51" t="str">
        <f>IFERROR(VLOOKUP($A729,'دیتا اولیه'!$A:$AM,37,FALSE),"")</f>
        <v>-</v>
      </c>
      <c r="Q729" s="34" t="str">
        <f t="shared" si="47"/>
        <v/>
      </c>
      <c r="R729" s="54" t="str">
        <f>IFERROR(VLOOKUP($A729,'دیتا اولیه'!$A:$AM,31,FALSE),"")</f>
        <v>-</v>
      </c>
      <c r="S729" s="14">
        <f>IFERROR(VLOOKUP($A729,'دیتا اولیه'!$A:$AM,17,FALSE)/10000000000,"")</f>
        <v>-72226.138200000001</v>
      </c>
      <c r="T729" s="14">
        <f>IFERROR(S729/'دیتا اولیه'!$AR$2*1000000,"")</f>
        <v>-1209878.8582340821</v>
      </c>
      <c r="U729" s="30" t="str">
        <f>IFERROR(VLOOKUP($A729,'دیتا اولیه'!$A:$AM,22,FALSE),"")</f>
        <v>-</v>
      </c>
      <c r="V729" s="19">
        <f>IFERROR(VLOOKUP($A729,'دیتا اولیه'!$A:$AN,20,FALSE)/10000000000/L729,"")</f>
        <v>-0.45514720154582383</v>
      </c>
      <c r="W729" s="14" t="str">
        <f>IFERROR(VLOOKUP($A729,'دیتا اولیه'!$A:$AN,40,FALSE),"")</f>
        <v>-</v>
      </c>
      <c r="X729" s="18" t="str">
        <f>IFERROR(VLOOKUP($A729,'دیتا اولیه'!$A:$AN,23,FALSE),"")</f>
        <v>-</v>
      </c>
      <c r="Y729" s="18" t="str">
        <f>IFERROR(VLOOKUP($A729,'دیتا اولیه'!$A:$AN,24,FALSE),"")</f>
        <v>-</v>
      </c>
      <c r="Z729" s="18" t="str">
        <f>IFERROR(VLOOKUP($A729,'دیتا اولیه'!$A:$AN,25,FALSE),"")</f>
        <v>-</v>
      </c>
      <c r="AA729" s="30">
        <f>IFERROR(VLOOKUP($A729,'دیتا اولیه'!$A:$AN,38,FALSE),"")</f>
        <v>0.66979999999999995</v>
      </c>
      <c r="AB729" s="18">
        <f>IFERROR(VLOOKUP($A729,'دیتا اولیه'!$A:$AN,39,FALSE),"")</f>
        <v>0.23200000000000001</v>
      </c>
      <c r="AC729" s="49"/>
    </row>
    <row r="730" spans="1:29" ht="20.5" thickBot="1" x14ac:dyDescent="0.4">
      <c r="A730" s="14" t="s">
        <v>965</v>
      </c>
      <c r="B730" s="13" t="str">
        <f>VLOOKUP($A730,'دیتا اولیه'!$A:$AM,2,FALSE)</f>
        <v>بانک سرمایه</v>
      </c>
      <c r="C730" s="13" t="str">
        <f>VLOOKUP($A730,'دیتا اولیه'!$A:$AM,3,FALSE)</f>
        <v>بانکها و موسسات اعتباری</v>
      </c>
      <c r="D730" s="13">
        <f>VLOOKUP($A730,'دیتا اولیه'!$A:$AM,5,FALSE)/10000000000</f>
        <v>1996</v>
      </c>
      <c r="E730" s="15">
        <f>IFERROR(D730/'دیتا اولیه'!$AO$2*1000,"")</f>
        <v>23.818615751789974</v>
      </c>
      <c r="F730" s="15" t="str">
        <f t="shared" si="44"/>
        <v/>
      </c>
      <c r="G730" s="14" t="str">
        <f>IFERROR(F730/'دیتا اولیه'!$AP$2*1000000,"")</f>
        <v/>
      </c>
      <c r="H730" s="15">
        <f>IFERROR(VLOOKUP($A730,'دیتا اولیه'!$A:$AM,16,FALSE)/10000000000,"")</f>
        <v>-6465.5537999999997</v>
      </c>
      <c r="I730" s="14">
        <f>IFERROR(H730/'دیتا اولیه'!$AQ$2*1000000,"")</f>
        <v>-125015.541977648</v>
      </c>
      <c r="J730" s="15" t="str">
        <f t="shared" si="45"/>
        <v/>
      </c>
      <c r="K730" s="14" t="str">
        <f>IFERROR(J730/'دیتا اولیه'!$AR$2*1000000,"")</f>
        <v/>
      </c>
      <c r="L730" s="14">
        <f>IFERROR(VLOOKUP($A730,'دیتا اولیه'!$A:$AM,15,FALSE)/10000000000,"")</f>
        <v>-2308.9992000000002</v>
      </c>
      <c r="M730" s="14">
        <f>IFERROR(L730/'دیتا اولیه'!$AS$2*1000000,"")</f>
        <v>-34156.287628881233</v>
      </c>
      <c r="N730" s="51" t="str">
        <f>IFERROR(VLOOKUP($A730,'دیتا اولیه'!$A:$AM,36,FALSE),"")</f>
        <v>-</v>
      </c>
      <c r="O730" s="35" t="str">
        <f t="shared" si="46"/>
        <v/>
      </c>
      <c r="P730" s="51" t="str">
        <f>IFERROR(VLOOKUP($A730,'دیتا اولیه'!$A:$AM,37,FALSE),"")</f>
        <v>-</v>
      </c>
      <c r="Q730" s="34" t="str">
        <f t="shared" si="47"/>
        <v/>
      </c>
      <c r="R730" s="54" t="str">
        <f>IFERROR(VLOOKUP($A730,'دیتا اولیه'!$A:$AM,31,FALSE),"")</f>
        <v>-</v>
      </c>
      <c r="S730" s="14">
        <f>IFERROR(VLOOKUP($A730,'دیتا اولیه'!$A:$AM,17,FALSE)/10000000000,"")</f>
        <v>-62478.025999999998</v>
      </c>
      <c r="T730" s="14">
        <f>IFERROR(S730/'دیتا اولیه'!$AR$2*1000000,"")</f>
        <v>-1046585.6910732532</v>
      </c>
      <c r="U730" s="30" t="str">
        <f>IFERROR(VLOOKUP($A730,'دیتا اولیه'!$A:$AM,22,FALSE),"")</f>
        <v>-</v>
      </c>
      <c r="V730" s="19">
        <f>IFERROR(VLOOKUP($A730,'دیتا اولیه'!$A:$AN,20,FALSE)/10000000000/L730,"")</f>
        <v>-0.63782993082024453</v>
      </c>
      <c r="W730" s="14" t="str">
        <f>IFERROR(VLOOKUP($A730,'دیتا اولیه'!$A:$AN,40,FALSE),"")</f>
        <v>-</v>
      </c>
      <c r="X730" s="18" t="str">
        <f>IFERROR(VLOOKUP($A730,'دیتا اولیه'!$A:$AN,23,FALSE),"")</f>
        <v>-</v>
      </c>
      <c r="Y730" s="18" t="str">
        <f>IFERROR(VLOOKUP($A730,'دیتا اولیه'!$A:$AN,24,FALSE),"")</f>
        <v>-</v>
      </c>
      <c r="Z730" s="18" t="str">
        <f>IFERROR(VLOOKUP($A730,'دیتا اولیه'!$A:$AN,25,FALSE),"")</f>
        <v>-</v>
      </c>
      <c r="AA730" s="30">
        <f>IFERROR(VLOOKUP($A730,'دیتا اولیه'!$A:$AN,38,FALSE),"")</f>
        <v>0.16339999999999999</v>
      </c>
      <c r="AB730" s="18">
        <f>IFERROR(VLOOKUP($A730,'دیتا اولیه'!$A:$AN,39,FALSE),"")</f>
        <v>0.47489999999999999</v>
      </c>
      <c r="AC730" s="49"/>
    </row>
    <row r="731" spans="1:29" ht="20.5" thickBot="1" x14ac:dyDescent="0.4">
      <c r="A731" s="14" t="s">
        <v>1699</v>
      </c>
      <c r="B731" s="13" t="str">
        <f>VLOOKUP($A731,'دیتا اولیه'!$A:$AM,2,FALSE)</f>
        <v>اعتباری توسعه</v>
      </c>
      <c r="C731" s="13" t="str">
        <f>VLOOKUP($A731,'دیتا اولیه'!$A:$AM,3,FALSE)</f>
        <v>بانکها و موسسات اعتباری</v>
      </c>
      <c r="D731" s="13">
        <f>VLOOKUP($A731,'دیتا اولیه'!$A:$AM,5,FALSE)/10000000000</f>
        <v>543.4</v>
      </c>
      <c r="E731" s="15">
        <f>IFERROR(D731/'دیتا اولیه'!$AO$2*1000,"")</f>
        <v>6.4844868735083523</v>
      </c>
      <c r="F731" s="15" t="str">
        <f t="shared" si="44"/>
        <v/>
      </c>
      <c r="G731" s="14" t="str">
        <f>IFERROR(F731/'دیتا اولیه'!$AP$2*1000000,"")</f>
        <v/>
      </c>
      <c r="H731" s="15">
        <f>IFERROR(VLOOKUP($A731,'دیتا اولیه'!$A:$AM,16,FALSE)/10000000000,"")</f>
        <v>-1880.1546000000001</v>
      </c>
      <c r="I731" s="14">
        <f>IFERROR(H731/'دیتا اولیه'!$AQ$2*1000000,"")</f>
        <v>-36353.96960439306</v>
      </c>
      <c r="J731" s="15" t="str">
        <f t="shared" si="45"/>
        <v/>
      </c>
      <c r="K731" s="14" t="str">
        <f>IFERROR(J731/'دیتا اولیه'!$AR$2*1000000,"")</f>
        <v/>
      </c>
      <c r="L731" s="14">
        <f>IFERROR(VLOOKUP($A731,'دیتا اولیه'!$A:$AM,15,FALSE)/10000000000,"")</f>
        <v>-1880.1546000000001</v>
      </c>
      <c r="M731" s="14">
        <f>IFERROR(L731/'دیتا اولیه'!$AS$2*1000000,"")</f>
        <v>-27812.526441916543</v>
      </c>
      <c r="N731" s="51" t="str">
        <f>IFERROR(VLOOKUP($A731,'دیتا اولیه'!$A:$AM,36,FALSE),"")</f>
        <v>-</v>
      </c>
      <c r="O731" s="35" t="str">
        <f t="shared" si="46"/>
        <v/>
      </c>
      <c r="P731" s="51" t="str">
        <f>IFERROR(VLOOKUP($A731,'دیتا اولیه'!$A:$AM,37,FALSE),"")</f>
        <v>-</v>
      </c>
      <c r="Q731" s="34" t="str">
        <f t="shared" si="47"/>
        <v/>
      </c>
      <c r="R731" s="54" t="str">
        <f>IFERROR(VLOOKUP($A731,'دیتا اولیه'!$A:$AM,31,FALSE),"")</f>
        <v>-</v>
      </c>
      <c r="S731" s="14">
        <f>IFERROR(VLOOKUP($A731,'دیتا اولیه'!$A:$AM,17,FALSE)/10000000000,"")</f>
        <v>-7906.7999</v>
      </c>
      <c r="T731" s="14">
        <f>IFERROR(S731/'دیتا اولیه'!$AR$2*1000000,"")</f>
        <v>-132448.86510209893</v>
      </c>
      <c r="U731" s="30" t="str">
        <f>IFERROR(VLOOKUP($A731,'دیتا اولیه'!$A:$AM,22,FALSE),"")</f>
        <v>-</v>
      </c>
      <c r="V731" s="19">
        <f>IFERROR(VLOOKUP($A731,'دیتا اولیه'!$A:$AN,20,FALSE)/10000000000/L731,"")</f>
        <v>-0.8455862618956973</v>
      </c>
      <c r="W731" s="14" t="str">
        <f>IFERROR(VLOOKUP($A731,'دیتا اولیه'!$A:$AN,40,FALSE),"")</f>
        <v>-</v>
      </c>
      <c r="X731" s="18" t="str">
        <f>IFERROR(VLOOKUP($A731,'دیتا اولیه'!$A:$AN,23,FALSE),"")</f>
        <v>-</v>
      </c>
      <c r="Y731" s="18" t="str">
        <f>IFERROR(VLOOKUP($A731,'دیتا اولیه'!$A:$AN,24,FALSE),"")</f>
        <v>-</v>
      </c>
      <c r="Z731" s="18" t="str">
        <f>IFERROR(VLOOKUP($A731,'دیتا اولیه'!$A:$AN,25,FALSE),"")</f>
        <v>-</v>
      </c>
      <c r="AA731" s="30" t="str">
        <f>IFERROR(VLOOKUP($A731,'دیتا اولیه'!$A:$AN,38,FALSE),"")</f>
        <v>-</v>
      </c>
      <c r="AB731" s="18">
        <f>IFERROR(VLOOKUP($A731,'دیتا اولیه'!$A:$AN,39,FALSE),"")</f>
        <v>0.27179999999999999</v>
      </c>
    </row>
    <row r="732" spans="1:29" ht="20.5" thickBot="1" x14ac:dyDescent="0.4">
      <c r="A732" s="14" t="s">
        <v>1681</v>
      </c>
      <c r="B732" s="13" t="str">
        <f>VLOOKUP($A732,'دیتا اولیه'!$A:$AM,2,FALSE)</f>
        <v>بانک الکترونیکی آرین</v>
      </c>
      <c r="C732" s="13" t="str">
        <f>VLOOKUP($A732,'دیتا اولیه'!$A:$AM,3,FALSE)</f>
        <v>بانکها و موسسات اعتباری</v>
      </c>
      <c r="D732" s="13">
        <f>VLOOKUP($A732,'دیتا اولیه'!$A:$AM,5,FALSE)/10000000000</f>
        <v>400</v>
      </c>
      <c r="E732" s="15">
        <f>IFERROR(D732/'دیتا اولیه'!$AO$2*1000,"")</f>
        <v>4.7732696897374707</v>
      </c>
      <c r="F732" s="15" t="str">
        <f t="shared" si="44"/>
        <v/>
      </c>
      <c r="G732" s="14" t="str">
        <f>IFERROR(F732/'دیتا اولیه'!$AP$2*1000000,"")</f>
        <v/>
      </c>
      <c r="H732" s="15" t="str">
        <f>IFERROR(VLOOKUP($A732,'دیتا اولیه'!$A:$AM,16,FALSE)/10000000000,"")</f>
        <v/>
      </c>
      <c r="I732" s="14" t="str">
        <f>IFERROR(H732/'دیتا اولیه'!$AQ$2*1000000,"")</f>
        <v/>
      </c>
      <c r="J732" s="15" t="str">
        <f t="shared" si="45"/>
        <v/>
      </c>
      <c r="K732" s="14" t="str">
        <f>IFERROR(J732/'دیتا اولیه'!$AR$2*1000000,"")</f>
        <v/>
      </c>
      <c r="L732" s="14" t="str">
        <f>IFERROR(VLOOKUP($A732,'دیتا اولیه'!$A:$AM,15,FALSE)/10000000000,"")</f>
        <v/>
      </c>
      <c r="M732" s="14" t="str">
        <f>IFERROR(L732/'دیتا اولیه'!$AS$2*1000000,"")</f>
        <v/>
      </c>
      <c r="N732" s="51" t="str">
        <f>IFERROR(VLOOKUP($A732,'دیتا اولیه'!$A:$AM,36,FALSE),"")</f>
        <v>-</v>
      </c>
      <c r="O732" s="35" t="str">
        <f t="shared" si="46"/>
        <v/>
      </c>
      <c r="P732" s="51" t="str">
        <f>IFERROR(VLOOKUP($A732,'دیتا اولیه'!$A:$AM,37,FALSE),"")</f>
        <v>-</v>
      </c>
      <c r="Q732" s="34" t="str">
        <f t="shared" si="47"/>
        <v/>
      </c>
      <c r="R732" s="54" t="str">
        <f>IFERROR(VLOOKUP($A732,'دیتا اولیه'!$A:$AM,31,FALSE),"")</f>
        <v>-</v>
      </c>
      <c r="S732" s="14" t="str">
        <f>IFERROR(VLOOKUP($A732,'دیتا اولیه'!$A:$AM,17,FALSE)/10000000000,"")</f>
        <v/>
      </c>
      <c r="T732" s="14" t="str">
        <f>IFERROR(S732/'دیتا اولیه'!$AR$2*1000000,"")</f>
        <v/>
      </c>
      <c r="U732" s="30" t="str">
        <f>IFERROR(VLOOKUP($A732,'دیتا اولیه'!$A:$AM,22,FALSE),"")</f>
        <v>-</v>
      </c>
      <c r="V732" s="19" t="str">
        <f>IFERROR(VLOOKUP($A732,'دیتا اولیه'!$A:$AN,20,FALSE)/10000000000/L732,"")</f>
        <v/>
      </c>
      <c r="W732" s="14" t="str">
        <f>IFERROR(VLOOKUP($A732,'دیتا اولیه'!$A:$AN,40,FALSE),"")</f>
        <v>-</v>
      </c>
      <c r="X732" s="18" t="str">
        <f>IFERROR(VLOOKUP($A732,'دیتا اولیه'!$A:$AN,23,FALSE),"")</f>
        <v>-</v>
      </c>
      <c r="Y732" s="18" t="str">
        <f>IFERROR(VLOOKUP($A732,'دیتا اولیه'!$A:$AN,24,FALSE),"")</f>
        <v>-</v>
      </c>
      <c r="Z732" s="18" t="str">
        <f>IFERROR(VLOOKUP($A732,'دیتا اولیه'!$A:$AN,25,FALSE),"")</f>
        <v>-</v>
      </c>
      <c r="AA732" s="30" t="str">
        <f>IFERROR(VLOOKUP($A732,'دیتا اولیه'!$A:$AN,38,FALSE),"")</f>
        <v>-</v>
      </c>
      <c r="AB732" s="18" t="str">
        <f>IFERROR(VLOOKUP($A732,'دیتا اولیه'!$A:$AN,39,FALSE),"")</f>
        <v>-</v>
      </c>
    </row>
    <row r="733" spans="1:29" ht="20.5" thickBot="1" x14ac:dyDescent="0.4">
      <c r="A733" s="14" t="s">
        <v>1711</v>
      </c>
      <c r="B733" s="13" t="str">
        <f>VLOOKUP($A733,'دیتا اولیه'!$A:$AM,2,FALSE)</f>
        <v>اعتباری نور</v>
      </c>
      <c r="C733" s="13" t="str">
        <f>VLOOKUP($A733,'دیتا اولیه'!$A:$AM,3,FALSE)</f>
        <v>بانکها و موسسات اعتباری</v>
      </c>
      <c r="D733" s="13">
        <f>VLOOKUP($A733,'دیتا اولیه'!$A:$AM,5,FALSE)/10000000000</f>
        <v>300</v>
      </c>
      <c r="E733" s="15">
        <f>IFERROR(D733/'دیتا اولیه'!$AO$2*1000,"")</f>
        <v>3.5799522673031028</v>
      </c>
      <c r="F733" s="15" t="str">
        <f t="shared" si="44"/>
        <v/>
      </c>
      <c r="G733" s="14" t="str">
        <f>IFERROR(F733/'دیتا اولیه'!$AP$2*1000000,"")</f>
        <v/>
      </c>
      <c r="H733" s="15">
        <f>IFERROR(VLOOKUP($A733,'دیتا اولیه'!$A:$AM,16,FALSE)/10000000000,"")</f>
        <v>21.511099999999999</v>
      </c>
      <c r="I733" s="14">
        <f>IFERROR(H733/'دیتا اولیه'!$AQ$2*1000000,"")</f>
        <v>415.93062376735372</v>
      </c>
      <c r="J733" s="15">
        <f t="shared" si="45"/>
        <v>5.8357865870871475</v>
      </c>
      <c r="K733" s="14">
        <f>IFERROR(J733/'دیتا اولیه'!$AR$2*1000000,"")</f>
        <v>97.756781531519962</v>
      </c>
      <c r="L733" s="14">
        <f>IFERROR(VLOOKUP($A733,'دیتا اولیه'!$A:$AM,15,FALSE)/10000000000,"")</f>
        <v>14.471</v>
      </c>
      <c r="M733" s="14">
        <f>IFERROR(L733/'دیتا اولیه'!$AS$2*1000000,"")</f>
        <v>214.06488069703113</v>
      </c>
      <c r="N733" s="51">
        <f>IFERROR(VLOOKUP($A733,'دیتا اولیه'!$A:$AM,36,FALSE),"")</f>
        <v>1.4797</v>
      </c>
      <c r="O733" s="35">
        <f t="shared" si="46"/>
        <v>1.1897701350571741</v>
      </c>
      <c r="P733" s="51" t="str">
        <f>IFERROR(VLOOKUP($A733,'دیتا اولیه'!$A:$AM,37,FALSE),"")</f>
        <v>-</v>
      </c>
      <c r="Q733" s="34" t="str">
        <f t="shared" si="47"/>
        <v/>
      </c>
      <c r="R733" s="54" t="str">
        <f>IFERROR(VLOOKUP($A733,'دیتا اولیه'!$A:$AM,31,FALSE),"")</f>
        <v>-</v>
      </c>
      <c r="S733" s="14">
        <f>IFERROR(VLOOKUP($A733,'دیتا اولیه'!$A:$AM,17,FALSE)/10000000000,"")</f>
        <v>35.545200000000001</v>
      </c>
      <c r="T733" s="14">
        <f>IFERROR(S733/'دیتا اولیه'!$AR$2*1000000,"")</f>
        <v>595.42690587466711</v>
      </c>
      <c r="U733" s="30" t="str">
        <f>IFERROR(VLOOKUP($A733,'دیتا اولیه'!$A:$AM,22,FALSE),"")</f>
        <v>-</v>
      </c>
      <c r="V733" s="19" t="str">
        <f>IFERROR(VLOOKUP($A733,'دیتا اولیه'!$A:$AN,20,FALSE)/10000000000/L733,"")</f>
        <v/>
      </c>
      <c r="W733" s="14" t="str">
        <f>IFERROR(VLOOKUP($A733,'دیتا اولیه'!$A:$AN,40,FALSE),"")</f>
        <v>-</v>
      </c>
      <c r="X733" s="18" t="str">
        <f>IFERROR(VLOOKUP($A733,'دیتا اولیه'!$A:$AN,23,FALSE),"")</f>
        <v>-</v>
      </c>
      <c r="Y733" s="18" t="str">
        <f>IFERROR(VLOOKUP($A733,'دیتا اولیه'!$A:$AN,24,FALSE),"")</f>
        <v>-</v>
      </c>
      <c r="Z733" s="18" t="str">
        <f>IFERROR(VLOOKUP($A733,'دیتا اولیه'!$A:$AN,25,FALSE),"")</f>
        <v>-</v>
      </c>
      <c r="AA733" s="30" t="str">
        <f>IFERROR(VLOOKUP($A733,'دیتا اولیه'!$A:$AN,38,FALSE),"")</f>
        <v>-</v>
      </c>
      <c r="AB733" s="18" t="str">
        <f>IFERROR(VLOOKUP($A733,'دیتا اولیه'!$A:$AN,39,FALSE),"")</f>
        <v>-</v>
      </c>
    </row>
    <row r="734" spans="1:29" ht="20.5" thickBot="1" x14ac:dyDescent="0.4">
      <c r="A734" s="14" t="s">
        <v>55</v>
      </c>
      <c r="B734" s="13" t="str">
        <f>VLOOKUP($A734,'دیتا اولیه'!$A:$AM,2,FALSE)</f>
        <v>بانک‌پارسیان‌</v>
      </c>
      <c r="C734" s="13" t="str">
        <f>VLOOKUP($A734,'دیتا اولیه'!$A:$AM,3,FALSE)</f>
        <v>بانکها و موسسات اعتباری</v>
      </c>
      <c r="D734" s="13">
        <f>VLOOKUP($A734,'دیتا اولیه'!$A:$AM,5,FALSE)/10000000000</f>
        <v>53671.521999999997</v>
      </c>
      <c r="E734" s="15">
        <f>IFERROR(D734/'دیتا اولیه'!$AO$2*1000,"")</f>
        <v>640.47162291169445</v>
      </c>
      <c r="F734" s="15" t="str">
        <f t="shared" si="44"/>
        <v/>
      </c>
      <c r="G734" s="14" t="str">
        <f>IFERROR(F734/'دیتا اولیه'!$AP$2*1000000,"")</f>
        <v/>
      </c>
      <c r="H734" s="15">
        <f>IFERROR(VLOOKUP($A734,'دیتا اولیه'!$A:$AM,16,FALSE)/10000000000,"")</f>
        <v>-912.48950000000002</v>
      </c>
      <c r="I734" s="14">
        <f>IFERROR(H734/'دیتا اولیه'!$AQ$2*1000000,"")</f>
        <v>-17643.557368807767</v>
      </c>
      <c r="J734" s="15">
        <f t="shared" si="45"/>
        <v>1278.1463404190242</v>
      </c>
      <c r="K734" s="14">
        <f>IFERROR(J734/'دیتا اولیه'!$AR$2*1000000,"")</f>
        <v>21410.562346835257</v>
      </c>
      <c r="L734" s="14">
        <f>IFERROR(VLOOKUP($A734,'دیتا اولیه'!$A:$AM,15,FALSE)/10000000000,"")</f>
        <v>41788.994599999998</v>
      </c>
      <c r="M734" s="14">
        <f>IFERROR(L734/'دیتا اولیه'!$AS$2*1000000,"")</f>
        <v>618171.24894602154</v>
      </c>
      <c r="N734" s="51">
        <f>IFERROR(VLOOKUP($A734,'دیتا اولیه'!$A:$AM,36,FALSE),"")</f>
        <v>31.695</v>
      </c>
      <c r="O734" s="35">
        <f t="shared" si="46"/>
        <v>27.87225654945933</v>
      </c>
      <c r="P734" s="51" t="str">
        <f>IFERROR(VLOOKUP($A734,'دیتا اولیه'!$A:$AM,37,FALSE),"")</f>
        <v>-</v>
      </c>
      <c r="Q734" s="34" t="str">
        <f t="shared" si="47"/>
        <v/>
      </c>
      <c r="R734" s="54">
        <f>IFERROR(VLOOKUP($A734,'دیتا اولیه'!$A:$AM,31,FALSE),"")</f>
        <v>3.2450000000000001</v>
      </c>
      <c r="S734" s="14">
        <f>IFERROR(VLOOKUP($A734,'دیتا اولیه'!$A:$AM,17,FALSE)/10000000000,"")</f>
        <v>28878.185700000002</v>
      </c>
      <c r="T734" s="14">
        <f>IFERROR(S734/'دیتا اولیه'!$AR$2*1000000,"")</f>
        <v>483746.01236243034</v>
      </c>
      <c r="U734" s="30" t="str">
        <f>IFERROR(VLOOKUP($A734,'دیتا اولیه'!$A:$AM,22,FALSE),"")</f>
        <v>-</v>
      </c>
      <c r="V734" s="19">
        <f>IFERROR(VLOOKUP($A734,'دیتا اولیه'!$A:$AN,20,FALSE)/10000000000/L734,"")</f>
        <v>1.3926482452391904E-2</v>
      </c>
      <c r="W734" s="14" t="str">
        <f>IFERROR(VLOOKUP($A734,'دیتا اولیه'!$A:$AN,40,FALSE),"")</f>
        <v>-</v>
      </c>
      <c r="X734" s="18">
        <f>IFERROR(VLOOKUP($A734,'دیتا اولیه'!$A:$AN,23,FALSE),"")</f>
        <v>0.84530000000000005</v>
      </c>
      <c r="Y734" s="18">
        <f>IFERROR(VLOOKUP($A734,'دیتا اولیه'!$A:$AN,24,FALSE),"")</f>
        <v>1.1557999999999999</v>
      </c>
      <c r="Z734" s="18" t="str">
        <f>IFERROR(VLOOKUP($A734,'دیتا اولیه'!$A:$AN,25,FALSE),"")</f>
        <v>-</v>
      </c>
      <c r="AA734" s="30">
        <f>IFERROR(VLOOKUP($A734,'دیتا اولیه'!$A:$AN,38,FALSE),"")</f>
        <v>0.58530000000000004</v>
      </c>
      <c r="AB734" s="18">
        <f>IFERROR(VLOOKUP($A734,'دیتا اولیه'!$A:$AN,39,FALSE),"")</f>
        <v>1.3449</v>
      </c>
      <c r="AC734" s="49"/>
    </row>
    <row r="735" spans="1:29" ht="20.5" thickBot="1" x14ac:dyDescent="0.4">
      <c r="A735" s="14" t="s">
        <v>430</v>
      </c>
      <c r="B735" s="13" t="str">
        <f>VLOOKUP($A735,'دیتا اولیه'!$A:$AM,2,FALSE)</f>
        <v>بانک خاورمیانه</v>
      </c>
      <c r="C735" s="13" t="str">
        <f>VLOOKUP($A735,'دیتا اولیه'!$A:$AM,3,FALSE)</f>
        <v>بانکها و موسسات اعتباری</v>
      </c>
      <c r="D735" s="13">
        <f>VLOOKUP($A735,'دیتا اولیه'!$A:$AM,5,FALSE)/10000000000</f>
        <v>23827.5</v>
      </c>
      <c r="E735" s="15">
        <f>IFERROR(D735/'دیتا اولیه'!$AO$2*1000,"")</f>
        <v>284.33770883054893</v>
      </c>
      <c r="F735" s="15">
        <f t="shared" si="44"/>
        <v>962.76681998908555</v>
      </c>
      <c r="G735" s="14">
        <f>IFERROR(F735/'دیتا اولیه'!$AP$2*1000000,"")</f>
        <v>19011.983017162034</v>
      </c>
      <c r="H735" s="15">
        <f>IFERROR(VLOOKUP($A735,'دیتا اولیه'!$A:$AM,16,FALSE)/10000000000,"")</f>
        <v>5167.5024999999996</v>
      </c>
      <c r="I735" s="14">
        <f>IFERROR(H735/'دیتا اولیه'!$AQ$2*1000000,"")</f>
        <v>99916.905139409879</v>
      </c>
      <c r="J735" s="15">
        <f t="shared" si="45"/>
        <v>1932.917514478009</v>
      </c>
      <c r="K735" s="14">
        <f>IFERROR(J735/'دیتا اولیه'!$AR$2*1000000,"")</f>
        <v>32378.80487257331</v>
      </c>
      <c r="L735" s="14">
        <f>IFERROR(VLOOKUP($A735,'دیتا اولیه'!$A:$AM,15,FALSE)/10000000000,"")</f>
        <v>1234.941</v>
      </c>
      <c r="M735" s="14">
        <f>IFERROR(L735/'دیتا اولیه'!$AS$2*1000000,"")</f>
        <v>18268.08775018121</v>
      </c>
      <c r="N735" s="51">
        <f>IFERROR(VLOOKUP($A735,'دیتا اولیه'!$A:$AM,36,FALSE),"")</f>
        <v>-0.36109999999999998</v>
      </c>
      <c r="O735" s="35">
        <f t="shared" si="46"/>
        <v>-0.43580104880105319</v>
      </c>
      <c r="P735" s="51">
        <f>IFERROR(VLOOKUP($A735,'دیتا اولیه'!$A:$AM,37,FALSE),"")</f>
        <v>0.28270000000000001</v>
      </c>
      <c r="Q735" s="34">
        <f t="shared" si="47"/>
        <v>-3.912770521146125E-2</v>
      </c>
      <c r="R735" s="54">
        <f>IFERROR(VLOOKUP($A735,'دیتا اولیه'!$A:$AM,31,FALSE),"")</f>
        <v>0.59430000000000005</v>
      </c>
      <c r="S735" s="14">
        <f>IFERROR(VLOOKUP($A735,'دیتا اولیه'!$A:$AM,17,FALSE)/10000000000,"")</f>
        <v>4715.8827000000001</v>
      </c>
      <c r="T735" s="14">
        <f>IFERROR(S735/'دیتا اولیه'!$AR$2*1000000,"")</f>
        <v>78996.979747726014</v>
      </c>
      <c r="U735" s="30">
        <f>IFERROR(VLOOKUP($A735,'دیتا اولیه'!$A:$AM,22,FALSE),"")</f>
        <v>0.2903</v>
      </c>
      <c r="V735" s="19" t="str">
        <f>IFERROR(VLOOKUP($A735,'دیتا اولیه'!$A:$AN,20,FALSE)/10000000000/L735,"")</f>
        <v/>
      </c>
      <c r="W735" s="14" t="str">
        <f>IFERROR(VLOOKUP($A735,'دیتا اولیه'!$A:$AN,40,FALSE),"")</f>
        <v>-</v>
      </c>
      <c r="X735" s="18">
        <f>IFERROR(VLOOKUP($A735,'دیتا اولیه'!$A:$AN,23,FALSE),"")</f>
        <v>2.4731000000000001</v>
      </c>
      <c r="Y735" s="18">
        <f>IFERROR(VLOOKUP($A735,'دیتا اولیه'!$A:$AN,24,FALSE),"")</f>
        <v>3.5939000000000001</v>
      </c>
      <c r="Z735" s="18" t="str">
        <f>IFERROR(VLOOKUP($A735,'دیتا اولیه'!$A:$AN,25,FALSE),"")</f>
        <v>-</v>
      </c>
      <c r="AA735" s="30">
        <f>IFERROR(VLOOKUP($A735,'دیتا اولیه'!$A:$AN,38,FALSE),"")</f>
        <v>0.1326</v>
      </c>
      <c r="AB735" s="18">
        <f>IFERROR(VLOOKUP($A735,'دیتا اولیه'!$A:$AN,39,FALSE),"")</f>
        <v>0.5595</v>
      </c>
      <c r="AC735" s="49"/>
    </row>
    <row r="736" spans="1:29" ht="20.5" thickBot="1" x14ac:dyDescent="0.4">
      <c r="A736" s="14" t="s">
        <v>796</v>
      </c>
      <c r="B736" s="13" t="str">
        <f>VLOOKUP($A736,'دیتا اولیه'!$A:$AM,2,FALSE)</f>
        <v>بانک‌ کارآفرین‌</v>
      </c>
      <c r="C736" s="13" t="str">
        <f>VLOOKUP($A736,'دیتا اولیه'!$A:$AM,3,FALSE)</f>
        <v>بانکها و موسسات اعتباری</v>
      </c>
      <c r="D736" s="13">
        <f>VLOOKUP($A736,'دیتا اولیه'!$A:$AM,5,FALSE)/10000000000</f>
        <v>15570</v>
      </c>
      <c r="E736" s="15">
        <f>IFERROR(D736/'دیتا اولیه'!$AO$2*1000,"")</f>
        <v>185.79952267303102</v>
      </c>
      <c r="F736" s="15">
        <f t="shared" si="44"/>
        <v>262.34654810423609</v>
      </c>
      <c r="G736" s="14">
        <f>IFERROR(F736/'دیتا اولیه'!$AP$2*1000000,"")</f>
        <v>5180.6190383932881</v>
      </c>
      <c r="H736" s="15">
        <f>IFERROR(VLOOKUP($A736,'دیتا اولیه'!$A:$AM,16,FALSE)/10000000000,"")</f>
        <v>1854.0827999999999</v>
      </c>
      <c r="I736" s="14">
        <f>IFERROR(H736/'دیتا اولیه'!$AQ$2*1000000,"")</f>
        <v>35849.854982791287</v>
      </c>
      <c r="J736" s="15">
        <f t="shared" si="45"/>
        <v>1185.1701692393526</v>
      </c>
      <c r="K736" s="14">
        <f>IFERROR(J736/'دیتا اولیه'!$AR$2*1000000,"")</f>
        <v>19853.094280103734</v>
      </c>
      <c r="L736" s="14">
        <f>IFERROR(VLOOKUP($A736,'دیتا اولیه'!$A:$AM,15,FALSE)/10000000000,"")</f>
        <v>637.26599999999996</v>
      </c>
      <c r="M736" s="14">
        <f>IFERROR(L736/'دیتا اولیه'!$AS$2*1000000,"")</f>
        <v>9426.8723835446199</v>
      </c>
      <c r="N736" s="51">
        <f>IFERROR(VLOOKUP($A736,'دیتا اولیه'!$A:$AM,36,FALSE),"")</f>
        <v>-0.46229999999999999</v>
      </c>
      <c r="O736" s="35">
        <f t="shared" si="46"/>
        <v>-0.52516860845253777</v>
      </c>
      <c r="P736" s="51">
        <f>IFERROR(VLOOKUP($A736,'دیتا اولیه'!$A:$AM,37,FALSE),"")</f>
        <v>1.4291</v>
      </c>
      <c r="Q736" s="34">
        <f t="shared" si="47"/>
        <v>0.81964207630064623</v>
      </c>
      <c r="R736" s="54">
        <f>IFERROR(VLOOKUP($A736,'دیتا اولیه'!$A:$AM,31,FALSE),"")</f>
        <v>0.5847</v>
      </c>
      <c r="S736" s="14">
        <f>IFERROR(VLOOKUP($A736,'دیتا اولیه'!$A:$AM,17,FALSE)/10000000000,"")</f>
        <v>2193.8290000000002</v>
      </c>
      <c r="T736" s="14">
        <f>IFERROR(S736/'دیتا اولیه'!$AR$2*1000000,"")</f>
        <v>36749.401142435971</v>
      </c>
      <c r="U736" s="30">
        <f>IFERROR(VLOOKUP($A736,'دیتا اولیه'!$A:$AM,22,FALSE),"")</f>
        <v>0.17799999999999999</v>
      </c>
      <c r="V736" s="19" t="str">
        <f>IFERROR(VLOOKUP($A736,'دیتا اولیه'!$A:$AN,20,FALSE)/10000000000/L736,"")</f>
        <v/>
      </c>
      <c r="W736" s="14" t="str">
        <f>IFERROR(VLOOKUP($A736,'دیتا اولیه'!$A:$AN,40,FALSE),"")</f>
        <v>-</v>
      </c>
      <c r="X736" s="18">
        <f>IFERROR(VLOOKUP($A736,'دیتا اولیه'!$A:$AN,23,FALSE),"")</f>
        <v>1.8153999999999999</v>
      </c>
      <c r="Y736" s="18">
        <f>IFERROR(VLOOKUP($A736,'دیتا اولیه'!$A:$AN,24,FALSE),"")</f>
        <v>5.1703000000000001</v>
      </c>
      <c r="Z736" s="18" t="str">
        <f>IFERROR(VLOOKUP($A736,'دیتا اولیه'!$A:$AN,25,FALSE),"")</f>
        <v>-</v>
      </c>
      <c r="AA736" s="30">
        <f>IFERROR(VLOOKUP($A736,'دیتا اولیه'!$A:$AN,38,FALSE),"")</f>
        <v>0.21149999999999999</v>
      </c>
      <c r="AB736" s="18">
        <f>IFERROR(VLOOKUP($A736,'دیتا اولیه'!$A:$AN,39,FALSE),"")</f>
        <v>0.36299999999999999</v>
      </c>
      <c r="AC736" s="49"/>
    </row>
    <row r="737" spans="1:29" ht="20.5" thickBot="1" x14ac:dyDescent="0.4">
      <c r="A737" s="14" t="s">
        <v>159</v>
      </c>
      <c r="B737" s="13" t="str">
        <f>VLOOKUP($A737,'دیتا اولیه'!$A:$AM,2,FALSE)</f>
        <v>بانک گردشگری</v>
      </c>
      <c r="C737" s="13" t="str">
        <f>VLOOKUP($A737,'دیتا اولیه'!$A:$AM,3,FALSE)</f>
        <v>بانکها و موسسات اعتباری</v>
      </c>
      <c r="D737" s="13">
        <f>VLOOKUP($A737,'دیتا اولیه'!$A:$AM,5,FALSE)/10000000000</f>
        <v>8850</v>
      </c>
      <c r="E737" s="15">
        <f>IFERROR(D737/'دیتا اولیه'!$AO$2*1000,"")</f>
        <v>105.60859188544153</v>
      </c>
      <c r="F737" s="15">
        <f t="shared" si="44"/>
        <v>244.73235589251865</v>
      </c>
      <c r="G737" s="14">
        <f>IFERROR(F737/'دیتا اولیه'!$AP$2*1000000,"")</f>
        <v>4832.7874386358344</v>
      </c>
      <c r="H737" s="15">
        <f>IFERROR(VLOOKUP($A737,'دیتا اولیه'!$A:$AM,16,FALSE)/10000000000,"")</f>
        <v>1262.9856</v>
      </c>
      <c r="I737" s="14">
        <f>IFERROR(H737/'دیتا اولیه'!$AQ$2*1000000,"")</f>
        <v>24420.619513515601</v>
      </c>
      <c r="J737" s="15">
        <f t="shared" si="45"/>
        <v>746.47321884033317</v>
      </c>
      <c r="K737" s="14">
        <f>IFERROR(J737/'دیتا اولیه'!$AR$2*1000000,"")</f>
        <v>12504.367369220116</v>
      </c>
      <c r="L737" s="14">
        <f>IFERROR(VLOOKUP($A737,'دیتا اولیه'!$A:$AM,15,FALSE)/10000000000,"")</f>
        <v>-439.0009</v>
      </c>
      <c r="M737" s="14">
        <f>IFERROR(L737/'دیتا اولیه'!$AS$2*1000000,"")</f>
        <v>-6494.0000887560836</v>
      </c>
      <c r="N737" s="51">
        <f>IFERROR(VLOOKUP($A737,'دیتا اولیه'!$A:$AM,36,FALSE),"")</f>
        <v>-1.5881000000000001</v>
      </c>
      <c r="O737" s="35">
        <f t="shared" si="46"/>
        <v>-1.5193385556426682</v>
      </c>
      <c r="P737" s="51">
        <f>IFERROR(VLOOKUP($A737,'دیتا اولیه'!$A:$AM,37,FALSE),"")</f>
        <v>-2.7938000000000001</v>
      </c>
      <c r="Q737" s="34">
        <f t="shared" si="47"/>
        <v>-2.3437379920415378</v>
      </c>
      <c r="R737" s="54">
        <f>IFERROR(VLOOKUP($A737,'دیتا اولیه'!$A:$AM,31,FALSE),"")</f>
        <v>0.57899999999999996</v>
      </c>
      <c r="S737" s="14">
        <f>IFERROR(VLOOKUP($A737,'دیتا اولیه'!$A:$AM,17,FALSE)/10000000000,"")</f>
        <v>2864.46</v>
      </c>
      <c r="T737" s="14">
        <f>IFERROR(S737/'دیتا اولیه'!$AR$2*1000000,"")</f>
        <v>47983.315744509775</v>
      </c>
      <c r="U737" s="30" t="str">
        <f>IFERROR(VLOOKUP($A737,'دیتا اولیه'!$A:$AM,22,FALSE),"")</f>
        <v>-</v>
      </c>
      <c r="V737" s="19">
        <f>IFERROR(VLOOKUP($A737,'دیتا اولیه'!$A:$AN,20,FALSE)/10000000000/L737,"")</f>
        <v>-4.0179416488667789E-2</v>
      </c>
      <c r="W737" s="14" t="str">
        <f>IFERROR(VLOOKUP($A737,'دیتا اولیه'!$A:$AN,40,FALSE),"")</f>
        <v>-</v>
      </c>
      <c r="X737" s="18" t="str">
        <f>IFERROR(VLOOKUP($A737,'دیتا اولیه'!$A:$AN,23,FALSE),"")</f>
        <v>-</v>
      </c>
      <c r="Y737" s="18">
        <f>IFERROR(VLOOKUP($A737,'دیتا اولیه'!$A:$AN,24,FALSE),"")</f>
        <v>8.2485999999999997</v>
      </c>
      <c r="Z737" s="18" t="str">
        <f>IFERROR(VLOOKUP($A737,'دیتا اولیه'!$A:$AN,25,FALSE),"")</f>
        <v>-</v>
      </c>
      <c r="AA737" s="30">
        <f>IFERROR(VLOOKUP($A737,'دیتا اولیه'!$A:$AN,38,FALSE),"")</f>
        <v>8.0799999999999997E-2</v>
      </c>
      <c r="AB737" s="18">
        <f>IFERROR(VLOOKUP($A737,'دیتا اولیه'!$A:$AN,39,FALSE),"")</f>
        <v>1.2388999999999999</v>
      </c>
      <c r="AC737" s="49"/>
    </row>
    <row r="738" spans="1:29" ht="20.5" thickBot="1" x14ac:dyDescent="0.4">
      <c r="A738" s="55" t="s">
        <v>212</v>
      </c>
      <c r="B738" s="13" t="str">
        <f>VLOOKUP($A738,'دیتا اولیه'!$A:$AM,2,FALSE)</f>
        <v>بانک سینا</v>
      </c>
      <c r="C738" s="13" t="str">
        <f>VLOOKUP($A738,'دیتا اولیه'!$A:$AM,3,FALSE)</f>
        <v>بانکها و موسسات اعتباری</v>
      </c>
      <c r="D738" s="13">
        <f>VLOOKUP($A738,'دیتا اولیه'!$A:$AM,5,FALSE)/10000000000</f>
        <v>12128</v>
      </c>
      <c r="E738" s="15">
        <f>IFERROR(D738/'دیتا اولیه'!$AO$2*1000,"")</f>
        <v>144.72553699284009</v>
      </c>
      <c r="F738" s="15">
        <f t="shared" si="44"/>
        <v>480.96350903059346</v>
      </c>
      <c r="G738" s="14">
        <f>IFERROR(F738/'دیتا اولیه'!$AP$2*1000000,"")</f>
        <v>9497.6996254066635</v>
      </c>
      <c r="H738" s="15">
        <f>IFERROR(VLOOKUP($A738,'دیتا اولیه'!$A:$AM,16,FALSE)/10000000000,"")</f>
        <v>1888.6315999999999</v>
      </c>
      <c r="I738" s="14">
        <f>IFERROR(H738/'دیتا اولیه'!$AQ$2*1000000,"")</f>
        <v>36517.877721489618</v>
      </c>
      <c r="J738" s="15">
        <f t="shared" si="45"/>
        <v>571.80280455740581</v>
      </c>
      <c r="K738" s="14">
        <f>IFERROR(J738/'دیتا اولیه'!$AR$2*1000000,"")</f>
        <v>9578.4177522724058</v>
      </c>
      <c r="L738" s="14">
        <f>IFERROR(VLOOKUP($A738,'دیتا اولیه'!$A:$AM,15,FALSE)/10000000000,"")</f>
        <v>652.42700000000002</v>
      </c>
      <c r="M738" s="14">
        <f>IFERROR(L738/'دیتا اولیه'!$AS$2*1000000,"")</f>
        <v>9651.1442138429902</v>
      </c>
      <c r="N738" s="51">
        <f>IFERROR(VLOOKUP($A738,'دیتا اولیه'!$A:$AM,36,FALSE),"")</f>
        <v>0.14099999999999999</v>
      </c>
      <c r="O738" s="35">
        <f t="shared" si="46"/>
        <v>7.592742710906597E-3</v>
      </c>
      <c r="P738" s="51">
        <f>IFERROR(VLOOKUP($A738,'دیتا اولیه'!$A:$AM,37,FALSE),"")</f>
        <v>0.35649999999999998</v>
      </c>
      <c r="Q738" s="34">
        <f t="shared" si="47"/>
        <v>1.6155974024052888E-2</v>
      </c>
      <c r="R738" s="54">
        <f>IFERROR(VLOOKUP($A738,'دیتا اولیه'!$A:$AM,31,FALSE),"")</f>
        <v>0.49220000000000003</v>
      </c>
      <c r="S738" s="14">
        <f>IFERROR(VLOOKUP($A738,'دیتا اولیه'!$A:$AM,17,FALSE)/10000000000,"")</f>
        <v>2367.2483000000002</v>
      </c>
      <c r="T738" s="14">
        <f>IFERROR(S738/'دیتا اولیه'!$AR$2*1000000,"")</f>
        <v>39654.393018074617</v>
      </c>
      <c r="U738" s="30">
        <f>IFERROR(VLOOKUP($A738,'دیتا اولیه'!$A:$AM,22,FALSE),"")</f>
        <v>0.1017</v>
      </c>
      <c r="V738" s="19" t="str">
        <f>IFERROR(VLOOKUP($A738,'دیتا اولیه'!$A:$AN,20,FALSE)/10000000000/L738,"")</f>
        <v/>
      </c>
      <c r="W738" s="14" t="str">
        <f>IFERROR(VLOOKUP($A738,'دیتا اولیه'!$A:$AN,40,FALSE),"")</f>
        <v>-</v>
      </c>
      <c r="X738" s="18">
        <f>IFERROR(VLOOKUP($A738,'دیتا اولیه'!$A:$AN,23,FALSE),"")</f>
        <v>1.732</v>
      </c>
      <c r="Y738" s="18">
        <f>IFERROR(VLOOKUP($A738,'دیتا اولیه'!$A:$AN,24,FALSE),"")</f>
        <v>4.6368</v>
      </c>
      <c r="Z738" s="18" t="str">
        <f>IFERROR(VLOOKUP($A738,'دیتا اولیه'!$A:$AN,25,FALSE),"")</f>
        <v>-</v>
      </c>
      <c r="AA738" s="30">
        <f>IFERROR(VLOOKUP($A738,'دیتا اولیه'!$A:$AN,38,FALSE),"")</f>
        <v>0.55840000000000001</v>
      </c>
      <c r="AB738" s="18">
        <f>IFERROR(VLOOKUP($A738,'دیتا اولیه'!$A:$AN,39,FALSE),"")</f>
        <v>1.1564000000000001</v>
      </c>
      <c r="AC738" s="49"/>
    </row>
    <row r="739" spans="1:29" ht="20.5" thickBot="1" x14ac:dyDescent="0.4">
      <c r="A739" s="14" t="s">
        <v>40</v>
      </c>
      <c r="B739" s="13" t="str">
        <f>VLOOKUP($A739,'دیتا اولیه'!$A:$AM,2,FALSE)</f>
        <v>بانک سامان</v>
      </c>
      <c r="C739" s="13" t="str">
        <f>VLOOKUP($A739,'دیتا اولیه'!$A:$AM,3,FALSE)</f>
        <v>بانکها و موسسات اعتباری</v>
      </c>
      <c r="D739" s="13">
        <f>VLOOKUP($A739,'دیتا اولیه'!$A:$AM,5,FALSE)/10000000000</f>
        <v>22418</v>
      </c>
      <c r="E739" s="15">
        <f>IFERROR(D739/'دیتا اولیه'!$AO$2*1000,"")</f>
        <v>267.51789976133648</v>
      </c>
      <c r="F739" s="15">
        <f t="shared" si="44"/>
        <v>1303.0521016617793</v>
      </c>
      <c r="G739" s="14">
        <f>IFERROR(F739/'دیتا اولیه'!$AP$2*1000000,"")</f>
        <v>25731.676573099907</v>
      </c>
      <c r="H739" s="15">
        <f>IFERROR(VLOOKUP($A739,'دیتا اولیه'!$A:$AM,16,FALSE)/10000000000,"")</f>
        <v>4022.0041000000001</v>
      </c>
      <c r="I739" s="14">
        <f>IFERROR(H739/'دیتا اولیه'!$AQ$2*1000000,"")</f>
        <v>77767.974399628758</v>
      </c>
      <c r="J739" s="15">
        <f t="shared" si="45"/>
        <v>3312.6796719681911</v>
      </c>
      <c r="K739" s="14">
        <f>IFERROR(J739/'دیتا اولیه'!$AR$2*1000000,"")</f>
        <v>55491.560245375666</v>
      </c>
      <c r="L739" s="14">
        <f>IFERROR(VLOOKUP($A739,'دیتا اولیه'!$A:$AM,15,FALSE)/10000000000,"")</f>
        <v>1333.0223000000001</v>
      </c>
      <c r="M739" s="14">
        <f>IFERROR(L739/'دیتا اولیه'!$AS$2*1000000,"")</f>
        <v>19718.973092114022</v>
      </c>
      <c r="N739" s="51">
        <f>IFERROR(VLOOKUP($A739,'دیتا اولیه'!$A:$AM,36,FALSE),"")</f>
        <v>-0.59760000000000002</v>
      </c>
      <c r="O739" s="35">
        <f t="shared" si="46"/>
        <v>-0.64464915016050062</v>
      </c>
      <c r="P739" s="51">
        <f>IFERROR(VLOOKUP($A739,'دیتا اولیه'!$A:$AM,37,FALSE),"")</f>
        <v>2.3E-2</v>
      </c>
      <c r="Q739" s="34">
        <f t="shared" si="47"/>
        <v>-0.23366932441827792</v>
      </c>
      <c r="R739" s="54">
        <f>IFERROR(VLOOKUP($A739,'دیتا اولیه'!$A:$AM,31,FALSE),"")</f>
        <v>0.46350000000000002</v>
      </c>
      <c r="S739" s="14">
        <f>IFERROR(VLOOKUP($A739,'دیتا اولیه'!$A:$AM,17,FALSE)/10000000000,"")</f>
        <v>5756.6617999999999</v>
      </c>
      <c r="T739" s="14">
        <f>IFERROR(S739/'دیتا اولیه'!$AR$2*1000000,"")</f>
        <v>96431.341608456045</v>
      </c>
      <c r="U739" s="30">
        <f>IFERROR(VLOOKUP($A739,'دیتا اولیه'!$A:$AM,22,FALSE),"")</f>
        <v>0.1201</v>
      </c>
      <c r="V739" s="19" t="str">
        <f>IFERROR(VLOOKUP($A739,'دیتا اولیه'!$A:$AN,20,FALSE)/10000000000/L739,"")</f>
        <v/>
      </c>
      <c r="W739" s="14" t="str">
        <f>IFERROR(VLOOKUP($A739,'دیتا اولیه'!$A:$AN,40,FALSE),"")</f>
        <v>-</v>
      </c>
      <c r="X739" s="18">
        <f>IFERROR(VLOOKUP($A739,'دیتا اولیه'!$A:$AN,23,FALSE),"")</f>
        <v>1.5448999999999999</v>
      </c>
      <c r="Y739" s="18">
        <f>IFERROR(VLOOKUP($A739,'دیتا اولیه'!$A:$AN,24,FALSE),"")</f>
        <v>4.0157999999999996</v>
      </c>
      <c r="Z739" s="18" t="str">
        <f>IFERROR(VLOOKUP($A739,'دیتا اولیه'!$A:$AN,25,FALSE),"")</f>
        <v>-</v>
      </c>
      <c r="AA739" s="30">
        <f>IFERROR(VLOOKUP($A739,'دیتا اولیه'!$A:$AN,38,FALSE),"")</f>
        <v>0.42799999999999999</v>
      </c>
      <c r="AB739" s="18">
        <f>IFERROR(VLOOKUP($A739,'دیتا اولیه'!$A:$AN,39,FALSE),"")</f>
        <v>1.0164</v>
      </c>
      <c r="AC739" s="49"/>
    </row>
    <row r="740" spans="1:29" ht="20.5" thickBot="1" x14ac:dyDescent="0.4">
      <c r="A740" s="55" t="s">
        <v>218</v>
      </c>
      <c r="B740" s="13" t="str">
        <f>VLOOKUP($A740,'دیتا اولیه'!$A:$AM,2,FALSE)</f>
        <v>پست بانک ایران</v>
      </c>
      <c r="C740" s="13" t="str">
        <f>VLOOKUP($A740,'دیتا اولیه'!$A:$AM,3,FALSE)</f>
        <v>بانکها و موسسات اعتباری</v>
      </c>
      <c r="D740" s="13">
        <f>VLOOKUP($A740,'دیتا اولیه'!$A:$AM,5,FALSE)/10000000000</f>
        <v>24696</v>
      </c>
      <c r="E740" s="15">
        <f>IFERROR(D740/'دیتا اولیه'!$AO$2*1000,"")</f>
        <v>294.70167064439141</v>
      </c>
      <c r="F740" s="15">
        <f t="shared" si="44"/>
        <v>801.48533001908663</v>
      </c>
      <c r="G740" s="14">
        <f>IFERROR(F740/'دیتا اولیه'!$AP$2*1000000,"")</f>
        <v>15827.119471151002</v>
      </c>
      <c r="H740" s="15">
        <f>IFERROR(VLOOKUP($A740,'دیتا اولیه'!$A:$AM,16,FALSE)/10000000000,"")</f>
        <v>4054.2148999999999</v>
      </c>
      <c r="I740" s="14">
        <f>IFERROR(H740/'دیتا اولیه'!$AQ$2*1000000,"")</f>
        <v>78390.7904404656</v>
      </c>
      <c r="J740" s="15">
        <f t="shared" si="45"/>
        <v>1508.3671372483502</v>
      </c>
      <c r="K740" s="14">
        <f>IFERROR(J740/'دیتا اولیه'!$AR$2*1000000,"")</f>
        <v>25267.050894489676</v>
      </c>
      <c r="L740" s="14">
        <f>IFERROR(VLOOKUP($A740,'دیتا اولیه'!$A:$AM,15,FALSE)/10000000000,"")</f>
        <v>1805.6663000000001</v>
      </c>
      <c r="M740" s="14">
        <f>IFERROR(L740/'دیتا اولیه'!$AS$2*1000000,"")</f>
        <v>26710.644812946557</v>
      </c>
      <c r="N740" s="51">
        <f>IFERROR(VLOOKUP($A740,'دیتا اولیه'!$A:$AM,36,FALSE),"")</f>
        <v>0.1971</v>
      </c>
      <c r="O740" s="35">
        <f t="shared" si="46"/>
        <v>5.7133455126403554E-2</v>
      </c>
      <c r="P740" s="51">
        <f>IFERROR(VLOOKUP($A740,'دیتا اولیه'!$A:$AM,37,FALSE),"")</f>
        <v>1.2528999999999999</v>
      </c>
      <c r="Q740" s="34">
        <f t="shared" si="47"/>
        <v>0.68765041937249416</v>
      </c>
      <c r="R740" s="54">
        <f>IFERROR(VLOOKUP($A740,'دیتا اولیه'!$A:$AM,31,FALSE),"")</f>
        <v>0.42980000000000002</v>
      </c>
      <c r="S740" s="14">
        <f>IFERROR(VLOOKUP($A740,'دیتا اولیه'!$A:$AM,17,FALSE)/10000000000,"")</f>
        <v>6300.9348</v>
      </c>
      <c r="T740" s="14">
        <f>IFERROR(S740/'دیتا اولیه'!$AR$2*1000000,"")</f>
        <v>105548.60043218252</v>
      </c>
      <c r="U740" s="30">
        <f>IFERROR(VLOOKUP($A740,'دیتا اولیه'!$A:$AM,22,FALSE),"")</f>
        <v>0.57410000000000005</v>
      </c>
      <c r="V740" s="19" t="str">
        <f>IFERROR(VLOOKUP($A740,'دیتا اولیه'!$A:$AN,20,FALSE)/10000000000/L740,"")</f>
        <v/>
      </c>
      <c r="W740" s="14" t="str">
        <f>IFERROR(VLOOKUP($A740,'دیتا اولیه'!$A:$AN,40,FALSE),"")</f>
        <v>-</v>
      </c>
      <c r="X740" s="18">
        <f>IFERROR(VLOOKUP($A740,'دیتا اولیه'!$A:$AN,23,FALSE),"")</f>
        <v>2.2810000000000001</v>
      </c>
      <c r="Y740" s="18">
        <f>IFERROR(VLOOKUP($A740,'دیتا اولیه'!$A:$AN,24,FALSE),"")</f>
        <v>4.2724000000000002</v>
      </c>
      <c r="Z740" s="18" t="str">
        <f>IFERROR(VLOOKUP($A740,'دیتا اولیه'!$A:$AN,25,FALSE),"")</f>
        <v>-</v>
      </c>
      <c r="AA740" s="30">
        <f>IFERROR(VLOOKUP($A740,'دیتا اولیه'!$A:$AN,38,FALSE),"")</f>
        <v>0.6028</v>
      </c>
      <c r="AB740" s="18">
        <f>IFERROR(VLOOKUP($A740,'دیتا اولیه'!$A:$AN,39,FALSE),"")</f>
        <v>0.74719999999999998</v>
      </c>
      <c r="AC740" s="49"/>
    </row>
    <row r="741" spans="1:29" ht="20.5" thickBot="1" x14ac:dyDescent="0.4">
      <c r="A741" s="14" t="s">
        <v>1422</v>
      </c>
      <c r="B741" s="13" t="str">
        <f>VLOOKUP($A741,'دیتا اولیه'!$A:$AM,2,FALSE)</f>
        <v>بانک صادرات ایران</v>
      </c>
      <c r="C741" s="13" t="str">
        <f>VLOOKUP($A741,'دیتا اولیه'!$A:$AM,3,FALSE)</f>
        <v>بانکها و موسسات اعتباری</v>
      </c>
      <c r="D741" s="13">
        <f>VLOOKUP($A741,'دیتا اولیه'!$A:$AM,5,FALSE)/10000000000</f>
        <v>47801.827689199999</v>
      </c>
      <c r="E741" s="15">
        <f>IFERROR(D741/'دیتا اولیه'!$AO$2*1000,"")</f>
        <v>570.42753805727921</v>
      </c>
      <c r="F741" s="15" t="str">
        <f t="shared" si="44"/>
        <v/>
      </c>
      <c r="G741" s="14" t="str">
        <f>IFERROR(F741/'دیتا اولیه'!$AP$2*1000000,"")</f>
        <v/>
      </c>
      <c r="H741" s="15">
        <f>IFERROR(VLOOKUP($A741,'دیتا اولیه'!$A:$AM,16,FALSE)/10000000000,"")</f>
        <v>2618.5432999999998</v>
      </c>
      <c r="I741" s="14">
        <f>IFERROR(H741/'دیتا اولیه'!$AQ$2*1000000,"")</f>
        <v>50631.178699872384</v>
      </c>
      <c r="J741" s="15">
        <f t="shared" si="45"/>
        <v>202.49728374425405</v>
      </c>
      <c r="K741" s="14">
        <f>IFERROR(J741/'دیتا اولیه'!$AR$2*1000000,"")</f>
        <v>3392.0847570942269</v>
      </c>
      <c r="L741" s="14">
        <f>IFERROR(VLOOKUP($A741,'دیتا اولیه'!$A:$AM,15,FALSE)/10000000000,"")</f>
        <v>-193.8304</v>
      </c>
      <c r="M741" s="14">
        <f>IFERROR(L741/'دیتا اولیه'!$AS$2*1000000,"")</f>
        <v>-2867.2711942131032</v>
      </c>
      <c r="N741" s="51">
        <f>IFERROR(VLOOKUP($A741,'دیتا اولیه'!$A:$AM,36,FALSE),"")</f>
        <v>-1.9572000000000001</v>
      </c>
      <c r="O741" s="35">
        <f t="shared" si="46"/>
        <v>-1.8452828863478352</v>
      </c>
      <c r="P741" s="51" t="str">
        <f>IFERROR(VLOOKUP($A741,'دیتا اولیه'!$A:$AM,37,FALSE),"")</f>
        <v>-</v>
      </c>
      <c r="Q741" s="34" t="str">
        <f t="shared" si="47"/>
        <v/>
      </c>
      <c r="R741" s="54">
        <f>IFERROR(VLOOKUP($A741,'دیتا اولیه'!$A:$AM,31,FALSE),"")</f>
        <v>0.4093</v>
      </c>
      <c r="S741" s="14">
        <f>IFERROR(VLOOKUP($A741,'دیتا اولیه'!$A:$AM,17,FALSE)/10000000000,"")</f>
        <v>2841.2429999999999</v>
      </c>
      <c r="T741" s="14">
        <f>IFERROR(S741/'دیتا اولیه'!$AR$2*1000000,"")</f>
        <v>47594.401728730081</v>
      </c>
      <c r="U741" s="30">
        <f>IFERROR(VLOOKUP($A741,'دیتا اولیه'!$A:$AM,22,FALSE),"")</f>
        <v>0.13980000000000001</v>
      </c>
      <c r="V741" s="19">
        <f>IFERROR(VLOOKUP($A741,'دیتا اولیه'!$A:$AN,20,FALSE)/10000000000/L741,"")</f>
        <v>-6.5050781507957476</v>
      </c>
      <c r="W741" s="14" t="str">
        <f>IFERROR(VLOOKUP($A741,'دیتا اولیه'!$A:$AN,40,FALSE),"")</f>
        <v>-</v>
      </c>
      <c r="X741" s="18">
        <f>IFERROR(VLOOKUP($A741,'دیتا اولیه'!$A:$AN,23,FALSE),"")</f>
        <v>0.83620000000000005</v>
      </c>
      <c r="Y741" s="18">
        <f>IFERROR(VLOOKUP($A741,'دیتا اولیه'!$A:$AN,24,FALSE),"")</f>
        <v>58.6053</v>
      </c>
      <c r="Z741" s="18" t="str">
        <f>IFERROR(VLOOKUP($A741,'دیتا اولیه'!$A:$AN,25,FALSE),"")</f>
        <v>-</v>
      </c>
      <c r="AA741" s="30">
        <f>IFERROR(VLOOKUP($A741,'دیتا اولیه'!$A:$AN,38,FALSE),"")</f>
        <v>0.26889999999999997</v>
      </c>
      <c r="AB741" s="18">
        <f>IFERROR(VLOOKUP($A741,'دیتا اولیه'!$A:$AN,39,FALSE),"")</f>
        <v>1.321</v>
      </c>
      <c r="AC741" s="49"/>
    </row>
    <row r="742" spans="1:29" ht="20.5" thickBot="1" x14ac:dyDescent="0.4">
      <c r="A742" s="14" t="s">
        <v>36</v>
      </c>
      <c r="B742" s="13" t="str">
        <f>VLOOKUP($A742,'دیتا اولیه'!$A:$AM,2,FALSE)</f>
        <v>بانک ملت</v>
      </c>
      <c r="C742" s="13" t="str">
        <f>VLOOKUP($A742,'دیتا اولیه'!$A:$AM,3,FALSE)</f>
        <v>بانکها و موسسات اعتباری</v>
      </c>
      <c r="D742" s="13">
        <f>VLOOKUP($A742,'دیتا اولیه'!$A:$AM,5,FALSE)/10000000000</f>
        <v>229472</v>
      </c>
      <c r="E742" s="15">
        <f>IFERROR(D742/'دیتا اولیه'!$AO$2*1000,"")</f>
        <v>2738.3293556085919</v>
      </c>
      <c r="F742" s="15">
        <f t="shared" si="44"/>
        <v>9238.3068487481887</v>
      </c>
      <c r="G742" s="14">
        <f>IFERROR(F742/'دیتا اولیه'!$AP$2*1000000,"")</f>
        <v>182431.01991998791</v>
      </c>
      <c r="H742" s="15">
        <f>IFERROR(VLOOKUP($A742,'دیتا اولیه'!$A:$AM,16,FALSE)/10000000000,"")</f>
        <v>97164.744000000006</v>
      </c>
      <c r="I742" s="14">
        <f>IFERROR(H742/'دیتا اولیه'!$AQ$2*1000000,"")</f>
        <v>1878741.3279709192</v>
      </c>
      <c r="J742" s="15">
        <f t="shared" si="45"/>
        <v>50794.922639362929</v>
      </c>
      <c r="K742" s="14">
        <f>IFERROR(J742/'دیتا اولیه'!$AR$2*1000000,"")</f>
        <v>850878.98285278876</v>
      </c>
      <c r="L742" s="14">
        <f>IFERROR(VLOOKUP($A742,'دیتا اولیه'!$A:$AM,15,FALSE)/10000000000,"")</f>
        <v>8929.7474000000002</v>
      </c>
      <c r="M742" s="14">
        <f>IFERROR(L742/'دیتا اولیه'!$AS$2*1000000,"")</f>
        <v>132094.90096300349</v>
      </c>
      <c r="N742" s="51">
        <f>IFERROR(VLOOKUP($A742,'دیتا اولیه'!$A:$AM,36,FALSE),"")</f>
        <v>-0.82420000000000004</v>
      </c>
      <c r="O742" s="35">
        <f t="shared" si="46"/>
        <v>-0.84475477285838974</v>
      </c>
      <c r="P742" s="51">
        <f>IFERROR(VLOOKUP($A742,'دیتا اولیه'!$A:$AM,37,FALSE),"")</f>
        <v>-3.3399999999999999E-2</v>
      </c>
      <c r="Q742" s="34">
        <f t="shared" si="47"/>
        <v>-0.27591864025680091</v>
      </c>
      <c r="R742" s="54">
        <f>IFERROR(VLOOKUP($A742,'دیتا اولیه'!$A:$AM,31,FALSE),"")</f>
        <v>0.3165</v>
      </c>
      <c r="S742" s="14">
        <f>IFERROR(VLOOKUP($A742,'دیتا اولیه'!$A:$AM,17,FALSE)/10000000000,"")</f>
        <v>117250.2081</v>
      </c>
      <c r="T742" s="14">
        <f>IFERROR(S742/'دیتا اولیه'!$AR$2*1000000,"")</f>
        <v>1964088.7833559476</v>
      </c>
      <c r="U742" s="30">
        <f>IFERROR(VLOOKUP($A742,'دیتا اولیه'!$A:$AM,22,FALSE),"")</f>
        <v>5.9900000000000002E-2</v>
      </c>
      <c r="V742" s="19">
        <f>IFERROR(VLOOKUP($A742,'دیتا اولیه'!$A:$AN,20,FALSE)/10000000000/L742,"")</f>
        <v>0.29680770141381602</v>
      </c>
      <c r="W742" s="14" t="str">
        <f>IFERROR(VLOOKUP($A742,'دیتا اولیه'!$A:$AN,40,FALSE),"")</f>
        <v>-</v>
      </c>
      <c r="X742" s="18">
        <f>IFERROR(VLOOKUP($A742,'دیتا اولیه'!$A:$AN,23,FALSE),"")</f>
        <v>1.0862000000000001</v>
      </c>
      <c r="Y742" s="18">
        <f>IFERROR(VLOOKUP($A742,'دیتا اولیه'!$A:$AN,24,FALSE),"")</f>
        <v>1.6586000000000001</v>
      </c>
      <c r="Z742" s="18" t="str">
        <f>IFERROR(VLOOKUP($A742,'دیتا اولیه'!$A:$AN,25,FALSE),"")</f>
        <v>-</v>
      </c>
      <c r="AA742" s="30">
        <f>IFERROR(VLOOKUP($A742,'دیتا اولیه'!$A:$AN,38,FALSE),"")</f>
        <v>0.62290000000000001</v>
      </c>
      <c r="AB742" s="18">
        <f>IFERROR(VLOOKUP($A742,'دیتا اولیه'!$A:$AN,39,FALSE),"")</f>
        <v>1.135</v>
      </c>
      <c r="AC742" s="49"/>
    </row>
    <row r="743" spans="1:29" ht="20.5" thickBot="1" x14ac:dyDescent="0.4">
      <c r="A743" s="55" t="s">
        <v>112</v>
      </c>
      <c r="B743" s="13" t="str">
        <f>VLOOKUP($A743,'دیتا اولیه'!$A:$AM,2,FALSE)</f>
        <v>بانک‌اقتصادنوین‌</v>
      </c>
      <c r="C743" s="13" t="str">
        <f>VLOOKUP($A743,'دیتا اولیه'!$A:$AM,3,FALSE)</f>
        <v>بانکها و موسسات اعتباری</v>
      </c>
      <c r="D743" s="13">
        <f>VLOOKUP($A743,'دیتا اولیه'!$A:$AM,5,FALSE)/10000000000</f>
        <v>28521.083051599999</v>
      </c>
      <c r="E743" s="15">
        <f>IFERROR(D743/'دیتا اولیه'!$AO$2*1000,"")</f>
        <v>340.34705312171837</v>
      </c>
      <c r="F743" s="15">
        <f t="shared" si="44"/>
        <v>1878.0855332629355</v>
      </c>
      <c r="G743" s="14">
        <f>IFERROR(F743/'دیتا اولیه'!$AP$2*1000000,"")</f>
        <v>37086.997102348651</v>
      </c>
      <c r="H743" s="15">
        <f>IFERROR(VLOOKUP($A743,'دیتا اولیه'!$A:$AM,16,FALSE)/10000000000,"")</f>
        <v>8783.4096000000009</v>
      </c>
      <c r="I743" s="14">
        <f>IFERROR(H743/'دیتا اولیه'!$AQ$2*1000000,"")</f>
        <v>169832.73908503811</v>
      </c>
      <c r="J743" s="15">
        <f t="shared" si="45"/>
        <v>1600.5822599696271</v>
      </c>
      <c r="K743" s="14">
        <f>IFERROR(J743/'دیتا اولیه'!$AR$2*1000000,"")</f>
        <v>26811.770440216878</v>
      </c>
      <c r="L743" s="14">
        <f>IFERROR(VLOOKUP($A743,'دیتا اولیه'!$A:$AM,15,FALSE)/10000000000,"")</f>
        <v>2845.6752000000001</v>
      </c>
      <c r="M743" s="14">
        <f>IFERROR(L743/'دیتا اولیه'!$AS$2*1000000,"")</f>
        <v>42095.164272717862</v>
      </c>
      <c r="N743" s="51">
        <f>IFERROR(VLOOKUP($A743,'دیتا اولیه'!$A:$AM,36,FALSE),"")</f>
        <v>0.77790000000000004</v>
      </c>
      <c r="O743" s="35">
        <f t="shared" si="46"/>
        <v>0.5700255366044884</v>
      </c>
      <c r="P743" s="51">
        <f>IFERROR(VLOOKUP($A743,'دیتا اولیه'!$A:$AM,37,FALSE),"")</f>
        <v>0.51519999999999999</v>
      </c>
      <c r="Q743" s="34">
        <f t="shared" si="47"/>
        <v>0.13503835742074832</v>
      </c>
      <c r="R743" s="54">
        <f>IFERROR(VLOOKUP($A743,'دیتا اولیه'!$A:$AM,31,FALSE),"")</f>
        <v>0.3034</v>
      </c>
      <c r="S743" s="14">
        <f>IFERROR(VLOOKUP($A743,'دیتا اولیه'!$A:$AM,17,FALSE)/10000000000,"")</f>
        <v>10560.6494</v>
      </c>
      <c r="T743" s="14">
        <f>IFERROR(S743/'دیتا اولیه'!$AR$2*1000000,"")</f>
        <v>176904.18949025916</v>
      </c>
      <c r="U743" s="30">
        <f>IFERROR(VLOOKUP($A743,'دیتا اولیه'!$A:$AM,22,FALSE),"")</f>
        <v>5.6800000000000003E-2</v>
      </c>
      <c r="V743" s="19">
        <f>IFERROR(VLOOKUP($A743,'دیتا اولیه'!$A:$AN,20,FALSE)/10000000000/L743,"")</f>
        <v>0.14410583470664537</v>
      </c>
      <c r="W743" s="14" t="str">
        <f>IFERROR(VLOOKUP($A743,'دیتا اولیه'!$A:$AN,40,FALSE),"")</f>
        <v>-</v>
      </c>
      <c r="X743" s="18">
        <f>IFERROR(VLOOKUP($A743,'دیتا اولیه'!$A:$AN,23,FALSE),"")</f>
        <v>1.1754</v>
      </c>
      <c r="Y743" s="18">
        <f>IFERROR(VLOOKUP($A743,'دیتا اولیه'!$A:$AN,24,FALSE),"")</f>
        <v>2.5467</v>
      </c>
      <c r="Z743" s="18" t="str">
        <f>IFERROR(VLOOKUP($A743,'دیتا اولیه'!$A:$AN,25,FALSE),"")</f>
        <v>-</v>
      </c>
      <c r="AA743" s="30">
        <f>IFERROR(VLOOKUP($A743,'دیتا اولیه'!$A:$AN,38,FALSE),"")</f>
        <v>0.2737</v>
      </c>
      <c r="AB743" s="18">
        <f>IFERROR(VLOOKUP($A743,'دیتا اولیه'!$A:$AN,39,FALSE),"")</f>
        <v>0.76190000000000002</v>
      </c>
      <c r="AC743" s="49"/>
    </row>
    <row r="744" spans="1:29" ht="20.5" thickBot="1" x14ac:dyDescent="0.4">
      <c r="A744" s="14" t="s">
        <v>251</v>
      </c>
      <c r="B744" s="13" t="str">
        <f>VLOOKUP($A744,'دیتا اولیه'!$A:$AM,2,FALSE)</f>
        <v>بانک  پاسارگاد</v>
      </c>
      <c r="C744" s="13" t="str">
        <f>VLOOKUP($A744,'دیتا اولیه'!$A:$AM,3,FALSE)</f>
        <v>بانکها و موسسات اعتباری</v>
      </c>
      <c r="D744" s="13">
        <f>VLOOKUP($A744,'دیتا اولیه'!$A:$AM,5,FALSE)/10000000000</f>
        <v>92885.884399999995</v>
      </c>
      <c r="E744" s="15">
        <f>IFERROR(D744/'دیتا اولیه'!$AO$2*1000,"")</f>
        <v>1108.4234415274464</v>
      </c>
      <c r="F744" s="15">
        <f t="shared" si="44"/>
        <v>5272.4623426715389</v>
      </c>
      <c r="G744" s="14">
        <f>IFERROR(F744/'دیتا اولیه'!$AP$2*1000000,"")</f>
        <v>104116.55495006988</v>
      </c>
      <c r="H744" s="15">
        <f>IFERROR(VLOOKUP($A744,'دیتا اولیه'!$A:$AM,16,FALSE)/10000000000,"")</f>
        <v>24481.050200000001</v>
      </c>
      <c r="I744" s="14">
        <f>IFERROR(H744/'دیتا اولیه'!$AQ$2*1000000,"")</f>
        <v>473356.47550175956</v>
      </c>
      <c r="J744" s="15">
        <f t="shared" si="45"/>
        <v>7673.8512335647802</v>
      </c>
      <c r="K744" s="14">
        <f>IFERROR(J744/'دیتا اولیه'!$AR$2*1000000,"")</f>
        <v>128546.68129997791</v>
      </c>
      <c r="L744" s="14">
        <f>IFERROR(VLOOKUP($A744,'دیتا اولیه'!$A:$AM,15,FALSE)/10000000000,"")</f>
        <v>10388.8598</v>
      </c>
      <c r="M744" s="14">
        <f>IFERROR(L744/'دیتا اولیه'!$AS$2*1000000,"")</f>
        <v>153679.0846289256</v>
      </c>
      <c r="N744" s="51">
        <f>IFERROR(VLOOKUP($A744,'دیتا اولیه'!$A:$AM,36,FALSE),"")</f>
        <v>0.3538</v>
      </c>
      <c r="O744" s="35">
        <f t="shared" si="46"/>
        <v>0.195511880001775</v>
      </c>
      <c r="P744" s="51">
        <f>IFERROR(VLOOKUP($A744,'دیتا اولیه'!$A:$AM,37,FALSE),"")</f>
        <v>0.97040000000000004</v>
      </c>
      <c r="Q744" s="34">
        <f t="shared" si="47"/>
        <v>0.47602928950755152</v>
      </c>
      <c r="R744" s="54">
        <f>IFERROR(VLOOKUP($A744,'دیتا اولیه'!$A:$AM,31,FALSE),"")</f>
        <v>0.29780000000000001</v>
      </c>
      <c r="S744" s="14">
        <f>IFERROR(VLOOKUP($A744,'دیتا اولیه'!$A:$AM,17,FALSE)/10000000000,"")</f>
        <v>38956.955499999996</v>
      </c>
      <c r="T744" s="14">
        <f>IFERROR(S744/'دیتا اولیه'!$AR$2*1000000,"")</f>
        <v>652578.11112786236</v>
      </c>
      <c r="U744" s="30">
        <f>IFERROR(VLOOKUP($A744,'دیتا اولیه'!$A:$AM,22,FALSE),"")</f>
        <v>0.29549999999999998</v>
      </c>
      <c r="V744" s="19">
        <f>IFERROR(VLOOKUP($A744,'دیتا اولیه'!$A:$AN,20,FALSE)/10000000000/L744,"")</f>
        <v>2.3909563203461461E-2</v>
      </c>
      <c r="W744" s="14" t="str">
        <f>IFERROR(VLOOKUP($A744,'دیتا اولیه'!$A:$AN,40,FALSE),"")</f>
        <v>-</v>
      </c>
      <c r="X744" s="18">
        <f>IFERROR(VLOOKUP($A744,'دیتا اولیه'!$A:$AN,23,FALSE),"")</f>
        <v>1.5298</v>
      </c>
      <c r="Y744" s="18">
        <f>IFERROR(VLOOKUP($A744,'دیتا اولیه'!$A:$AN,24,FALSE),"")</f>
        <v>3.2334999999999998</v>
      </c>
      <c r="Z744" s="18" t="str">
        <f>IFERROR(VLOOKUP($A744,'دیتا اولیه'!$A:$AN,25,FALSE),"")</f>
        <v>-</v>
      </c>
      <c r="AA744" s="30">
        <f>IFERROR(VLOOKUP($A744,'دیتا اولیه'!$A:$AN,38,FALSE),"")</f>
        <v>0.436</v>
      </c>
      <c r="AB744" s="18">
        <f>IFERROR(VLOOKUP($A744,'دیتا اولیه'!$A:$AN,39,FALSE),"")</f>
        <v>1.1394</v>
      </c>
      <c r="AC744" s="49"/>
    </row>
    <row r="745" spans="1:29" ht="20.5" thickBot="1" x14ac:dyDescent="0.4">
      <c r="A745" s="14" t="s">
        <v>81</v>
      </c>
      <c r="B745" s="13" t="str">
        <f>VLOOKUP($A745,'دیتا اولیه'!$A:$AM,2,FALSE)</f>
        <v>بانک تجارت</v>
      </c>
      <c r="C745" s="13" t="str">
        <f>VLOOKUP($A745,'دیتا اولیه'!$A:$AM,3,FALSE)</f>
        <v>بانکها و موسسات اعتباری</v>
      </c>
      <c r="D745" s="13">
        <f>VLOOKUP($A745,'دیتا اولیه'!$A:$AM,5,FALSE)/10000000000</f>
        <v>61333.366185300001</v>
      </c>
      <c r="E745" s="15">
        <f>IFERROR(D745/'دیتا اولیه'!$AO$2*1000,"")</f>
        <v>731.90174445465391</v>
      </c>
      <c r="F745" s="15">
        <f t="shared" si="44"/>
        <v>1210.0768330973344</v>
      </c>
      <c r="G745" s="14">
        <f>IFERROR(F745/'دیتا اولیه'!$AP$2*1000000,"")</f>
        <v>23895.672059584016</v>
      </c>
      <c r="H745" s="15">
        <f>IFERROR(VLOOKUP($A745,'دیتا اولیه'!$A:$AM,16,FALSE)/10000000000,"")</f>
        <v>30558.174900000002</v>
      </c>
      <c r="I745" s="14">
        <f>IFERROR(H745/'دیتا اولیه'!$AQ$2*1000000,"")</f>
        <v>590861.49696430645</v>
      </c>
      <c r="J745" s="15">
        <f t="shared" si="45"/>
        <v>4472.1906712172922</v>
      </c>
      <c r="K745" s="14">
        <f>IFERROR(J745/'دیتا اولیه'!$AR$2*1000000,"")</f>
        <v>74914.831083928715</v>
      </c>
      <c r="L745" s="14">
        <f>IFERROR(VLOOKUP($A745,'دیتا اولیه'!$A:$AM,15,FALSE)/10000000000,"")</f>
        <v>1965.5278000000001</v>
      </c>
      <c r="M745" s="14">
        <f>IFERROR(L745/'دیتا اولیه'!$AS$2*1000000,"")</f>
        <v>29075.424919749708</v>
      </c>
      <c r="N745" s="51">
        <f>IFERROR(VLOOKUP($A745,'دیتا اولیه'!$A:$AM,36,FALSE),"")</f>
        <v>-0.5605</v>
      </c>
      <c r="O745" s="35">
        <f t="shared" si="46"/>
        <v>-0.61188693214597412</v>
      </c>
      <c r="P745" s="51">
        <f>IFERROR(VLOOKUP($A745,'دیتا اولیه'!$A:$AM,37,FALSE),"")</f>
        <v>0.62429999999999997</v>
      </c>
      <c r="Q745" s="34">
        <f t="shared" si="47"/>
        <v>0.21676531412257183</v>
      </c>
      <c r="R745" s="54">
        <f>IFERROR(VLOOKUP($A745,'دیتا اولیه'!$A:$AM,31,FALSE),"")</f>
        <v>0.25559999999999999</v>
      </c>
      <c r="S745" s="14">
        <f>IFERROR(VLOOKUP($A745,'دیتا اولیه'!$A:$AM,17,FALSE)/10000000000,"")</f>
        <v>26964.241099999999</v>
      </c>
      <c r="T745" s="14">
        <f>IFERROR(S745/'دیتا اولیه'!$AR$2*1000000,"")</f>
        <v>451685.02772333618</v>
      </c>
      <c r="U745" s="30">
        <f>IFERROR(VLOOKUP($A745,'دیتا اولیه'!$A:$AM,22,FALSE),"")</f>
        <v>7.2499999999999995E-2</v>
      </c>
      <c r="V745" s="19">
        <f>IFERROR(VLOOKUP($A745,'دیتا اولیه'!$A:$AN,20,FALSE)/10000000000/L745,"")</f>
        <v>0.15688839404866214</v>
      </c>
      <c r="W745" s="14" t="str">
        <f>IFERROR(VLOOKUP($A745,'دیتا اولیه'!$A:$AN,40,FALSE),"")</f>
        <v>-</v>
      </c>
      <c r="X745" s="18">
        <f>IFERROR(VLOOKUP($A745,'دیتا اولیه'!$A:$AN,23,FALSE),"")</f>
        <v>0.7681</v>
      </c>
      <c r="Y745" s="18">
        <f>IFERROR(VLOOKUP($A745,'دیتا اولیه'!$A:$AN,24,FALSE),"")</f>
        <v>1.8784000000000001</v>
      </c>
      <c r="Z745" s="18" t="str">
        <f>IFERROR(VLOOKUP($A745,'دیتا اولیه'!$A:$AN,25,FALSE),"")</f>
        <v>-</v>
      </c>
      <c r="AA745" s="30">
        <f>IFERROR(VLOOKUP($A745,'دیتا اولیه'!$A:$AN,38,FALSE),"")</f>
        <v>0.3085</v>
      </c>
      <c r="AB745" s="18">
        <f>IFERROR(VLOOKUP($A745,'دیتا اولیه'!$A:$AN,39,FALSE),"")</f>
        <v>1.319</v>
      </c>
      <c r="AC745" s="49"/>
    </row>
    <row r="746" spans="1:29" ht="20.5" thickBot="1" x14ac:dyDescent="0.4">
      <c r="A746" s="14" t="s">
        <v>1543</v>
      </c>
      <c r="B746" s="13" t="str">
        <f>VLOOKUP($A746,'دیتا اولیه'!$A:$AM,2,FALSE)</f>
        <v>بانک دی</v>
      </c>
      <c r="C746" s="13" t="str">
        <f>VLOOKUP($A746,'دیتا اولیه'!$A:$AM,3,FALSE)</f>
        <v>بانکها و موسسات اعتباری</v>
      </c>
      <c r="D746" s="13">
        <f>VLOOKUP($A746,'دیتا اولیه'!$A:$AM,5,FALSE)/10000000000</f>
        <v>9855</v>
      </c>
      <c r="E746" s="15">
        <f>IFERROR(D746/'دیتا اولیه'!$AO$2*1000,"")</f>
        <v>117.60143198090692</v>
      </c>
      <c r="F746" s="15" t="str">
        <f t="shared" si="44"/>
        <v/>
      </c>
      <c r="G746" s="14" t="str">
        <f>IFERROR(F746/'دیتا اولیه'!$AP$2*1000000,"")</f>
        <v/>
      </c>
      <c r="H746" s="15">
        <f>IFERROR(VLOOKUP($A746,'دیتا اولیه'!$A:$AM,16,FALSE)/10000000000,"")</f>
        <v>-11255.1657</v>
      </c>
      <c r="I746" s="14">
        <f>IFERROR(H746/'دیتا اولیه'!$AQ$2*1000000,"")</f>
        <v>-217625.69511582039</v>
      </c>
      <c r="J746" s="15" t="str">
        <f t="shared" si="45"/>
        <v/>
      </c>
      <c r="K746" s="14" t="str">
        <f>IFERROR(J746/'دیتا اولیه'!$AR$2*1000000,"")</f>
        <v/>
      </c>
      <c r="L746" s="14">
        <f>IFERROR(VLOOKUP($A746,'دیتا اولیه'!$A:$AM,15,FALSE)/10000000000,"")</f>
        <v>-5971.5245000000004</v>
      </c>
      <c r="M746" s="14">
        <f>IFERROR(L746/'دیتا اولیه'!$AS$2*1000000,"")</f>
        <v>-88334.854513986487</v>
      </c>
      <c r="N746" s="51" t="str">
        <f>IFERROR(VLOOKUP($A746,'دیتا اولیه'!$A:$AM,36,FALSE),"")</f>
        <v>-</v>
      </c>
      <c r="O746" s="35" t="str">
        <f t="shared" si="46"/>
        <v/>
      </c>
      <c r="P746" s="51" t="str">
        <f>IFERROR(VLOOKUP($A746,'دیتا اولیه'!$A:$AM,37,FALSE),"")</f>
        <v>-</v>
      </c>
      <c r="Q746" s="34" t="str">
        <f t="shared" si="47"/>
        <v/>
      </c>
      <c r="R746" s="54">
        <f>IFERROR(VLOOKUP($A746,'دیتا اولیه'!$A:$AM,31,FALSE),"")</f>
        <v>0.18110000000000001</v>
      </c>
      <c r="S746" s="14">
        <f>IFERROR(VLOOKUP($A746,'دیتا اولیه'!$A:$AM,17,FALSE)/10000000000,"")</f>
        <v>-41359.424200000001</v>
      </c>
      <c r="T746" s="14">
        <f>IFERROR(S746/'دیتا اولیه'!$AR$2*1000000,"")</f>
        <v>-692822.49024239078</v>
      </c>
      <c r="U746" s="30" t="str">
        <f>IFERROR(VLOOKUP($A746,'دیتا اولیه'!$A:$AM,22,FALSE),"")</f>
        <v>-</v>
      </c>
      <c r="V746" s="19">
        <f>IFERROR(VLOOKUP($A746,'دیتا اولیه'!$A:$AN,20,FALSE)/10000000000/L746,"")</f>
        <v>-0.40193587081489823</v>
      </c>
      <c r="W746" s="14" t="str">
        <f>IFERROR(VLOOKUP($A746,'دیتا اولیه'!$A:$AN,40,FALSE),"")</f>
        <v>-</v>
      </c>
      <c r="X746" s="18" t="str">
        <f>IFERROR(VLOOKUP($A746,'دیتا اولیه'!$A:$AN,23,FALSE),"")</f>
        <v>-</v>
      </c>
      <c r="Y746" s="18" t="str">
        <f>IFERROR(VLOOKUP($A746,'دیتا اولیه'!$A:$AN,24,FALSE),"")</f>
        <v>-</v>
      </c>
      <c r="Z746" s="18" t="str">
        <f>IFERROR(VLOOKUP($A746,'دیتا اولیه'!$A:$AN,25,FALSE),"")</f>
        <v>-</v>
      </c>
      <c r="AA746" s="30">
        <f>IFERROR(VLOOKUP($A746,'دیتا اولیه'!$A:$AN,38,FALSE),"")</f>
        <v>3.5499999999999997E-2</v>
      </c>
      <c r="AB746" s="18">
        <f>IFERROR(VLOOKUP($A746,'دیتا اولیه'!$A:$AN,39,FALSE),"")</f>
        <v>1.2183999999999999</v>
      </c>
      <c r="AC746" s="49"/>
    </row>
    <row r="747" spans="1:29" ht="20.5" thickBot="1" x14ac:dyDescent="0.4">
      <c r="A747" s="14" t="s">
        <v>482</v>
      </c>
      <c r="B747" s="13" t="str">
        <f>VLOOKUP($A747,'دیتا اولیه'!$A:$AM,2,FALSE)</f>
        <v>بانک قرض الحسنه رسالت</v>
      </c>
      <c r="C747" s="13" t="str">
        <f>VLOOKUP($A747,'دیتا اولیه'!$A:$AM,3,FALSE)</f>
        <v>بانکها و موسسات اعتباری</v>
      </c>
      <c r="D747" s="13">
        <f>VLOOKUP($A747,'دیتا اولیه'!$A:$AM,5,FALSE)/10000000000</f>
        <v>7560</v>
      </c>
      <c r="E747" s="15">
        <f>IFERROR(D747/'دیتا اولیه'!$AO$2*1000,"")</f>
        <v>90.214797136038186</v>
      </c>
      <c r="F747" s="15">
        <f t="shared" si="44"/>
        <v>944.84474046853472</v>
      </c>
      <c r="G747" s="14">
        <f>IFERROR(F747/'دیتا اولیه'!$AP$2*1000000,"")</f>
        <v>18658.071494244366</v>
      </c>
      <c r="H747" s="15">
        <f>IFERROR(VLOOKUP($A747,'دیتا اولیه'!$A:$AM,16,FALSE)/10000000000,"")</f>
        <v>2640.9169999999999</v>
      </c>
      <c r="I747" s="14">
        <f>IFERROR(H747/'دیتا اولیه'!$AQ$2*1000000,"")</f>
        <v>51063.788236204025</v>
      </c>
      <c r="J747" s="15">
        <f t="shared" si="45"/>
        <v>43.077005235602094</v>
      </c>
      <c r="K747" s="14">
        <f>IFERROR(J747/'دیتا اولیه'!$AR$2*1000000,"")</f>
        <v>721.59413765519366</v>
      </c>
      <c r="L747" s="14">
        <f>IFERROR(VLOOKUP($A747,'دیتا اولیه'!$A:$AM,15,FALSE)/10000000000,"")</f>
        <v>205.6927</v>
      </c>
      <c r="M747" s="14">
        <f>IFERROR(L747/'دیتا اولیه'!$AS$2*1000000,"")</f>
        <v>3042.746409076789</v>
      </c>
      <c r="N747" s="51">
        <f>IFERROR(VLOOKUP($A747,'دیتا اولیه'!$A:$AM,36,FALSE),"")</f>
        <v>3.7749999999999999</v>
      </c>
      <c r="O747" s="35">
        <f t="shared" si="46"/>
        <v>3.2167005665596662</v>
      </c>
      <c r="P747" s="51">
        <f>IFERROR(VLOOKUP($A747,'دیتا اولیه'!$A:$AM,37,FALSE),"")</f>
        <v>-0.7823</v>
      </c>
      <c r="Q747" s="34">
        <f t="shared" si="47"/>
        <v>-0.83692063726867949</v>
      </c>
      <c r="R747" s="54">
        <f>IFERROR(VLOOKUP($A747,'دیتا اولیه'!$A:$AM,31,FALSE),"")</f>
        <v>6.9500000000000006E-2</v>
      </c>
      <c r="S747" s="14">
        <f>IFERROR(VLOOKUP($A747,'دیتا اولیه'!$A:$AM,17,FALSE)/10000000000,"")</f>
        <v>3468.2556</v>
      </c>
      <c r="T747" s="14">
        <f>IFERROR(S747/'دیتا اولیه'!$AR$2*1000000,"")</f>
        <v>58097.653148399419</v>
      </c>
      <c r="U747" s="30">
        <f>IFERROR(VLOOKUP($A747,'دیتا اولیه'!$A:$AM,22,FALSE),"")</f>
        <v>9.9900000000000003E-2</v>
      </c>
      <c r="V747" s="19">
        <f>IFERROR(VLOOKUP($A747,'دیتا اولیه'!$A:$AN,20,FALSE)/10000000000/L747,"")</f>
        <v>3.6290544098064731E-2</v>
      </c>
      <c r="W747" s="14" t="str">
        <f>IFERROR(VLOOKUP($A747,'دیتا اولیه'!$A:$AN,40,FALSE),"")</f>
        <v>-</v>
      </c>
      <c r="X747" s="18">
        <f>IFERROR(VLOOKUP($A747,'دیتا اولیه'!$A:$AN,23,FALSE),"")</f>
        <v>1.0650999999999999</v>
      </c>
      <c r="Y747" s="18">
        <f>IFERROR(VLOOKUP($A747,'دیتا اولیه'!$A:$AN,24,FALSE),"")</f>
        <v>7.3239000000000001</v>
      </c>
      <c r="Z747" s="18" t="str">
        <f>IFERROR(VLOOKUP($A747,'دیتا اولیه'!$A:$AN,25,FALSE),"")</f>
        <v>-</v>
      </c>
      <c r="AA747" s="30">
        <f>IFERROR(VLOOKUP($A747,'دیتا اولیه'!$A:$AN,38,FALSE),"")</f>
        <v>9.4700000000000006E-2</v>
      </c>
      <c r="AB747" s="18">
        <f>IFERROR(VLOOKUP($A747,'دیتا اولیه'!$A:$AN,39,FALSE),"")</f>
        <v>-8.2900000000000001E-2</v>
      </c>
      <c r="AC747" s="49"/>
    </row>
    <row r="748" spans="1:29" ht="20.5" thickBot="1" x14ac:dyDescent="0.4">
      <c r="A748" s="14" t="s">
        <v>579</v>
      </c>
      <c r="B748" s="13" t="str">
        <f>VLOOKUP($A748,'دیتا اولیه'!$A:$AM,2,FALSE)</f>
        <v>اعتباری ملل</v>
      </c>
      <c r="C748" s="13" t="str">
        <f>VLOOKUP($A748,'دیتا اولیه'!$A:$AM,3,FALSE)</f>
        <v>بانکها و موسسات اعتباری</v>
      </c>
      <c r="D748" s="13">
        <f>VLOOKUP($A748,'دیتا اولیه'!$A:$AM,5,FALSE)/10000000000</f>
        <v>4458</v>
      </c>
      <c r="E748" s="15">
        <f>IFERROR(D748/'دیتا اولیه'!$AO$2*1000,"")</f>
        <v>53.198090692124104</v>
      </c>
      <c r="F748" s="15" t="str">
        <f t="shared" si="44"/>
        <v/>
      </c>
      <c r="G748" s="14" t="str">
        <f>IFERROR(F748/'دیتا اولیه'!$AP$2*1000000,"")</f>
        <v/>
      </c>
      <c r="H748" s="15">
        <f>IFERROR(VLOOKUP($A748,'دیتا اولیه'!$A:$AM,16,FALSE)/10000000000,"")</f>
        <v>-6350.2392</v>
      </c>
      <c r="I748" s="14">
        <f>IFERROR(H748/'دیتا اولیه'!$AQ$2*1000000,"")</f>
        <v>-122785.86178893229</v>
      </c>
      <c r="J748" s="15" t="str">
        <f t="shared" si="45"/>
        <v/>
      </c>
      <c r="K748" s="14" t="str">
        <f>IFERROR(J748/'دیتا اولیه'!$AR$2*1000000,"")</f>
        <v/>
      </c>
      <c r="L748" s="14">
        <f>IFERROR(VLOOKUP($A748,'دیتا اولیه'!$A:$AM,15,FALSE)/10000000000,"")</f>
        <v>-3742.5608000000002</v>
      </c>
      <c r="M748" s="14">
        <f>IFERROR(L748/'دیتا اولیه'!$AS$2*1000000,"")</f>
        <v>-55362.506471797758</v>
      </c>
      <c r="N748" s="51" t="str">
        <f>IFERROR(VLOOKUP($A748,'دیتا اولیه'!$A:$AM,36,FALSE),"")</f>
        <v>-</v>
      </c>
      <c r="O748" s="35" t="str">
        <f t="shared" si="46"/>
        <v/>
      </c>
      <c r="P748" s="51" t="str">
        <f>IFERROR(VLOOKUP($A748,'دیتا اولیه'!$A:$AM,37,FALSE),"")</f>
        <v>-</v>
      </c>
      <c r="Q748" s="34" t="str">
        <f t="shared" si="47"/>
        <v/>
      </c>
      <c r="R748" s="54">
        <f>IFERROR(VLOOKUP($A748,'دیتا اولیه'!$A:$AM,31,FALSE),"")</f>
        <v>1.5699999999999999E-2</v>
      </c>
      <c r="S748" s="14">
        <f>IFERROR(VLOOKUP($A748,'دیتا اولیه'!$A:$AM,17,FALSE)/10000000000,"")</f>
        <v>-22444.508999999998</v>
      </c>
      <c r="T748" s="14">
        <f>IFERROR(S748/'دیتا اولیه'!$AR$2*1000000,"")</f>
        <v>-375973.81777978787</v>
      </c>
      <c r="U748" s="30" t="str">
        <f>IFERROR(VLOOKUP($A748,'دیتا اولیه'!$A:$AM,22,FALSE),"")</f>
        <v>-</v>
      </c>
      <c r="V748" s="19">
        <f>IFERROR(VLOOKUP($A748,'دیتا اولیه'!$A:$AN,20,FALSE)/10000000000/L748,"")</f>
        <v>-1.2385369931732304E-2</v>
      </c>
      <c r="W748" s="14" t="str">
        <f>IFERROR(VLOOKUP($A748,'دیتا اولیه'!$A:$AN,40,FALSE),"")</f>
        <v>-</v>
      </c>
      <c r="X748" s="18" t="str">
        <f>IFERROR(VLOOKUP($A748,'دیتا اولیه'!$A:$AN,23,FALSE),"")</f>
        <v>-</v>
      </c>
      <c r="Y748" s="18" t="str">
        <f>IFERROR(VLOOKUP($A748,'دیتا اولیه'!$A:$AN,24,FALSE),"")</f>
        <v>-</v>
      </c>
      <c r="Z748" s="18" t="str">
        <f>IFERROR(VLOOKUP($A748,'دیتا اولیه'!$A:$AN,25,FALSE),"")</f>
        <v>-</v>
      </c>
      <c r="AA748" s="30">
        <f>IFERROR(VLOOKUP($A748,'دیتا اولیه'!$A:$AN,38,FALSE),"")</f>
        <v>0.1636</v>
      </c>
      <c r="AB748" s="18">
        <f>IFERROR(VLOOKUP($A748,'دیتا اولیه'!$A:$AN,39,FALSE),"")</f>
        <v>1.0298</v>
      </c>
      <c r="AC748" s="49"/>
    </row>
    <row r="749" spans="1:29" ht="20.5" thickBot="1" x14ac:dyDescent="0.4">
      <c r="A749" s="14" t="s">
        <v>1597</v>
      </c>
      <c r="B749" s="13" t="str">
        <f>VLOOKUP($A749,'دیتا اولیه'!$A:$AM,2,FALSE)</f>
        <v>نورد و لوله اهواز</v>
      </c>
      <c r="C749" s="13" t="str">
        <f>VLOOKUP($A749,'دیتا اولیه'!$A:$AM,3,FALSE)</f>
        <v>آهن و فولاد</v>
      </c>
      <c r="D749" s="13">
        <f>VLOOKUP($A749,'دیتا اولیه'!$A:$AM,5,FALSE)/10000000000</f>
        <v>4445.7629999999999</v>
      </c>
      <c r="E749" s="15">
        <f>IFERROR(D749/'دیتا اولیه'!$AO$2*1000,"")</f>
        <v>53.052064439140807</v>
      </c>
      <c r="F749" s="15" t="str">
        <f t="shared" si="44"/>
        <v/>
      </c>
      <c r="G749" s="14" t="str">
        <f>IFERROR(F749/'دیتا اولیه'!$AP$2*1000000,"")</f>
        <v/>
      </c>
      <c r="H749" s="15">
        <f>IFERROR(VLOOKUP($A749,'دیتا اولیه'!$A:$AM,16,FALSE)/10000000000,"")</f>
        <v>632.27239999999995</v>
      </c>
      <c r="I749" s="14">
        <f>IFERROR(H749/'دیتا اولیه'!$AQ$2*1000000,"")</f>
        <v>12225.383812212382</v>
      </c>
      <c r="J749" s="15" t="str">
        <f t="shared" si="45"/>
        <v/>
      </c>
      <c r="K749" s="14" t="str">
        <f>IFERROR(J749/'دیتا اولیه'!$AR$2*1000000,"")</f>
        <v/>
      </c>
      <c r="L749" s="14">
        <f>IFERROR(VLOOKUP($A749,'دیتا اولیه'!$A:$AM,15,FALSE)/10000000000,"")</f>
        <v>-114.7919</v>
      </c>
      <c r="M749" s="14">
        <f>IFERROR(L749/'دیتا اولیه'!$AS$2*1000000,"")</f>
        <v>-1698.079910060502</v>
      </c>
      <c r="N749" s="51" t="str">
        <f>IFERROR(VLOOKUP($A749,'دیتا اولیه'!$A:$AM,36,FALSE),"")</f>
        <v>-</v>
      </c>
      <c r="O749" s="35" t="str">
        <f t="shared" si="46"/>
        <v/>
      </c>
      <c r="P749" s="51" t="str">
        <f>IFERROR(VLOOKUP($A749,'دیتا اولیه'!$A:$AM,37,FALSE),"")</f>
        <v>-</v>
      </c>
      <c r="Q749" s="34" t="str">
        <f t="shared" si="47"/>
        <v/>
      </c>
      <c r="R749" s="54" t="str">
        <f>IFERROR(VLOOKUP($A749,'دیتا اولیه'!$A:$AM,31,FALSE),"")</f>
        <v>-</v>
      </c>
      <c r="S749" s="14">
        <f>IFERROR(VLOOKUP($A749,'دیتا اولیه'!$A:$AM,17,FALSE)/10000000000,"")</f>
        <v>-178.13990000000001</v>
      </c>
      <c r="T749" s="14">
        <f>IFERROR(S749/'دیتا اولیه'!$AR$2*1000000,"")</f>
        <v>-2984.0678761076774</v>
      </c>
      <c r="U749" s="30" t="str">
        <f>IFERROR(VLOOKUP($A749,'دیتا اولیه'!$A:$AM,22,FALSE),"")</f>
        <v>-</v>
      </c>
      <c r="V749" s="19">
        <f>IFERROR(VLOOKUP($A749,'دیتا اولیه'!$A:$AN,20,FALSE)/10000000000/L749,"")</f>
        <v>-1.6841048889338011</v>
      </c>
      <c r="W749" s="14">
        <f>IFERROR(VLOOKUP($A749,'دیتا اولیه'!$A:$AN,40,FALSE),"")</f>
        <v>43.290300000000002</v>
      </c>
      <c r="X749" s="18">
        <f>IFERROR(VLOOKUP($A749,'دیتا اولیه'!$A:$AN,23,FALSE),"")</f>
        <v>4.0867000000000004</v>
      </c>
      <c r="Y749" s="18">
        <f>IFERROR(VLOOKUP($A749,'دیتا اولیه'!$A:$AN,24,FALSE),"")</f>
        <v>7.0331000000000001</v>
      </c>
      <c r="Z749" s="18" t="str">
        <f>IFERROR(VLOOKUP($A749,'دیتا اولیه'!$A:$AN,25,FALSE),"")</f>
        <v>-</v>
      </c>
      <c r="AA749" s="30">
        <f>IFERROR(VLOOKUP($A749,'دیتا اولیه'!$A:$AN,38,FALSE),"")</f>
        <v>1.55E-2</v>
      </c>
      <c r="AB749" s="18">
        <f>IFERROR(VLOOKUP($A749,'دیتا اولیه'!$A:$AN,39,FALSE),"")</f>
        <v>0.1658</v>
      </c>
      <c r="AC749" s="49"/>
    </row>
    <row r="750" spans="1:29" ht="20.5" thickBot="1" x14ac:dyDescent="0.4">
      <c r="A750" s="14" t="s">
        <v>1624</v>
      </c>
      <c r="B750" s="13" t="str">
        <f>VLOOKUP($A750,'دیتا اولیه'!$A:$AM,2,FALSE)</f>
        <v>لوله‌وتجهیزات‌ سدید - ورشکسته</v>
      </c>
      <c r="C750" s="13" t="str">
        <f>VLOOKUP($A750,'دیتا اولیه'!$A:$AM,3,FALSE)</f>
        <v>آهن و فولاد</v>
      </c>
      <c r="D750" s="13">
        <f>VLOOKUP($A750,'دیتا اولیه'!$A:$AM,5,FALSE)/10000000000</f>
        <v>939.85799999999995</v>
      </c>
      <c r="E750" s="15">
        <f>IFERROR(D750/'دیتا اولیه'!$AO$2*1000,"")</f>
        <v>11.215489260143197</v>
      </c>
      <c r="F750" s="15" t="str">
        <f t="shared" si="44"/>
        <v/>
      </c>
      <c r="G750" s="14" t="str">
        <f>IFERROR(F750/'دیتا اولیه'!$AP$2*1000000,"")</f>
        <v/>
      </c>
      <c r="H750" s="15">
        <f>IFERROR(VLOOKUP($A750,'دیتا اولیه'!$A:$AM,16,FALSE)/10000000000,"")</f>
        <v>-102.35250000000001</v>
      </c>
      <c r="I750" s="14">
        <f>IFERROR(H750/'دیتا اولیه'!$AQ$2*1000000,"")</f>
        <v>-1979.0498472485401</v>
      </c>
      <c r="J750" s="15" t="str">
        <f t="shared" si="45"/>
        <v/>
      </c>
      <c r="K750" s="14" t="str">
        <f>IFERROR(J750/'دیتا اولیه'!$AR$2*1000000,"")</f>
        <v/>
      </c>
      <c r="L750" s="14">
        <f>IFERROR(VLOOKUP($A750,'دیتا اولیه'!$A:$AM,15,FALSE)/10000000000,"")</f>
        <v>-28.378299999999999</v>
      </c>
      <c r="M750" s="14">
        <f>IFERROR(L750/'دیتا اولیه'!$AS$2*1000000,"")</f>
        <v>-419.79112735018714</v>
      </c>
      <c r="N750" s="51" t="str">
        <f>IFERROR(VLOOKUP($A750,'دیتا اولیه'!$A:$AM,36,FALSE),"")</f>
        <v>-</v>
      </c>
      <c r="O750" s="35" t="str">
        <f t="shared" si="46"/>
        <v/>
      </c>
      <c r="P750" s="51" t="str">
        <f>IFERROR(VLOOKUP($A750,'دیتا اولیه'!$A:$AM,37,FALSE),"")</f>
        <v>-</v>
      </c>
      <c r="Q750" s="34" t="str">
        <f t="shared" si="47"/>
        <v/>
      </c>
      <c r="R750" s="54" t="str">
        <f>IFERROR(VLOOKUP($A750,'دیتا اولیه'!$A:$AM,31,FALSE),"")</f>
        <v>-</v>
      </c>
      <c r="S750" s="14">
        <f>IFERROR(VLOOKUP($A750,'دیتا اولیه'!$A:$AM,17,FALSE)/10000000000,"")</f>
        <v>-585.62090000000001</v>
      </c>
      <c r="T750" s="14">
        <f>IFERROR(S750/'دیتا اولیه'!$AR$2*1000000,"")</f>
        <v>-9809.8882690922492</v>
      </c>
      <c r="U750" s="30" t="str">
        <f>IFERROR(VLOOKUP($A750,'دیتا اولیه'!$A:$AM,22,FALSE),"")</f>
        <v>-</v>
      </c>
      <c r="V750" s="19">
        <f>IFERROR(VLOOKUP($A750,'دیتا اولیه'!$A:$AN,20,FALSE)/10000000000/L750,"")</f>
        <v>-1.0395090615012175</v>
      </c>
      <c r="W750" s="14">
        <f>IFERROR(VLOOKUP($A750,'دیتا اولیه'!$A:$AN,40,FALSE),"")</f>
        <v>547.75729999999999</v>
      </c>
      <c r="X750" s="18">
        <f>IFERROR(VLOOKUP($A750,'دیتا اولیه'!$A:$AN,23,FALSE),"")</f>
        <v>7.8711000000000002</v>
      </c>
      <c r="Y750" s="18" t="str">
        <f>IFERROR(VLOOKUP($A750,'دیتا اولیه'!$A:$AN,24,FALSE),"")</f>
        <v>-</v>
      </c>
      <c r="Z750" s="18" t="str">
        <f>IFERROR(VLOOKUP($A750,'دیتا اولیه'!$A:$AN,25,FALSE),"")</f>
        <v>-</v>
      </c>
      <c r="AA750" s="30">
        <f>IFERROR(VLOOKUP($A750,'دیتا اولیه'!$A:$AN,38,FALSE),"")</f>
        <v>-8.3599999999999994E-2</v>
      </c>
      <c r="AB750" s="18">
        <f>IFERROR(VLOOKUP($A750,'دیتا اولیه'!$A:$AN,39,FALSE),"")</f>
        <v>-7.5800000000000006E-2</v>
      </c>
      <c r="AC750" s="49"/>
    </row>
    <row r="751" spans="1:29" ht="20.5" thickBot="1" x14ac:dyDescent="0.4">
      <c r="A751" s="55" t="s">
        <v>780</v>
      </c>
      <c r="B751" s="13" t="str">
        <f>VLOOKUP($A751,'دیتا اولیه'!$A:$AM,2,FALSE)</f>
        <v>فولاد افزا سپاهان</v>
      </c>
      <c r="C751" s="13" t="str">
        <f>VLOOKUP($A751,'دیتا اولیه'!$A:$AM,3,FALSE)</f>
        <v>آهن و فولاد</v>
      </c>
      <c r="D751" s="13">
        <f>VLOOKUP($A751,'دیتا اولیه'!$A:$AM,5,FALSE)/10000000000</f>
        <v>652.95000000000005</v>
      </c>
      <c r="E751" s="15">
        <f>IFERROR(D751/'دیتا اولیه'!$AO$2*1000,"")</f>
        <v>7.791766109785204</v>
      </c>
      <c r="F751" s="15">
        <f t="shared" si="44"/>
        <v>15.139972385226095</v>
      </c>
      <c r="G751" s="14">
        <f>IFERROR(F751/'دیتا اولیه'!$AP$2*1000000,"")</f>
        <v>298.97259844443317</v>
      </c>
      <c r="H751" s="15">
        <f>IFERROR(VLOOKUP($A751,'دیتا اولیه'!$A:$AM,16,FALSE)/10000000000,"")</f>
        <v>81.352900000000005</v>
      </c>
      <c r="I751" s="14">
        <f>IFERROR(H751/'دیتا اولیه'!$AQ$2*1000000,"")</f>
        <v>1573.0093971151243</v>
      </c>
      <c r="J751" s="15">
        <f t="shared" si="45"/>
        <v>15.216131830008672</v>
      </c>
      <c r="K751" s="14">
        <f>IFERROR(J751/'دیتا اولیه'!$AR$2*1000000,"")</f>
        <v>254.88938857913584</v>
      </c>
      <c r="L751" s="14">
        <f>IFERROR(VLOOKUP($A751,'دیتا اولیه'!$A:$AM,15,FALSE)/10000000000,"")</f>
        <v>26.316299999999998</v>
      </c>
      <c r="M751" s="14">
        <f>IFERROR(L751/'دیتا اولیه'!$AS$2*1000000,"")</f>
        <v>389.28861999082852</v>
      </c>
      <c r="N751" s="51">
        <f>IFERROR(VLOOKUP($A751,'دیتا اولیه'!$A:$AM,36,FALSE),"")</f>
        <v>0.72950000000000004</v>
      </c>
      <c r="O751" s="35">
        <f t="shared" si="46"/>
        <v>0.5272845298146478</v>
      </c>
      <c r="P751" s="51">
        <f>IFERROR(VLOOKUP($A751,'دیتا اولیه'!$A:$AM,37,FALSE),"")</f>
        <v>0.73819999999999997</v>
      </c>
      <c r="Q751" s="34">
        <f t="shared" si="47"/>
        <v>0.30208795727873849</v>
      </c>
      <c r="R751" s="54" t="str">
        <f>IFERROR(VLOOKUP($A751,'دیتا اولیه'!$A:$AM,31,FALSE),"")</f>
        <v>-</v>
      </c>
      <c r="S751" s="14">
        <f>IFERROR(VLOOKUP($A751,'دیتا اولیه'!$A:$AM,17,FALSE)/10000000000,"")</f>
        <v>76.893100000000004</v>
      </c>
      <c r="T751" s="14">
        <f>IFERROR(S751/'دیتا اولیه'!$AR$2*1000000,"")</f>
        <v>1288.056351240431</v>
      </c>
      <c r="U751" s="30">
        <f>IFERROR(VLOOKUP($A751,'دیتا اولیه'!$A:$AM,22,FALSE),"")</f>
        <v>0.8629</v>
      </c>
      <c r="V751" s="19" t="str">
        <f>IFERROR(VLOOKUP($A751,'دیتا اولیه'!$A:$AN,20,FALSE)/10000000000/L751,"")</f>
        <v/>
      </c>
      <c r="W751" s="14">
        <f>IFERROR(VLOOKUP($A751,'دیتا اولیه'!$A:$AN,40,FALSE),"")</f>
        <v>50.060299999999998</v>
      </c>
      <c r="X751" s="18">
        <f>IFERROR(VLOOKUP($A751,'دیتا اولیه'!$A:$AN,23,FALSE),"")</f>
        <v>1.5862000000000001</v>
      </c>
      <c r="Y751" s="18">
        <f>IFERROR(VLOOKUP($A751,'دیتا اولیه'!$A:$AN,24,FALSE),"")</f>
        <v>6.9310999999999998</v>
      </c>
      <c r="Z751" s="18" t="str">
        <f>IFERROR(VLOOKUP($A751,'دیتا اولیه'!$A:$AN,25,FALSE),"")</f>
        <v>-</v>
      </c>
      <c r="AA751" s="30">
        <f>IFERROR(VLOOKUP($A751,'دیتا اولیه'!$A:$AN,38,FALSE),"")</f>
        <v>0.33989999999999998</v>
      </c>
      <c r="AB751" s="18">
        <f>IFERROR(VLOOKUP($A751,'دیتا اولیه'!$A:$AN,39,FALSE),"")</f>
        <v>0.82010000000000005</v>
      </c>
      <c r="AC751" s="49"/>
    </row>
    <row r="752" spans="1:29" ht="20.5" thickBot="1" x14ac:dyDescent="0.4">
      <c r="A752" s="55" t="s">
        <v>1031</v>
      </c>
      <c r="B752" s="13" t="str">
        <f>VLOOKUP($A752,'دیتا اولیه'!$A:$AM,2,FALSE)</f>
        <v>پارس فولاد سبزوار</v>
      </c>
      <c r="C752" s="13" t="str">
        <f>VLOOKUP($A752,'دیتا اولیه'!$A:$AM,3,FALSE)</f>
        <v>آهن و فولاد</v>
      </c>
      <c r="D752" s="13">
        <f>VLOOKUP($A752,'دیتا اولیه'!$A:$AM,5,FALSE)/10000000000</f>
        <v>21416</v>
      </c>
      <c r="E752" s="15">
        <f>IFERROR(D752/'دیتا اولیه'!$AO$2*1000,"")</f>
        <v>255.56085918854416</v>
      </c>
      <c r="F752" s="15">
        <f t="shared" si="44"/>
        <v>1074.9949221103366</v>
      </c>
      <c r="G752" s="14">
        <f>IFERROR(F752/'دیتا اولیه'!$AP$2*1000000,"")</f>
        <v>21228.177766791796</v>
      </c>
      <c r="H752" s="15">
        <f>IFERROR(VLOOKUP($A752,'دیتا اولیه'!$A:$AM,16,FALSE)/10000000000,"")</f>
        <v>4003.0392999999999</v>
      </c>
      <c r="I752" s="14">
        <f>IFERROR(H752/'دیتا اولیه'!$AQ$2*1000000,"")</f>
        <v>77401.278084999416</v>
      </c>
      <c r="J752" s="15">
        <f t="shared" si="45"/>
        <v>589.05706470477264</v>
      </c>
      <c r="K752" s="14">
        <f>IFERROR(J752/'دیتا اولیه'!$AR$2*1000000,"")</f>
        <v>9867.4483592939796</v>
      </c>
      <c r="L752" s="14">
        <f>IFERROR(VLOOKUP($A752,'دیتا اولیه'!$A:$AM,15,FALSE)/10000000000,"")</f>
        <v>1249.0365999999999</v>
      </c>
      <c r="M752" s="14">
        <f>IFERROR(L752/'دیتا اولیه'!$AS$2*1000000,"")</f>
        <v>18476.599458587891</v>
      </c>
      <c r="N752" s="51">
        <f>IFERROR(VLOOKUP($A752,'دیتا اولیه'!$A:$AM,36,FALSE),"")</f>
        <v>1.1204000000000001</v>
      </c>
      <c r="O752" s="35">
        <f t="shared" si="46"/>
        <v>0.87247997514829656</v>
      </c>
      <c r="P752" s="51">
        <f>IFERROR(VLOOKUP($A752,'دیتا اولیه'!$A:$AM,37,FALSE),"")</f>
        <v>0.16189999999999999</v>
      </c>
      <c r="Q752" s="34">
        <f t="shared" si="47"/>
        <v>-0.12961914764574489</v>
      </c>
      <c r="R752" s="54">
        <f>IFERROR(VLOOKUP($A752,'دیتا اولیه'!$A:$AM,31,FALSE),"")</f>
        <v>0.67849999999999999</v>
      </c>
      <c r="S752" s="14">
        <f>IFERROR(VLOOKUP($A752,'دیتا اولیه'!$A:$AM,17,FALSE)/10000000000,"")</f>
        <v>5051.6225000000004</v>
      </c>
      <c r="T752" s="14">
        <f>IFERROR(S752/'دیتا اولیه'!$AR$2*1000000,"")</f>
        <v>84621.044608606811</v>
      </c>
      <c r="U752" s="30">
        <f>IFERROR(VLOOKUP($A752,'دیتا اولیه'!$A:$AM,22,FALSE),"")</f>
        <v>0.9</v>
      </c>
      <c r="V752" s="19">
        <f>IFERROR(VLOOKUP($A752,'دیتا اولیه'!$A:$AN,20,FALSE)/10000000000/L752,"")</f>
        <v>2.9811696470703905E-2</v>
      </c>
      <c r="W752" s="14">
        <f>IFERROR(VLOOKUP($A752,'دیتا اولیه'!$A:$AN,40,FALSE),"")</f>
        <v>66.915999999999997</v>
      </c>
      <c r="X752" s="18">
        <f>IFERROR(VLOOKUP($A752,'دیتا اولیه'!$A:$AN,23,FALSE),"")</f>
        <v>2.1638000000000002</v>
      </c>
      <c r="Y752" s="18">
        <f>IFERROR(VLOOKUP($A752,'دیتا اولیه'!$A:$AN,24,FALSE),"")</f>
        <v>5.3147000000000002</v>
      </c>
      <c r="Z752" s="18" t="str">
        <f>IFERROR(VLOOKUP($A752,'دیتا اولیه'!$A:$AN,25,FALSE),"")</f>
        <v>-</v>
      </c>
      <c r="AA752" s="30">
        <f>IFERROR(VLOOKUP($A752,'دیتا اولیه'!$A:$AN,38,FALSE),"")</f>
        <v>0.39939999999999998</v>
      </c>
      <c r="AB752" s="18">
        <f>IFERROR(VLOOKUP($A752,'دیتا اولیه'!$A:$AN,39,FALSE),"")</f>
        <v>0.61009999999999998</v>
      </c>
      <c r="AC752" s="49"/>
    </row>
    <row r="753" spans="1:29" ht="20.5" thickBot="1" x14ac:dyDescent="0.4">
      <c r="A753" s="14" t="s">
        <v>673</v>
      </c>
      <c r="B753" s="13" t="str">
        <f>VLOOKUP($A753,'دیتا اولیه'!$A:$AM,2,FALSE)</f>
        <v>جهان فولاد سیرجان</v>
      </c>
      <c r="C753" s="13" t="str">
        <f>VLOOKUP($A753,'دیتا اولیه'!$A:$AM,3,FALSE)</f>
        <v>آهن و فولاد</v>
      </c>
      <c r="D753" s="13">
        <f>VLOOKUP($A753,'دیتا اولیه'!$A:$AM,5,FALSE)/10000000000</f>
        <v>37921.5</v>
      </c>
      <c r="E753" s="15">
        <f>IFERROR(D753/'دیتا اولیه'!$AO$2*1000,"")</f>
        <v>452.52386634844873</v>
      </c>
      <c r="F753" s="15">
        <f t="shared" si="44"/>
        <v>586.54627432368295</v>
      </c>
      <c r="G753" s="14">
        <f>IFERROR(F753/'دیتا اولیه'!$AP$2*1000000,"")</f>
        <v>11582.667344464513</v>
      </c>
      <c r="H753" s="15">
        <f>IFERROR(VLOOKUP($A753,'دیتا اولیه'!$A:$AM,16,FALSE)/10000000000,"")</f>
        <v>2657.4938999999999</v>
      </c>
      <c r="I753" s="14">
        <f>IFERROR(H753/'دیتا اولیه'!$AQ$2*1000000,"")</f>
        <v>51384.313005143274</v>
      </c>
      <c r="J753" s="15">
        <f t="shared" si="45"/>
        <v>519.9213294068154</v>
      </c>
      <c r="K753" s="14">
        <f>IFERROR(J753/'دیتا اولیه'!$AR$2*1000000,"")</f>
        <v>8709.33764522196</v>
      </c>
      <c r="L753" s="14">
        <f>IFERROR(VLOOKUP($A753,'دیتا اولیه'!$A:$AM,15,FALSE)/10000000000,"")</f>
        <v>617.92650000000003</v>
      </c>
      <c r="M753" s="14">
        <f>IFERROR(L753/'دیتا اولیه'!$AS$2*1000000,"")</f>
        <v>9140.7893374358373</v>
      </c>
      <c r="N753" s="51">
        <f>IFERROR(VLOOKUP($A753,'دیتا اولیه'!$A:$AM,36,FALSE),"")</f>
        <v>0.1885</v>
      </c>
      <c r="O753" s="35">
        <f t="shared" si="46"/>
        <v>4.9538978713332682E-2</v>
      </c>
      <c r="P753" s="51">
        <f>IFERROR(VLOOKUP($A753,'دیتا اولیه'!$A:$AM,37,FALSE),"")</f>
        <v>5.3499999999999999E-2</v>
      </c>
      <c r="Q753" s="34">
        <f t="shared" si="47"/>
        <v>-0.2108217334063105</v>
      </c>
      <c r="R753" s="54">
        <f>IFERROR(VLOOKUP($A753,'دیتا اولیه'!$A:$AM,31,FALSE),"")</f>
        <v>0.62470000000000003</v>
      </c>
      <c r="S753" s="14">
        <f>IFERROR(VLOOKUP($A753,'دیتا اولیه'!$A:$AM,17,FALSE)/10000000000,"")</f>
        <v>2442.2867999999999</v>
      </c>
      <c r="T753" s="14">
        <f>IFERROR(S753/'دیتا اولیه'!$AR$2*1000000,"")</f>
        <v>40911.382481531735</v>
      </c>
      <c r="U753" s="30">
        <f>IFERROR(VLOOKUP($A753,'دیتا اولیه'!$A:$AM,22,FALSE),"")</f>
        <v>0.24840000000000001</v>
      </c>
      <c r="V753" s="19">
        <f>IFERROR(VLOOKUP($A753,'دیتا اولیه'!$A:$AN,20,FALSE)/10000000000/L753,"")</f>
        <v>7.2023614459001184E-2</v>
      </c>
      <c r="W753" s="14">
        <f>IFERROR(VLOOKUP($A753,'دیتا اولیه'!$A:$AN,40,FALSE),"")</f>
        <v>30.9041</v>
      </c>
      <c r="X753" s="18">
        <f>IFERROR(VLOOKUP($A753,'دیتا اولیه'!$A:$AN,23,FALSE),"")</f>
        <v>1.5485</v>
      </c>
      <c r="Y753" s="18">
        <f>IFERROR(VLOOKUP($A753,'دیتا اولیه'!$A:$AN,24,FALSE),"")</f>
        <v>13.723599999999999</v>
      </c>
      <c r="Z753" s="18" t="str">
        <f>IFERROR(VLOOKUP($A753,'دیتا اولیه'!$A:$AN,25,FALSE),"")</f>
        <v>-</v>
      </c>
      <c r="AA753" s="30">
        <f>IFERROR(VLOOKUP($A753,'دیتا اولیه'!$A:$AN,38,FALSE),"")</f>
        <v>7.5200000000000003E-2</v>
      </c>
      <c r="AB753" s="18">
        <f>IFERROR(VLOOKUP($A753,'دیتا اولیه'!$A:$AN,39,FALSE),"")</f>
        <v>0.99919999999999998</v>
      </c>
      <c r="AC753" s="49"/>
    </row>
    <row r="754" spans="1:29" ht="20.5" thickBot="1" x14ac:dyDescent="0.4">
      <c r="A754" s="14" t="s">
        <v>1449</v>
      </c>
      <c r="B754" s="13" t="str">
        <f>VLOOKUP($A754,'دیتا اولیه'!$A:$AM,2,FALSE)</f>
        <v>فولاد سیرجان ایرانیان</v>
      </c>
      <c r="C754" s="13" t="str">
        <f>VLOOKUP($A754,'دیتا اولیه'!$A:$AM,3,FALSE)</f>
        <v>آهن و فولاد</v>
      </c>
      <c r="D754" s="13">
        <f>VLOOKUP($A754,'دیتا اولیه'!$A:$AM,5,FALSE)/10000000000</f>
        <v>30702</v>
      </c>
      <c r="E754" s="15">
        <f>IFERROR(D754/'دیتا اولیه'!$AO$2*1000,"")</f>
        <v>366.37231503579955</v>
      </c>
      <c r="F754" s="15">
        <f t="shared" si="44"/>
        <v>1059.172375993423</v>
      </c>
      <c r="G754" s="14">
        <f>IFERROR(F754/'دیتا اولیه'!$AP$2*1000000,"")</f>
        <v>20915.726224198715</v>
      </c>
      <c r="H754" s="15">
        <f>IFERROR(VLOOKUP($A754,'دیتا اولیه'!$A:$AM,16,FALSE)/10000000000,"")</f>
        <v>4310.7745000000004</v>
      </c>
      <c r="I754" s="14">
        <f>IFERROR(H754/'دیتا اولیه'!$AQ$2*1000000,"")</f>
        <v>83351.53138172398</v>
      </c>
      <c r="J754" s="15">
        <f t="shared" si="45"/>
        <v>902.5969173283512</v>
      </c>
      <c r="K754" s="14">
        <f>IFERROR(J754/'دیتا اولیه'!$AR$2*1000000,"")</f>
        <v>15119.636117867753</v>
      </c>
      <c r="L754" s="14">
        <f>IFERROR(VLOOKUP($A754,'دیتا اولیه'!$A:$AM,15,FALSE)/10000000000,"")</f>
        <v>386.49200000000002</v>
      </c>
      <c r="M754" s="14">
        <f>IFERROR(L754/'دیتا اولیه'!$AS$2*1000000,"")</f>
        <v>5717.2527033623774</v>
      </c>
      <c r="N754" s="51">
        <f>IFERROR(VLOOKUP($A754,'دیتا اولیه'!$A:$AM,36,FALSE),"")</f>
        <v>-0.57179999999999997</v>
      </c>
      <c r="O754" s="35">
        <f t="shared" si="46"/>
        <v>-0.62186572092128811</v>
      </c>
      <c r="P754" s="51">
        <f>IFERROR(VLOOKUP($A754,'دیتا اولیه'!$A:$AM,37,FALSE),"")</f>
        <v>-0.6351</v>
      </c>
      <c r="Q754" s="34">
        <f t="shared" si="47"/>
        <v>-0.72665291933551268</v>
      </c>
      <c r="R754" s="54">
        <f>IFERROR(VLOOKUP($A754,'دیتا اولیه'!$A:$AM,31,FALSE),"")</f>
        <v>0.43759999999999999</v>
      </c>
      <c r="S754" s="14">
        <f>IFERROR(VLOOKUP($A754,'دیتا اولیه'!$A:$AM,17,FALSE)/10000000000,"")</f>
        <v>1925.1433999999999</v>
      </c>
      <c r="T754" s="14">
        <f>IFERROR(S754/'دیتا اولیه'!$AR$2*1000000,"")</f>
        <v>32248.578655543828</v>
      </c>
      <c r="U754" s="30" t="str">
        <f>IFERROR(VLOOKUP($A754,'دیتا اولیه'!$A:$AM,22,FALSE),"")</f>
        <v>-</v>
      </c>
      <c r="V754" s="19">
        <f>IFERROR(VLOOKUP($A754,'دیتا اولیه'!$A:$AN,20,FALSE)/10000000000/L754,"")</f>
        <v>1.4396248822744067</v>
      </c>
      <c r="W754" s="14">
        <f>IFERROR(VLOOKUP($A754,'دیتا اولیه'!$A:$AN,40,FALSE),"")</f>
        <v>39.606299999999997</v>
      </c>
      <c r="X754" s="18">
        <f>IFERROR(VLOOKUP($A754,'دیتا اولیه'!$A:$AN,23,FALSE),"")</f>
        <v>1.3853</v>
      </c>
      <c r="Y754" s="18">
        <f>IFERROR(VLOOKUP($A754,'دیتا اولیه'!$A:$AN,24,FALSE),"")</f>
        <v>9.4777000000000005</v>
      </c>
      <c r="Z754" s="18" t="str">
        <f>IFERROR(VLOOKUP($A754,'دیتا اولیه'!$A:$AN,25,FALSE),"")</f>
        <v>-</v>
      </c>
      <c r="AA754" s="30" t="str">
        <f>IFERROR(VLOOKUP($A754,'دیتا اولیه'!$A:$AN,38,FALSE),"")</f>
        <v>-</v>
      </c>
      <c r="AB754" s="18" t="str">
        <f>IFERROR(VLOOKUP($A754,'دیتا اولیه'!$A:$AN,39,FALSE),"")</f>
        <v>-</v>
      </c>
      <c r="AC754" s="49"/>
    </row>
    <row r="755" spans="1:29" ht="20.5" thickBot="1" x14ac:dyDescent="0.4">
      <c r="A755" s="55" t="s">
        <v>1154</v>
      </c>
      <c r="B755" s="13" t="str">
        <f>VLOOKUP($A755,'دیتا اولیه'!$A:$AM,2,FALSE)</f>
        <v>سپنتا</v>
      </c>
      <c r="C755" s="13" t="str">
        <f>VLOOKUP($A755,'دیتا اولیه'!$A:$AM,3,FALSE)</f>
        <v>آهن و فولاد</v>
      </c>
      <c r="D755" s="13">
        <f>VLOOKUP($A755,'دیتا اولیه'!$A:$AM,5,FALSE)/10000000000</f>
        <v>6695.4872160000004</v>
      </c>
      <c r="E755" s="15">
        <f>IFERROR(D755/'دیتا اولیه'!$AO$2*1000,"")</f>
        <v>79.898415465393796</v>
      </c>
      <c r="F755" s="15">
        <f t="shared" si="44"/>
        <v>15.340025006946375</v>
      </c>
      <c r="G755" s="14">
        <f>IFERROR(F755/'دیتا اولیه'!$AP$2*1000000,"")</f>
        <v>302.92308465533915</v>
      </c>
      <c r="H755" s="15">
        <f>IFERROR(VLOOKUP($A755,'دیتا اولیه'!$A:$AM,16,FALSE)/10000000000,"")</f>
        <v>431.17930000000001</v>
      </c>
      <c r="I755" s="14">
        <f>IFERROR(H755/'دیتا اولیه'!$AQ$2*1000000,"")</f>
        <v>8337.1224718666617</v>
      </c>
      <c r="J755" s="15">
        <f t="shared" si="45"/>
        <v>19.956172058557744</v>
      </c>
      <c r="K755" s="14">
        <f>IFERROR(J755/'دیتا اولیه'!$AR$2*1000000,"")</f>
        <v>334.29103738140515</v>
      </c>
      <c r="L755" s="14">
        <f>IFERROR(VLOOKUP($A755,'دیتا اولیه'!$A:$AM,15,FALSE)/10000000000,"")</f>
        <v>22.083500000000001</v>
      </c>
      <c r="M755" s="14">
        <f>IFERROR(L755/'دیتا اولیه'!$AS$2*1000000,"")</f>
        <v>326.67416162482806</v>
      </c>
      <c r="N755" s="51">
        <f>IFERROR(VLOOKUP($A755,'دیتا اولیه'!$A:$AM,36,FALSE),"")</f>
        <v>0.1066</v>
      </c>
      <c r="O755" s="35">
        <f t="shared" si="46"/>
        <v>-2.2785162941376447E-2</v>
      </c>
      <c r="P755" s="51">
        <f>IFERROR(VLOOKUP($A755,'دیتا اولیه'!$A:$AM,37,FALSE),"")</f>
        <v>0.43959999999999999</v>
      </c>
      <c r="Q755" s="34">
        <f t="shared" si="47"/>
        <v>7.8406295764855471E-2</v>
      </c>
      <c r="R755" s="54">
        <f>IFERROR(VLOOKUP($A755,'دیتا اولیه'!$A:$AM,31,FALSE),"")</f>
        <v>0.37990000000000002</v>
      </c>
      <c r="S755" s="14">
        <f>IFERROR(VLOOKUP($A755,'دیتا اولیه'!$A:$AM,17,FALSE)/10000000000,"")</f>
        <v>402.15609999999998</v>
      </c>
      <c r="T755" s="14">
        <f>IFERROR(S755/'دیتا اولیه'!$AR$2*1000000,"")</f>
        <v>6736.6216057758338</v>
      </c>
      <c r="U755" s="30">
        <f>IFERROR(VLOOKUP($A755,'دیتا اولیه'!$A:$AM,22,FALSE),"")</f>
        <v>0.53339999999999999</v>
      </c>
      <c r="V755" s="19" t="str">
        <f>IFERROR(VLOOKUP($A755,'دیتا اولیه'!$A:$AN,20,FALSE)/10000000000/L755,"")</f>
        <v/>
      </c>
      <c r="W755" s="14">
        <f>IFERROR(VLOOKUP($A755,'دیتا اولیه'!$A:$AN,40,FALSE),"")</f>
        <v>76.793400000000005</v>
      </c>
      <c r="X755" s="18">
        <f>IFERROR(VLOOKUP($A755,'دیتا اولیه'!$A:$AN,23,FALSE),"")</f>
        <v>2.3573</v>
      </c>
      <c r="Y755" s="18">
        <f>IFERROR(VLOOKUP($A755,'دیتا اولیه'!$A:$AN,24,FALSE),"")</f>
        <v>14.9908</v>
      </c>
      <c r="Z755" s="18" t="str">
        <f>IFERROR(VLOOKUP($A755,'دیتا اولیه'!$A:$AN,25,FALSE),"")</f>
        <v>-</v>
      </c>
      <c r="AA755" s="30">
        <f>IFERROR(VLOOKUP($A755,'دیتا اولیه'!$A:$AN,38,FALSE),"")</f>
        <v>0.1404</v>
      </c>
      <c r="AB755" s="18">
        <f>IFERROR(VLOOKUP($A755,'دیتا اولیه'!$A:$AN,39,FALSE),"")</f>
        <v>0.96779999999999999</v>
      </c>
      <c r="AC755" s="49"/>
    </row>
    <row r="756" spans="1:29" ht="20.5" thickBot="1" x14ac:dyDescent="0.4">
      <c r="A756" s="55" t="s">
        <v>1451</v>
      </c>
      <c r="B756" s="13" t="str">
        <f>VLOOKUP($A756,'دیتا اولیه'!$A:$AM,2,FALSE)</f>
        <v>صنایع فولاد آلیاژی یزد</v>
      </c>
      <c r="C756" s="13" t="str">
        <f>VLOOKUP($A756,'دیتا اولیه'!$A:$AM,3,FALSE)</f>
        <v>آهن و فولاد</v>
      </c>
      <c r="D756" s="13">
        <f>VLOOKUP($A756,'دیتا اولیه'!$A:$AM,5,FALSE)/10000000000</f>
        <v>1134.4000000000001</v>
      </c>
      <c r="E756" s="15">
        <f>IFERROR(D756/'دیتا اولیه'!$AO$2*1000,"")</f>
        <v>13.536992840095467</v>
      </c>
      <c r="F756" s="15">
        <f t="shared" si="44"/>
        <v>15.89495944885323</v>
      </c>
      <c r="G756" s="14">
        <f>IFERROR(F756/'دیتا اولیه'!$AP$2*1000000,"")</f>
        <v>313.88150570405276</v>
      </c>
      <c r="H756" s="15">
        <f>IFERROR(VLOOKUP($A756,'دیتا اولیه'!$A:$AM,16,FALSE)/10000000000,"")</f>
        <v>91.301100000000005</v>
      </c>
      <c r="I756" s="14">
        <f>IFERROR(H756/'دیتا اولیه'!$AQ$2*1000000,"")</f>
        <v>1765.3640898719982</v>
      </c>
      <c r="J756" s="15">
        <f t="shared" si="45"/>
        <v>19.340778862478775</v>
      </c>
      <c r="K756" s="14">
        <f>IFERROR(J756/'دیتا اولیه'!$AR$2*1000000,"")</f>
        <v>323.98242562404766</v>
      </c>
      <c r="L756" s="14">
        <f>IFERROR(VLOOKUP($A756,'دیتا اولیه'!$A:$AM,15,FALSE)/10000000000,"")</f>
        <v>36.453499999999998</v>
      </c>
      <c r="M756" s="14">
        <f>IFERROR(L756/'دیتا اولیه'!$AS$2*1000000,"")</f>
        <v>539.24498158311269</v>
      </c>
      <c r="N756" s="51">
        <f>IFERROR(VLOOKUP($A756,'دیتا اولیه'!$A:$AM,36,FALSE),"")</f>
        <v>0.88480000000000003</v>
      </c>
      <c r="O756" s="35">
        <f t="shared" si="46"/>
        <v>0.6644266445762641</v>
      </c>
      <c r="P756" s="51">
        <f>IFERROR(VLOOKUP($A756,'دیتا اولیه'!$A:$AM,37,FALSE),"")</f>
        <v>1.2934000000000001</v>
      </c>
      <c r="Q756" s="34">
        <f t="shared" si="47"/>
        <v>0.71798902383100849</v>
      </c>
      <c r="R756" s="54">
        <f>IFERROR(VLOOKUP($A756,'دیتا اولیه'!$A:$AM,31,FALSE),"")</f>
        <v>0.32169999999999999</v>
      </c>
      <c r="S756" s="14">
        <f>IFERROR(VLOOKUP($A756,'دیتا اولیه'!$A:$AM,17,FALSE)/10000000000,"")</f>
        <v>154.52090000000001</v>
      </c>
      <c r="T756" s="14">
        <f>IFERROR(S756/'دیتا اولیه'!$AR$2*1000000,"")</f>
        <v>2588.4198535939831</v>
      </c>
      <c r="U756" s="30">
        <f>IFERROR(VLOOKUP($A756,'دیتا اولیه'!$A:$AM,22,FALSE),"")</f>
        <v>0.1051</v>
      </c>
      <c r="V756" s="19">
        <f>IFERROR(VLOOKUP($A756,'دیتا اولیه'!$A:$AN,20,FALSE)/10000000000/L756,"")</f>
        <v>0.14928607678275063</v>
      </c>
      <c r="W756" s="14">
        <f>IFERROR(VLOOKUP($A756,'دیتا اولیه'!$A:$AN,40,FALSE),"")</f>
        <v>55.888300000000001</v>
      </c>
      <c r="X756" s="18">
        <f>IFERROR(VLOOKUP($A756,'دیتا اولیه'!$A:$AN,23,FALSE),"")</f>
        <v>0.8599</v>
      </c>
      <c r="Y756" s="18">
        <f>IFERROR(VLOOKUP($A756,'دیتا اولیه'!$A:$AN,24,FALSE),"")</f>
        <v>11.451599999999999</v>
      </c>
      <c r="Z756" s="18" t="str">
        <f>IFERROR(VLOOKUP($A756,'دیتا اولیه'!$A:$AN,25,FALSE),"")</f>
        <v>-</v>
      </c>
      <c r="AA756" s="30">
        <f>IFERROR(VLOOKUP($A756,'دیتا اولیه'!$A:$AN,38,FALSE),"")</f>
        <v>0.14149999999999999</v>
      </c>
      <c r="AB756" s="18">
        <f>IFERROR(VLOOKUP($A756,'دیتا اولیه'!$A:$AN,39,FALSE),"")</f>
        <v>0.85560000000000003</v>
      </c>
      <c r="AC756" s="49"/>
    </row>
    <row r="757" spans="1:29" ht="20.5" thickBot="1" x14ac:dyDescent="0.4">
      <c r="A757" s="14" t="s">
        <v>753</v>
      </c>
      <c r="B757" s="13" t="str">
        <f>VLOOKUP($A757,'دیتا اولیه'!$A:$AM,2,FALSE)</f>
        <v>فولاد خراسان</v>
      </c>
      <c r="C757" s="13" t="str">
        <f>VLOOKUP($A757,'دیتا اولیه'!$A:$AM,3,FALSE)</f>
        <v>آهن و فولاد</v>
      </c>
      <c r="D757" s="13">
        <f>VLOOKUP($A757,'دیتا اولیه'!$A:$AM,5,FALSE)/10000000000</f>
        <v>30980.799999999999</v>
      </c>
      <c r="E757" s="15">
        <f>IFERROR(D757/'دیتا اولیه'!$AO$2*1000,"")</f>
        <v>369.69928400954655</v>
      </c>
      <c r="F757" s="15">
        <f t="shared" si="44"/>
        <v>1067.5414102064667</v>
      </c>
      <c r="G757" s="14">
        <f>IFERROR(F757/'دیتا اولیه'!$AP$2*1000000,"")</f>
        <v>21080.99151276593</v>
      </c>
      <c r="H757" s="15">
        <f>IFERROR(VLOOKUP($A757,'دیتا اولیه'!$A:$AM,16,FALSE)/10000000000,"")</f>
        <v>5609.8669</v>
      </c>
      <c r="I757" s="14">
        <f>IFERROR(H757/'دیتا اولیه'!$AQ$2*1000000,"")</f>
        <v>108470.29854209367</v>
      </c>
      <c r="J757" s="15">
        <f t="shared" si="45"/>
        <v>1978.8986135181974</v>
      </c>
      <c r="K757" s="14">
        <f>IFERROR(J757/'دیتا اولیه'!$AR$2*1000000,"")</f>
        <v>33149.046242159529</v>
      </c>
      <c r="L757" s="14">
        <f>IFERROR(VLOOKUP($A757,'دیتا اولیه'!$A:$AM,15,FALSE)/10000000000,"")</f>
        <v>1370.1894</v>
      </c>
      <c r="M757" s="14">
        <f>IFERROR(L757/'دیتا اولیه'!$AS$2*1000000,"")</f>
        <v>20268.774130560199</v>
      </c>
      <c r="N757" s="51">
        <f>IFERROR(VLOOKUP($A757,'دیتا اولیه'!$A:$AM,36,FALSE),"")</f>
        <v>-0.30759999999999998</v>
      </c>
      <c r="O757" s="35">
        <f t="shared" si="46"/>
        <v>-0.38855634088253121</v>
      </c>
      <c r="P757" s="51">
        <f>IFERROR(VLOOKUP($A757,'دیتا اولیه'!$A:$AM,37,FALSE),"")</f>
        <v>0.28349999999999997</v>
      </c>
      <c r="Q757" s="34">
        <f t="shared" si="47"/>
        <v>-3.8528424135737649E-2</v>
      </c>
      <c r="R757" s="54">
        <f>IFERROR(VLOOKUP($A757,'دیتا اولیه'!$A:$AM,31,FALSE),"")</f>
        <v>0.31530000000000002</v>
      </c>
      <c r="S757" s="14">
        <f>IFERROR(VLOOKUP($A757,'دیتا اولیه'!$A:$AM,17,FALSE)/10000000000,"")</f>
        <v>7845.6589999999997</v>
      </c>
      <c r="T757" s="14">
        <f>IFERROR(S757/'دیتا اولیه'!$AR$2*1000000,"")</f>
        <v>131424.67795701625</v>
      </c>
      <c r="U757" s="30">
        <f>IFERROR(VLOOKUP($A757,'دیتا اولیه'!$A:$AM,22,FALSE),"")</f>
        <v>0.32729999999999998</v>
      </c>
      <c r="V757" s="19">
        <f>IFERROR(VLOOKUP($A757,'دیتا اولیه'!$A:$AN,20,FALSE)/10000000000/L757,"")</f>
        <v>0.24335723221913699</v>
      </c>
      <c r="W757" s="14">
        <f>IFERROR(VLOOKUP($A757,'دیتا اولیه'!$A:$AN,40,FALSE),"")</f>
        <v>58.518599999999999</v>
      </c>
      <c r="X757" s="18">
        <f>IFERROR(VLOOKUP($A757,'دیتا اولیه'!$A:$AN,23,FALSE),"")</f>
        <v>1.2307999999999999</v>
      </c>
      <c r="Y757" s="18">
        <f>IFERROR(VLOOKUP($A757,'دیتا اولیه'!$A:$AN,24,FALSE),"")</f>
        <v>4.9932999999999996</v>
      </c>
      <c r="Z757" s="18" t="str">
        <f>IFERROR(VLOOKUP($A757,'دیتا اولیه'!$A:$AN,25,FALSE),"")</f>
        <v>-</v>
      </c>
      <c r="AA757" s="30">
        <f>IFERROR(VLOOKUP($A757,'دیتا اولیه'!$A:$AN,38,FALSE),"")</f>
        <v>0.15479999999999999</v>
      </c>
      <c r="AB757" s="18">
        <f>IFERROR(VLOOKUP($A757,'دیتا اولیه'!$A:$AN,39,FALSE),"")</f>
        <v>0.8609</v>
      </c>
      <c r="AC757" s="49"/>
    </row>
    <row r="758" spans="1:29" ht="20.5" thickBot="1" x14ac:dyDescent="0.4">
      <c r="A758" s="14" t="s">
        <v>69</v>
      </c>
      <c r="B758" s="13" t="str">
        <f>VLOOKUP($A758,'دیتا اولیه'!$A:$AM,2,FALSE)</f>
        <v>فولاد امیرکبیرکاشان</v>
      </c>
      <c r="C758" s="13" t="str">
        <f>VLOOKUP($A758,'دیتا اولیه'!$A:$AM,3,FALSE)</f>
        <v>آهن و فولاد</v>
      </c>
      <c r="D758" s="13">
        <f>VLOOKUP($A758,'دیتا اولیه'!$A:$AM,5,FALSE)/10000000000</f>
        <v>5221.5</v>
      </c>
      <c r="E758" s="15">
        <f>IFERROR(D758/'دیتا اولیه'!$AO$2*1000,"")</f>
        <v>62.309069212410499</v>
      </c>
      <c r="F758" s="15">
        <f t="shared" si="44"/>
        <v>268.83200455580868</v>
      </c>
      <c r="G758" s="14">
        <f>IFERROR(F758/'دیتا اولیه'!$AP$2*1000000,"")</f>
        <v>5308.6888735349266</v>
      </c>
      <c r="H758" s="15">
        <f>IFERROR(VLOOKUP($A758,'دیتا اولیه'!$A:$AM,16,FALSE)/10000000000,"")</f>
        <v>1634.9114</v>
      </c>
      <c r="I758" s="14">
        <f>IFERROR(H758/'دیتا اولیه'!$AQ$2*1000000,"")</f>
        <v>31612.038361885607</v>
      </c>
      <c r="J758" s="15">
        <f t="shared" si="45"/>
        <v>202.86592178770948</v>
      </c>
      <c r="K758" s="14">
        <f>IFERROR(J758/'دیتا اولیه'!$AR$2*1000000,"")</f>
        <v>3398.2599090022859</v>
      </c>
      <c r="L758" s="14">
        <f>IFERROR(VLOOKUP($A758,'دیتا اولیه'!$A:$AM,15,FALSE)/10000000000,"")</f>
        <v>47.206899999999997</v>
      </c>
      <c r="M758" s="14">
        <f>IFERROR(L758/'دیتا اولیه'!$AS$2*1000000,"")</f>
        <v>698.31659294980841</v>
      </c>
      <c r="N758" s="51">
        <f>IFERROR(VLOOKUP($A758,'دیتا اولیه'!$A:$AM,36,FALSE),"")</f>
        <v>-0.76729999999999998</v>
      </c>
      <c r="O758" s="35">
        <f t="shared" si="46"/>
        <v>-0.79450759752074673</v>
      </c>
      <c r="P758" s="51">
        <f>IFERROR(VLOOKUP($A758,'دیتا اولیه'!$A:$AM,37,FALSE),"")</f>
        <v>-0.82440000000000002</v>
      </c>
      <c r="Q758" s="34">
        <f t="shared" si="47"/>
        <v>-0.8684578038786408</v>
      </c>
      <c r="R758" s="54">
        <f>IFERROR(VLOOKUP($A758,'دیتا اولیه'!$A:$AM,31,FALSE),"")</f>
        <v>0.31480000000000002</v>
      </c>
      <c r="S758" s="14">
        <f>IFERROR(VLOOKUP($A758,'دیتا اولیه'!$A:$AM,17,FALSE)/10000000000,"")</f>
        <v>1209.9109000000001</v>
      </c>
      <c r="T758" s="14">
        <f>IFERROR(S758/'دیتا اولیه'!$AR$2*1000000,"")</f>
        <v>20267.532706836191</v>
      </c>
      <c r="U758" s="30">
        <f>IFERROR(VLOOKUP($A758,'دیتا اولیه'!$A:$AM,22,FALSE),"")</f>
        <v>0.77990000000000004</v>
      </c>
      <c r="V758" s="19">
        <f>IFERROR(VLOOKUP($A758,'دیتا اولیه'!$A:$AN,20,FALSE)/10000000000/L758,"")</f>
        <v>1.1613958976336087</v>
      </c>
      <c r="W758" s="14">
        <f>IFERROR(VLOOKUP($A758,'دیتا اولیه'!$A:$AN,40,FALSE),"")</f>
        <v>74.8399</v>
      </c>
      <c r="X758" s="18">
        <f>IFERROR(VLOOKUP($A758,'دیتا اولیه'!$A:$AN,23,FALSE),"")</f>
        <v>0.70509999999999995</v>
      </c>
      <c r="Y758" s="18">
        <f>IFERROR(VLOOKUP($A758,'دیتا اولیه'!$A:$AN,24,FALSE),"")</f>
        <v>5.8982999999999999</v>
      </c>
      <c r="Z758" s="18" t="str">
        <f>IFERROR(VLOOKUP($A758,'دیتا اولیه'!$A:$AN,25,FALSE),"")</f>
        <v>-</v>
      </c>
      <c r="AA758" s="30">
        <f>IFERROR(VLOOKUP($A758,'دیتا اولیه'!$A:$AN,38,FALSE),"")</f>
        <v>0.13300000000000001</v>
      </c>
      <c r="AB758" s="18">
        <f>IFERROR(VLOOKUP($A758,'دیتا اولیه'!$A:$AN,39,FALSE),"")</f>
        <v>0.87480000000000002</v>
      </c>
      <c r="AC758" s="49"/>
    </row>
    <row r="759" spans="1:29" ht="20.5" thickBot="1" x14ac:dyDescent="0.4">
      <c r="A759" s="14" t="s">
        <v>559</v>
      </c>
      <c r="B759" s="13" t="str">
        <f>VLOOKUP($A759,'دیتا اولیه'!$A:$AM,2,FALSE)</f>
        <v>فولاد هرمزگان جنوب</v>
      </c>
      <c r="C759" s="13" t="str">
        <f>VLOOKUP($A759,'دیتا اولیه'!$A:$AM,3,FALSE)</f>
        <v>آهن و فولاد</v>
      </c>
      <c r="D759" s="13">
        <f>VLOOKUP($A759,'دیتا اولیه'!$A:$AM,5,FALSE)/10000000000</f>
        <v>26216.400000000001</v>
      </c>
      <c r="E759" s="15">
        <f>IFERROR(D759/'دیتا اولیه'!$AO$2*1000,"")</f>
        <v>312.84486873508354</v>
      </c>
      <c r="F759" s="15">
        <f t="shared" si="44"/>
        <v>933.68888888889956</v>
      </c>
      <c r="G759" s="14">
        <f>IFERROR(F759/'دیتا اولیه'!$AP$2*1000000,"")</f>
        <v>18437.774267158366</v>
      </c>
      <c r="H759" s="15">
        <f>IFERROR(VLOOKUP($A759,'دیتا اولیه'!$A:$AM,16,FALSE)/10000000000,"")</f>
        <v>3583.5616</v>
      </c>
      <c r="I759" s="14">
        <f>IFERROR(H759/'دیتا اولیه'!$AQ$2*1000000,"")</f>
        <v>69290.413395722964</v>
      </c>
      <c r="J759" s="15">
        <f t="shared" si="45"/>
        <v>1050.399999999999</v>
      </c>
      <c r="K759" s="14">
        <f>IFERROR(J759/'دیتا اولیه'!$AR$2*1000000,"")</f>
        <v>17595.524063185734</v>
      </c>
      <c r="L759" s="14">
        <f>IFERROR(VLOOKUP($A759,'دیتا اولیه'!$A:$AM,15,FALSE)/10000000000,"")</f>
        <v>-4.2016</v>
      </c>
      <c r="M759" s="14">
        <f>IFERROR(L759/'دیتا اولیه'!$AS$2*1000000,"")</f>
        <v>-62.152926731853078</v>
      </c>
      <c r="N759" s="51">
        <f>IFERROR(VLOOKUP($A759,'دیتا اولیه'!$A:$AM,36,FALSE),"")</f>
        <v>-1.004</v>
      </c>
      <c r="O759" s="35">
        <f t="shared" si="46"/>
        <v>-1.0035323146107307</v>
      </c>
      <c r="P759" s="51">
        <f>IFERROR(VLOOKUP($A759,'دیتا اولیه'!$A:$AM,37,FALSE),"")</f>
        <v>-1.0044999999999999</v>
      </c>
      <c r="Q759" s="34">
        <f t="shared" si="47"/>
        <v>-1.0033709560509461</v>
      </c>
      <c r="R759" s="54">
        <f>IFERROR(VLOOKUP($A759,'دیتا اولیه'!$A:$AM,31,FALSE),"")</f>
        <v>0.16120000000000001</v>
      </c>
      <c r="S759" s="14">
        <f>IFERROR(VLOOKUP($A759,'دیتا اولیه'!$A:$AM,17,FALSE)/10000000000,"")</f>
        <v>5658.4978000000001</v>
      </c>
      <c r="T759" s="14">
        <f>IFERROR(S759/'دیتا اولیه'!$AR$2*1000000,"")</f>
        <v>94786.970869557932</v>
      </c>
      <c r="U759" s="30">
        <f>IFERROR(VLOOKUP($A759,'دیتا اولیه'!$A:$AM,22,FALSE),"")</f>
        <v>0.58599999999999997</v>
      </c>
      <c r="V759" s="19">
        <f>IFERROR(VLOOKUP($A759,'دیتا اولیه'!$A:$AN,20,FALSE)/10000000000/L759,"")</f>
        <v>-96.326875476009135</v>
      </c>
      <c r="W759" s="14">
        <f>IFERROR(VLOOKUP($A759,'دیتا اولیه'!$A:$AN,40,FALSE),"")</f>
        <v>83.395799999999994</v>
      </c>
      <c r="X759" s="18">
        <f>IFERROR(VLOOKUP($A759,'دیتا اولیه'!$A:$AN,23,FALSE),"")</f>
        <v>0.85709999999999997</v>
      </c>
      <c r="Y759" s="18">
        <f>IFERROR(VLOOKUP($A759,'دیتا اولیه'!$A:$AN,24,FALSE),"")</f>
        <v>43.356200000000001</v>
      </c>
      <c r="Z759" s="18" t="str">
        <f>IFERROR(VLOOKUP($A759,'دیتا اولیه'!$A:$AN,25,FALSE),"")</f>
        <v>-</v>
      </c>
      <c r="AA759" s="30">
        <f>IFERROR(VLOOKUP($A759,'دیتا اولیه'!$A:$AN,38,FALSE),"")</f>
        <v>0.25419999999999998</v>
      </c>
      <c r="AB759" s="18">
        <f>IFERROR(VLOOKUP($A759,'دیتا اولیه'!$A:$AN,39,FALSE),"")</f>
        <v>0.77559999999999996</v>
      </c>
      <c r="AC759" s="49"/>
    </row>
    <row r="760" spans="1:29" ht="20.5" thickBot="1" x14ac:dyDescent="0.4">
      <c r="A760" s="14" t="s">
        <v>47</v>
      </c>
      <c r="B760" s="13" t="str">
        <f>VLOOKUP($A760,'دیتا اولیه'!$A:$AM,2,FALSE)</f>
        <v>فولاد مبارکه اصفهان</v>
      </c>
      <c r="C760" s="13" t="str">
        <f>VLOOKUP($A760,'دیتا اولیه'!$A:$AM,3,FALSE)</f>
        <v>آهن و فولاد</v>
      </c>
      <c r="D760" s="13">
        <f>VLOOKUP($A760,'دیتا اولیه'!$A:$AM,5,FALSE)/10000000000</f>
        <v>608040</v>
      </c>
      <c r="E760" s="15">
        <f>IFERROR(D760/'دیتا اولیه'!$AO$2*1000,"")</f>
        <v>7255.8472553699285</v>
      </c>
      <c r="F760" s="15">
        <f t="shared" si="44"/>
        <v>16528.757203535759</v>
      </c>
      <c r="G760" s="14">
        <f>IFERROR(F760/'دیتا اولیه'!$AP$2*1000000,"")</f>
        <v>326397.25915354973</v>
      </c>
      <c r="H760" s="15">
        <f>IFERROR(VLOOKUP($A760,'دیتا اولیه'!$A:$AM,16,FALSE)/10000000000,"")</f>
        <v>92551.039699999994</v>
      </c>
      <c r="I760" s="14">
        <f>IFERROR(H760/'دیتا اولیه'!$AQ$2*1000000,"")</f>
        <v>1789532.4587184344</v>
      </c>
      <c r="J760" s="15">
        <f t="shared" si="45"/>
        <v>27498.472880061112</v>
      </c>
      <c r="K760" s="14">
        <f>IFERROR(J760/'دیتا اولیه'!$AR$2*1000000,"")</f>
        <v>460634.08345580369</v>
      </c>
      <c r="L760" s="14">
        <f>IFERROR(VLOOKUP($A760,'دیتا اولیه'!$A:$AM,15,FALSE)/10000000000,"")</f>
        <v>14398.2004</v>
      </c>
      <c r="M760" s="14">
        <f>IFERROR(L760/'دیتا اولیه'!$AS$2*1000000,"")</f>
        <v>212987.97946775935</v>
      </c>
      <c r="N760" s="51">
        <f>IFERROR(VLOOKUP($A760,'دیتا اولیه'!$A:$AM,36,FALSE),"")</f>
        <v>-0.47639999999999999</v>
      </c>
      <c r="O760" s="35">
        <f t="shared" si="46"/>
        <v>-0.53762001745536303</v>
      </c>
      <c r="P760" s="51">
        <f>IFERROR(VLOOKUP($A760,'دیتا اولیه'!$A:$AM,37,FALSE),"")</f>
        <v>-0.12889999999999999</v>
      </c>
      <c r="Q760" s="34">
        <f t="shared" si="47"/>
        <v>-0.34745781867132142</v>
      </c>
      <c r="R760" s="54">
        <f>IFERROR(VLOOKUP($A760,'دیتا اولیه'!$A:$AM,31,FALSE),"")</f>
        <v>0.13750000000000001</v>
      </c>
      <c r="S760" s="14">
        <f>IFERROR(VLOOKUP($A760,'دیتا اولیه'!$A:$AM,17,FALSE)/10000000000,"")</f>
        <v>119389.15549999999</v>
      </c>
      <c r="T760" s="14">
        <f>IFERROR(S760/'دیتا اولیه'!$AR$2*1000000,"")</f>
        <v>1999918.8485183511</v>
      </c>
      <c r="U760" s="30">
        <f>IFERROR(VLOOKUP($A760,'دیتا اولیه'!$A:$AM,22,FALSE),"")</f>
        <v>0.46679999999999999</v>
      </c>
      <c r="V760" s="19">
        <f>IFERROR(VLOOKUP($A760,'دیتا اولیه'!$A:$AN,20,FALSE)/10000000000/L760,"")</f>
        <v>0.1937188622544801</v>
      </c>
      <c r="W760" s="14">
        <f>IFERROR(VLOOKUP($A760,'دیتا اولیه'!$A:$AN,40,FALSE),"")</f>
        <v>128.18790000000001</v>
      </c>
      <c r="X760" s="18">
        <f>IFERROR(VLOOKUP($A760,'دیتا اولیه'!$A:$AN,23,FALSE),"")</f>
        <v>2.3056000000000001</v>
      </c>
      <c r="Y760" s="18">
        <f>IFERROR(VLOOKUP($A760,'دیتا اولیه'!$A:$AN,24,FALSE),"")</f>
        <v>6.3532999999999999</v>
      </c>
      <c r="Z760" s="18" t="str">
        <f>IFERROR(VLOOKUP($A760,'دیتا اولیه'!$A:$AN,25,FALSE),"")</f>
        <v>-</v>
      </c>
      <c r="AA760" s="30">
        <f>IFERROR(VLOOKUP($A760,'دیتا اولیه'!$A:$AN,38,FALSE),"")</f>
        <v>0.38940000000000002</v>
      </c>
      <c r="AB760" s="18">
        <f>IFERROR(VLOOKUP($A760,'دیتا اولیه'!$A:$AN,39,FALSE),"")</f>
        <v>1.0807</v>
      </c>
      <c r="AC760" s="49"/>
    </row>
    <row r="761" spans="1:29" ht="20.5" thickBot="1" x14ac:dyDescent="0.4">
      <c r="A761" s="14" t="s">
        <v>1300</v>
      </c>
      <c r="B761" s="13" t="str">
        <f>VLOOKUP($A761,'دیتا اولیه'!$A:$AM,2,FALSE)</f>
        <v>فولاد کاویان</v>
      </c>
      <c r="C761" s="13" t="str">
        <f>VLOOKUP($A761,'دیتا اولیه'!$A:$AM,3,FALSE)</f>
        <v>آهن و فولاد</v>
      </c>
      <c r="D761" s="13">
        <f>VLOOKUP($A761,'دیتا اولیه'!$A:$AM,5,FALSE)/10000000000</f>
        <v>7020.302670475</v>
      </c>
      <c r="E761" s="15">
        <f>IFERROR(D761/'دیتا اولیه'!$AO$2*1000,"")</f>
        <v>83.774494874403345</v>
      </c>
      <c r="F761" s="15">
        <f t="shared" si="44"/>
        <v>278.46278351613245</v>
      </c>
      <c r="G761" s="14">
        <f>IFERROR(F761/'دیتا اولیه'!$AP$2*1000000,"")</f>
        <v>5498.8701326250484</v>
      </c>
      <c r="H761" s="15">
        <f>IFERROR(VLOOKUP($A761,'دیتا اولیه'!$A:$AM,16,FALSE)/10000000000,"")</f>
        <v>1016.9791</v>
      </c>
      <c r="I761" s="14">
        <f>IFERROR(H761/'دیتا اولیه'!$AQ$2*1000000,"")</f>
        <v>19663.929386287171</v>
      </c>
      <c r="J761" s="15">
        <f t="shared" si="45"/>
        <v>67.478040976415329</v>
      </c>
      <c r="K761" s="14">
        <f>IFERROR(J761/'دیتا اولیه'!$AR$2*1000000,"")</f>
        <v>1130.3422446088637</v>
      </c>
      <c r="L761" s="14">
        <f>IFERROR(VLOOKUP($A761,'دیتا اولیه'!$A:$AM,15,FALSE)/10000000000,"")</f>
        <v>261.50439999999998</v>
      </c>
      <c r="M761" s="14">
        <f>IFERROR(L761/'دیتا اولیه'!$AS$2*1000000,"")</f>
        <v>3868.3510598955631</v>
      </c>
      <c r="N761" s="51">
        <f>IFERROR(VLOOKUP($A761,'دیتا اولیه'!$A:$AM,36,FALSE),"")</f>
        <v>2.8754</v>
      </c>
      <c r="O761" s="35">
        <f t="shared" si="46"/>
        <v>2.4222830106063515</v>
      </c>
      <c r="P761" s="51">
        <f>IFERROR(VLOOKUP($A761,'دیتا اولیه'!$A:$AM,37,FALSE),"")</f>
        <v>-6.0900000000000003E-2</v>
      </c>
      <c r="Q761" s="34">
        <f t="shared" si="47"/>
        <v>-0.29651892723480433</v>
      </c>
      <c r="R761" s="54">
        <f>IFERROR(VLOOKUP($A761,'دیتا اولیه'!$A:$AM,31,FALSE),"")</f>
        <v>0.11260000000000001</v>
      </c>
      <c r="S761" s="14">
        <f>IFERROR(VLOOKUP($A761,'دیتا اولیه'!$A:$AM,17,FALSE)/10000000000,"")</f>
        <v>816.59069999999997</v>
      </c>
      <c r="T761" s="14">
        <f>IFERROR(S761/'دیتا اولیه'!$AR$2*1000000,"")</f>
        <v>13678.923563998191</v>
      </c>
      <c r="U761" s="30">
        <f>IFERROR(VLOOKUP($A761,'دیتا اولیه'!$A:$AM,22,FALSE),"")</f>
        <v>0.81059999999999999</v>
      </c>
      <c r="V761" s="19" t="str">
        <f>IFERROR(VLOOKUP($A761,'دیتا اولیه'!$A:$AN,20,FALSE)/10000000000/L761,"")</f>
        <v/>
      </c>
      <c r="W761" s="14">
        <f>IFERROR(VLOOKUP($A761,'دیتا اولیه'!$A:$AN,40,FALSE),"")</f>
        <v>78.898499999999999</v>
      </c>
      <c r="X761" s="18">
        <f>IFERROR(VLOOKUP($A761,'دیتا اولیه'!$A:$AN,23,FALSE),"")</f>
        <v>0.85799999999999998</v>
      </c>
      <c r="Y761" s="18">
        <f>IFERROR(VLOOKUP($A761,'دیتا اولیه'!$A:$AN,24,FALSE),"")</f>
        <v>7.1040000000000001</v>
      </c>
      <c r="Z761" s="18" t="str">
        <f>IFERROR(VLOOKUP($A761,'دیتا اولیه'!$A:$AN,25,FALSE),"")</f>
        <v>-</v>
      </c>
      <c r="AA761" s="30">
        <f>IFERROR(VLOOKUP($A761,'دیتا اولیه'!$A:$AN,38,FALSE),"")</f>
        <v>0.15989999999999999</v>
      </c>
      <c r="AB761" s="18">
        <f>IFERROR(VLOOKUP($A761,'دیتا اولیه'!$A:$AN,39,FALSE),"")</f>
        <v>0.6069</v>
      </c>
      <c r="AC761" s="49"/>
    </row>
    <row r="762" spans="1:29" ht="20.5" thickBot="1" x14ac:dyDescent="0.4">
      <c r="A762" s="14" t="s">
        <v>826</v>
      </c>
      <c r="B762" s="13" t="str">
        <f>VLOOKUP($A762,'دیتا اولیه'!$A:$AM,2,FALSE)</f>
        <v>فولاد آلیاژی ایران</v>
      </c>
      <c r="C762" s="13" t="str">
        <f>VLOOKUP($A762,'دیتا اولیه'!$A:$AM,3,FALSE)</f>
        <v>آهن و فولاد</v>
      </c>
      <c r="D762" s="13">
        <f>VLOOKUP($A762,'دیتا اولیه'!$A:$AM,5,FALSE)/10000000000</f>
        <v>30160</v>
      </c>
      <c r="E762" s="15">
        <f>IFERROR(D762/'دیتا اولیه'!$AO$2*1000,"")</f>
        <v>359.90453460620523</v>
      </c>
      <c r="F762" s="15">
        <f t="shared" si="44"/>
        <v>760.89280815206746</v>
      </c>
      <c r="G762" s="14">
        <f>IFERROR(F762/'دیتا اولیه'!$AP$2*1000000,"")</f>
        <v>15025.529386889168</v>
      </c>
      <c r="H762" s="15">
        <f>IFERROR(VLOOKUP($A762,'دیتا اولیه'!$A:$AM,16,FALSE)/10000000000,"")</f>
        <v>4731.9805999999999</v>
      </c>
      <c r="I762" s="14">
        <f>IFERROR(H762/'دیتا اولیه'!$AQ$2*1000000,"")</f>
        <v>91495.815770138055</v>
      </c>
      <c r="J762" s="15">
        <f t="shared" si="45"/>
        <v>529.06881046464093</v>
      </c>
      <c r="K762" s="14">
        <f>IFERROR(J762/'دیتا اولیه'!$AR$2*1000000,"")</f>
        <v>8862.56948363638</v>
      </c>
      <c r="L762" s="14">
        <f>IFERROR(VLOOKUP($A762,'دیتا اولیه'!$A:$AM,15,FALSE)/10000000000,"")</f>
        <v>388.28359999999998</v>
      </c>
      <c r="M762" s="14">
        <f>IFERROR(L762/'دیتا اولیه'!$AS$2*1000000,"")</f>
        <v>5743.7552698924574</v>
      </c>
      <c r="N762" s="51">
        <f>IFERROR(VLOOKUP($A762,'دیتا اولیه'!$A:$AM,36,FALSE),"")</f>
        <v>-0.2661</v>
      </c>
      <c r="O762" s="35">
        <f t="shared" si="46"/>
        <v>-0.35190857679620124</v>
      </c>
      <c r="P762" s="51">
        <f>IFERROR(VLOOKUP($A762,'دیتا اولیه'!$A:$AM,37,FALSE),"")</f>
        <v>-0.48970000000000002</v>
      </c>
      <c r="Q762" s="34">
        <f t="shared" si="47"/>
        <v>-0.61773358382272447</v>
      </c>
      <c r="R762" s="54">
        <f>IFERROR(VLOOKUP($A762,'دیتا اولیه'!$A:$AM,31,FALSE),"")</f>
        <v>9.7100000000000006E-2</v>
      </c>
      <c r="S762" s="14">
        <f>IFERROR(VLOOKUP($A762,'دیتا اولیه'!$A:$AM,17,FALSE)/10000000000,"")</f>
        <v>2384.6534999999999</v>
      </c>
      <c r="T762" s="14">
        <f>IFERROR(S762/'دیتا اولیه'!$AR$2*1000000,"")</f>
        <v>39945.952057892355</v>
      </c>
      <c r="U762" s="30">
        <f>IFERROR(VLOOKUP($A762,'دیتا اولیه'!$A:$AM,22,FALSE),"")</f>
        <v>0.90280000000000005</v>
      </c>
      <c r="V762" s="19">
        <f>IFERROR(VLOOKUP($A762,'دیتا اولیه'!$A:$AN,20,FALSE)/10000000000/L762,"")</f>
        <v>0.62782641347715951</v>
      </c>
      <c r="W762" s="14">
        <f>IFERROR(VLOOKUP($A762,'دیتا اولیه'!$A:$AN,40,FALSE),"")</f>
        <v>62.3767</v>
      </c>
      <c r="X762" s="18">
        <f>IFERROR(VLOOKUP($A762,'دیتا اولیه'!$A:$AN,23,FALSE),"")</f>
        <v>1.6302000000000001</v>
      </c>
      <c r="Y762" s="18">
        <f>IFERROR(VLOOKUP($A762,'دیتا اولیه'!$A:$AN,24,FALSE),"")</f>
        <v>8.1804000000000006</v>
      </c>
      <c r="Z762" s="18" t="str">
        <f>IFERROR(VLOOKUP($A762,'دیتا اولیه'!$A:$AN,25,FALSE),"")</f>
        <v>-</v>
      </c>
      <c r="AA762" s="30">
        <f>IFERROR(VLOOKUP($A762,'دیتا اولیه'!$A:$AN,38,FALSE),"")</f>
        <v>-5.2200000000000003E-2</v>
      </c>
      <c r="AB762" s="18">
        <f>IFERROR(VLOOKUP($A762,'دیتا اولیه'!$A:$AN,39,FALSE),"")</f>
        <v>0.79169999999999996</v>
      </c>
      <c r="AC762" s="49"/>
    </row>
    <row r="763" spans="1:29" ht="20.5" thickBot="1" x14ac:dyDescent="0.4">
      <c r="A763" s="14" t="s">
        <v>898</v>
      </c>
      <c r="B763" s="13" t="str">
        <f>VLOOKUP($A763,'دیتا اولیه'!$A:$AM,2,FALSE)</f>
        <v>نوردوقطعات‌ فولادی‌</v>
      </c>
      <c r="C763" s="13" t="str">
        <f>VLOOKUP($A763,'دیتا اولیه'!$A:$AM,3,FALSE)</f>
        <v>آهن و فولاد</v>
      </c>
      <c r="D763" s="13">
        <f>VLOOKUP($A763,'دیتا اولیه'!$A:$AM,5,FALSE)/10000000000</f>
        <v>3123.6480000000001</v>
      </c>
      <c r="E763" s="15">
        <f>IFERROR(D763/'دیتا اولیه'!$AO$2*1000,"")</f>
        <v>37.275035799522676</v>
      </c>
      <c r="F763" s="15">
        <f t="shared" si="44"/>
        <v>136.62991701691993</v>
      </c>
      <c r="G763" s="14">
        <f>IFERROR(F763/'دیتا اولیه'!$AP$2*1000000,"")</f>
        <v>2698.0631322456543</v>
      </c>
      <c r="H763" s="15">
        <f>IFERROR(VLOOKUP($A763,'دیتا اولیه'!$A:$AM,16,FALSE)/10000000000,"")</f>
        <v>670.5163</v>
      </c>
      <c r="I763" s="14">
        <f>IFERROR(H763/'دیتا اولیه'!$AQ$2*1000000,"")</f>
        <v>12964.853629297344</v>
      </c>
      <c r="J763" s="15">
        <f t="shared" si="45"/>
        <v>86.232417358182559</v>
      </c>
      <c r="K763" s="14">
        <f>IFERROR(J763/'دیتا اولیه'!$AR$2*1000000,"")</f>
        <v>1444.5016895016929</v>
      </c>
      <c r="L763" s="14">
        <f>IFERROR(VLOOKUP($A763,'دیتا اولیه'!$A:$AM,15,FALSE)/10000000000,"")</f>
        <v>126.77889999999999</v>
      </c>
      <c r="M763" s="14">
        <f>IFERROR(L763/'دیتا اولیه'!$AS$2*1000000,"")</f>
        <v>1875.399772192719</v>
      </c>
      <c r="N763" s="51">
        <f>IFERROR(VLOOKUP($A763,'دیتا اولیه'!$A:$AM,36,FALSE),"")</f>
        <v>0.47020000000000001</v>
      </c>
      <c r="O763" s="35">
        <f t="shared" si="46"/>
        <v>0.29830223517403587</v>
      </c>
      <c r="P763" s="51">
        <f>IFERROR(VLOOKUP($A763,'دیتا اولیه'!$A:$AM,37,FALSE),"")</f>
        <v>-7.2099999999999997E-2</v>
      </c>
      <c r="Q763" s="34">
        <f t="shared" si="47"/>
        <v>-0.30490886229493652</v>
      </c>
      <c r="R763" s="54">
        <f>IFERROR(VLOOKUP($A763,'دیتا اولیه'!$A:$AM,31,FALSE),"")</f>
        <v>8.4900000000000003E-2</v>
      </c>
      <c r="S763" s="14">
        <f>IFERROR(VLOOKUP($A763,'دیتا اولیه'!$A:$AM,17,FALSE)/10000000000,"")</f>
        <v>426.29390000000001</v>
      </c>
      <c r="T763" s="14">
        <f>IFERROR(S763/'دیتا اولیه'!$AR$2*1000000,"")</f>
        <v>7140.9601822537152</v>
      </c>
      <c r="U763" s="30">
        <f>IFERROR(VLOOKUP($A763,'دیتا اولیه'!$A:$AM,22,FALSE),"")</f>
        <v>0.80349999999999999</v>
      </c>
      <c r="V763" s="19">
        <f>IFERROR(VLOOKUP($A763,'دیتا اولیه'!$A:$AN,20,FALSE)/10000000000/L763,"")</f>
        <v>8.611212118104826E-2</v>
      </c>
      <c r="W763" s="14">
        <f>IFERROR(VLOOKUP($A763,'دیتا اولیه'!$A:$AN,40,FALSE),"")</f>
        <v>42.4328</v>
      </c>
      <c r="X763" s="18">
        <f>IFERROR(VLOOKUP($A763,'دیتا اولیه'!$A:$AN,23,FALSE),"")</f>
        <v>0.79669999999999996</v>
      </c>
      <c r="Y763" s="18">
        <f>IFERROR(VLOOKUP($A763,'دیتا اولیه'!$A:$AN,24,FALSE),"")</f>
        <v>7.12</v>
      </c>
      <c r="Z763" s="18" t="str">
        <f>IFERROR(VLOOKUP($A763,'دیتا اولیه'!$A:$AN,25,FALSE),"")</f>
        <v>-</v>
      </c>
      <c r="AA763" s="30">
        <f>IFERROR(VLOOKUP($A763,'دیتا اولیه'!$A:$AN,38,FALSE),"")</f>
        <v>0.3906</v>
      </c>
      <c r="AB763" s="18">
        <f>IFERROR(VLOOKUP($A763,'دیتا اولیه'!$A:$AN,39,FALSE),"")</f>
        <v>1.0609999999999999</v>
      </c>
      <c r="AC763" s="49"/>
    </row>
    <row r="764" spans="1:29" ht="21" customHeight="1" thickBot="1" x14ac:dyDescent="0.4">
      <c r="A764" s="55" t="s">
        <v>480</v>
      </c>
      <c r="B764" s="13" t="str">
        <f>VLOOKUP($A764,'دیتا اولیه'!$A:$AM,2,FALSE)</f>
        <v>لوله‌وماشین‌سازی‌ایران‌</v>
      </c>
      <c r="C764" s="13" t="str">
        <f>VLOOKUP($A764,'دیتا اولیه'!$A:$AM,3,FALSE)</f>
        <v>آهن و فولاد</v>
      </c>
      <c r="D764" s="13">
        <f>VLOOKUP($A764,'دیتا اولیه'!$A:$AM,5,FALSE)/10000000000</f>
        <v>2384.5300000000002</v>
      </c>
      <c r="E764" s="15">
        <f>IFERROR(D764/'دیتا اولیه'!$AO$2*1000,"")</f>
        <v>28.455011933174227</v>
      </c>
      <c r="F764" s="15">
        <f t="shared" si="44"/>
        <v>74.947329874885554</v>
      </c>
      <c r="G764" s="14">
        <f>IFERROR(F764/'دیتا اولیه'!$AP$2*1000000,"")</f>
        <v>1480.0025646699357</v>
      </c>
      <c r="H764" s="15">
        <f>IFERROR(VLOOKUP($A764,'دیتا اولیه'!$A:$AM,16,FALSE)/10000000000,"")</f>
        <v>248.76849999999999</v>
      </c>
      <c r="I764" s="14">
        <f>IFERROR(H764/'دیتا اولیه'!$AQ$2*1000000,"")</f>
        <v>4810.0951312889119</v>
      </c>
      <c r="J764" s="15">
        <f t="shared" si="45"/>
        <v>57.063754646840145</v>
      </c>
      <c r="K764" s="14">
        <f>IFERROR(J764/'دیتا اولیه'!$AR$2*1000000,"")</f>
        <v>955.88982104360593</v>
      </c>
      <c r="L764" s="14">
        <f>IFERROR(VLOOKUP($A764,'دیتا اولیه'!$A:$AM,15,FALSE)/10000000000,"")</f>
        <v>122.80119999999999</v>
      </c>
      <c r="M764" s="14">
        <f>IFERROR(L764/'دیتا اولیه'!$AS$2*1000000,"")</f>
        <v>1816.5589266430968</v>
      </c>
      <c r="N764" s="51">
        <f>IFERROR(VLOOKUP($A764,'دیتا اولیه'!$A:$AM,36,FALSE),"")</f>
        <v>1.1519999999999999</v>
      </c>
      <c r="O764" s="35">
        <f t="shared" si="46"/>
        <v>0.90038526057306845</v>
      </c>
      <c r="P764" s="51">
        <f>IFERROR(VLOOKUP($A764,'دیتا اولیه'!$A:$AM,37,FALSE),"")</f>
        <v>0.63849999999999996</v>
      </c>
      <c r="Q764" s="34">
        <f t="shared" si="47"/>
        <v>0.22740255321666858</v>
      </c>
      <c r="R764" s="54">
        <f>IFERROR(VLOOKUP($A764,'دیتا اولیه'!$A:$AM,31,FALSE),"")</f>
        <v>6.93E-2</v>
      </c>
      <c r="S764" s="14">
        <f>IFERROR(VLOOKUP($A764,'دیتا اولیه'!$A:$AM,17,FALSE)/10000000000,"")</f>
        <v>335.9667</v>
      </c>
      <c r="T764" s="14">
        <f>IFERROR(S764/'دیتا اولیه'!$AR$2*1000000,"")</f>
        <v>5627.8657218955732</v>
      </c>
      <c r="U764" s="30" t="str">
        <f>IFERROR(VLOOKUP($A764,'دیتا اولیه'!$A:$AM,22,FALSE),"")</f>
        <v>-</v>
      </c>
      <c r="V764" s="19">
        <f>IFERROR(VLOOKUP($A764,'دیتا اولیه'!$A:$AN,20,FALSE)/10000000000/L764,"")</f>
        <v>0.39080074136083365</v>
      </c>
      <c r="W764" s="14">
        <f>IFERROR(VLOOKUP($A764,'دیتا اولیه'!$A:$AN,40,FALSE),"")</f>
        <v>137.76580000000001</v>
      </c>
      <c r="X764" s="18">
        <f>IFERROR(VLOOKUP($A764,'دیتا اولیه'!$A:$AN,23,FALSE),"")</f>
        <v>1.1736</v>
      </c>
      <c r="Y764" s="18">
        <f>IFERROR(VLOOKUP($A764,'دیتا اولیه'!$A:$AN,24,FALSE),"")</f>
        <v>8.6364000000000001</v>
      </c>
      <c r="Z764" s="18" t="str">
        <f>IFERROR(VLOOKUP($A764,'دیتا اولیه'!$A:$AN,25,FALSE),"")</f>
        <v>-</v>
      </c>
      <c r="AA764" s="30">
        <f>IFERROR(VLOOKUP($A764,'دیتا اولیه'!$A:$AN,38,FALSE),"")</f>
        <v>0.23200000000000001</v>
      </c>
      <c r="AB764" s="18">
        <f>IFERROR(VLOOKUP($A764,'دیتا اولیه'!$A:$AN,39,FALSE),"")</f>
        <v>1.2565999999999999</v>
      </c>
      <c r="AC764" s="49"/>
    </row>
    <row r="765" spans="1:29" ht="20.5" thickBot="1" x14ac:dyDescent="0.4">
      <c r="A765" s="55" t="s">
        <v>444</v>
      </c>
      <c r="B765" s="13" t="str">
        <f>VLOOKUP($A765,'دیتا اولیه'!$A:$AM,2,FALSE)</f>
        <v>غلتک سازان سپاهان</v>
      </c>
      <c r="C765" s="13" t="str">
        <f>VLOOKUP($A765,'دیتا اولیه'!$A:$AM,3,FALSE)</f>
        <v>آهن و فولاد</v>
      </c>
      <c r="D765" s="13">
        <f>VLOOKUP($A765,'دیتا اولیه'!$A:$AM,5,FALSE)/10000000000</f>
        <v>2001</v>
      </c>
      <c r="E765" s="15">
        <f>IFERROR(D765/'دیتا اولیه'!$AO$2*1000,"")</f>
        <v>23.878281622911697</v>
      </c>
      <c r="F765" s="15">
        <f t="shared" si="44"/>
        <v>10.042168120499461</v>
      </c>
      <c r="G765" s="14">
        <f>IFERROR(F765/'دیتا اولیه'!$AP$2*1000000,"")</f>
        <v>198.30505767179031</v>
      </c>
      <c r="H765" s="15">
        <f>IFERROR(VLOOKUP($A765,'دیتا اولیه'!$A:$AM,16,FALSE)/10000000000,"")</f>
        <v>301.55619999999999</v>
      </c>
      <c r="I765" s="14">
        <f>IFERROR(H765/'دیتا اولیه'!$AQ$2*1000000,"")</f>
        <v>5830.7784523763485</v>
      </c>
      <c r="J765" s="15">
        <f t="shared" si="45"/>
        <v>100.94426229508197</v>
      </c>
      <c r="K765" s="14">
        <f>IFERROR(J765/'دیتا اولیه'!$AR$2*1000000,"")</f>
        <v>1690.9436369513037</v>
      </c>
      <c r="L765" s="14">
        <f>IFERROR(VLOOKUP($A765,'دیتا اولیه'!$A:$AM,15,FALSE)/10000000000,"")</f>
        <v>120.0732</v>
      </c>
      <c r="M765" s="14">
        <f>IFERROR(L765/'دیتا اولیه'!$AS$2*1000000,"")</f>
        <v>1776.2044940163607</v>
      </c>
      <c r="N765" s="51">
        <f>IFERROR(VLOOKUP($A765,'دیتا اولیه'!$A:$AM,36,FALSE),"")</f>
        <v>0.1895</v>
      </c>
      <c r="O765" s="35">
        <f t="shared" si="46"/>
        <v>5.0422057366015238E-2</v>
      </c>
      <c r="P765" s="51">
        <f>IFERROR(VLOOKUP($A765,'دیتا اولیه'!$A:$AM,37,FALSE),"")</f>
        <v>10.956899999999999</v>
      </c>
      <c r="Q765" s="34">
        <f t="shared" si="47"/>
        <v>7.956929867901362</v>
      </c>
      <c r="R765" s="54">
        <f>IFERROR(VLOOKUP($A765,'دیتا اولیه'!$A:$AM,31,FALSE),"")</f>
        <v>6.7400000000000002E-2</v>
      </c>
      <c r="S765" s="14">
        <f>IFERROR(VLOOKUP($A765,'دیتا اولیه'!$A:$AM,17,FALSE)/10000000000,"")</f>
        <v>485.44459999999998</v>
      </c>
      <c r="T765" s="14">
        <f>IFERROR(S765/'دیتا اولیه'!$AR$2*1000000,"")</f>
        <v>8131.8089686248895</v>
      </c>
      <c r="U765" s="30">
        <f>IFERROR(VLOOKUP($A765,'دیتا اولیه'!$A:$AM,22,FALSE),"")</f>
        <v>0.39789999999999998</v>
      </c>
      <c r="V765" s="19">
        <f>IFERROR(VLOOKUP($A765,'دیتا اولیه'!$A:$AN,20,FALSE)/10000000000/L765,"")</f>
        <v>0.24125366859549008</v>
      </c>
      <c r="W765" s="14">
        <f>IFERROR(VLOOKUP($A765,'دیتا اولیه'!$A:$AN,40,FALSE),"")</f>
        <v>29.6966</v>
      </c>
      <c r="X765" s="18">
        <f>IFERROR(VLOOKUP($A765,'دیتا اولیه'!$A:$AN,23,FALSE),"")</f>
        <v>0.33229999999999998</v>
      </c>
      <c r="Y765" s="18">
        <f>IFERROR(VLOOKUP($A765,'دیتا اولیه'!$A:$AN,24,FALSE),"")</f>
        <v>6.9332000000000003</v>
      </c>
      <c r="Z765" s="18" t="str">
        <f>IFERROR(VLOOKUP($A765,'دیتا اولیه'!$A:$AN,25,FALSE),"")</f>
        <v>-</v>
      </c>
      <c r="AA765" s="30">
        <f>IFERROR(VLOOKUP($A765,'دیتا اولیه'!$A:$AN,38,FALSE),"")</f>
        <v>0.62450000000000006</v>
      </c>
      <c r="AB765" s="18">
        <f>IFERROR(VLOOKUP($A765,'دیتا اولیه'!$A:$AN,39,FALSE),"")</f>
        <v>1.4165000000000001</v>
      </c>
      <c r="AC765" s="49"/>
    </row>
    <row r="766" spans="1:29" ht="20.5" thickBot="1" x14ac:dyDescent="0.4">
      <c r="A766" s="14" t="s">
        <v>152</v>
      </c>
      <c r="B766" s="13" t="str">
        <f>VLOOKUP($A766,'دیتا اولیه'!$A:$AM,2,FALSE)</f>
        <v>فولاد  خوزستان</v>
      </c>
      <c r="C766" s="13" t="str">
        <f>VLOOKUP($A766,'دیتا اولیه'!$A:$AM,3,FALSE)</f>
        <v>آهن و فولاد</v>
      </c>
      <c r="D766" s="13">
        <f>VLOOKUP($A766,'دیتا اولیه'!$A:$AM,5,FALSE)/10000000000</f>
        <v>49077</v>
      </c>
      <c r="E766" s="15">
        <f>IFERROR(D766/'دیتا اولیه'!$AO$2*1000,"")</f>
        <v>585.64439140811453</v>
      </c>
      <c r="F766" s="15">
        <f t="shared" si="44"/>
        <v>2366.3322380430814</v>
      </c>
      <c r="G766" s="14">
        <f>IFERROR(F766/'دیتا اولیه'!$AP$2*1000000,"")</f>
        <v>46728.519708591652</v>
      </c>
      <c r="H766" s="15">
        <f>IFERROR(VLOOKUP($A766,'دیتا اولیه'!$A:$AM,16,FALSE)/10000000000,"")</f>
        <v>8264.1834999999992</v>
      </c>
      <c r="I766" s="14">
        <f>IFERROR(H766/'دیتا اولیه'!$AQ$2*1000000,"")</f>
        <v>159793.17645693955</v>
      </c>
      <c r="J766" s="15" t="str">
        <f t="shared" si="45"/>
        <v/>
      </c>
      <c r="K766" s="14" t="str">
        <f>IFERROR(J766/'دیتا اولیه'!$AR$2*1000000,"")</f>
        <v/>
      </c>
      <c r="L766" s="14">
        <f>IFERROR(VLOOKUP($A766,'دیتا اولیه'!$A:$AM,15,FALSE)/10000000000,"")</f>
        <v>1296.2768000000001</v>
      </c>
      <c r="M766" s="14">
        <f>IFERROR(L766/'دیتا اولیه'!$AS$2*1000000,"")</f>
        <v>19175.408647801069</v>
      </c>
      <c r="N766" s="51" t="str">
        <f>IFERROR(VLOOKUP($A766,'دیتا اولیه'!$A:$AM,36,FALSE),"")</f>
        <v>-</v>
      </c>
      <c r="O766" s="35" t="str">
        <f t="shared" si="46"/>
        <v/>
      </c>
      <c r="P766" s="51">
        <f>IFERROR(VLOOKUP($A766,'دیتا اولیه'!$A:$AM,37,FALSE),"")</f>
        <v>-0.45219999999999999</v>
      </c>
      <c r="Q766" s="34">
        <f t="shared" si="47"/>
        <v>-0.58964228339817448</v>
      </c>
      <c r="R766" s="54">
        <f>IFERROR(VLOOKUP($A766,'دیتا اولیه'!$A:$AM,31,FALSE),"")</f>
        <v>4.1000000000000002E-2</v>
      </c>
      <c r="S766" s="14">
        <f>IFERROR(VLOOKUP($A766,'دیتا اولیه'!$A:$AM,17,FALSE)/10000000000,"")</f>
        <v>9530.5491000000002</v>
      </c>
      <c r="T766" s="14">
        <f>IFERROR(S766/'دیتا اولیه'!$AR$2*1000000,"")</f>
        <v>159648.71099050203</v>
      </c>
      <c r="U766" s="30">
        <f>IFERROR(VLOOKUP($A766,'دیتا اولیه'!$A:$AM,22,FALSE),"")</f>
        <v>0.58630000000000004</v>
      </c>
      <c r="V766" s="19">
        <f>IFERROR(VLOOKUP($A766,'دیتا اولیه'!$A:$AN,20,FALSE)/10000000000/L766,"")</f>
        <v>0.48861269444921018</v>
      </c>
      <c r="W766" s="14">
        <f>IFERROR(VLOOKUP($A766,'دیتا اولیه'!$A:$AN,40,FALSE),"")</f>
        <v>69.275000000000006</v>
      </c>
      <c r="X766" s="18">
        <f>IFERROR(VLOOKUP($A766,'دیتا اولیه'!$A:$AN,23,FALSE),"")</f>
        <v>0.65510000000000002</v>
      </c>
      <c r="Y766" s="18">
        <f>IFERROR(VLOOKUP($A766,'دیتا اولیه'!$A:$AN,24,FALSE),"")</f>
        <v>11.258800000000001</v>
      </c>
      <c r="Z766" s="18" t="str">
        <f>IFERROR(VLOOKUP($A766,'دیتا اولیه'!$A:$AN,25,FALSE),"")</f>
        <v>-</v>
      </c>
      <c r="AA766" s="30">
        <f>IFERROR(VLOOKUP($A766,'دیتا اولیه'!$A:$AN,38,FALSE),"")</f>
        <v>0.11749999999999999</v>
      </c>
      <c r="AB766" s="18">
        <f>IFERROR(VLOOKUP($A766,'دیتا اولیه'!$A:$AN,39,FALSE),"")</f>
        <v>1.1107</v>
      </c>
      <c r="AC766" s="49"/>
    </row>
    <row r="767" spans="1:29" ht="20.5" thickBot="1" x14ac:dyDescent="0.4">
      <c r="A767" s="14" t="s">
        <v>373</v>
      </c>
      <c r="B767" s="13" t="str">
        <f>VLOOKUP($A767,'دیتا اولیه'!$A:$AM,2,FALSE)</f>
        <v>شرکت آهن و فولاد ارفع</v>
      </c>
      <c r="C767" s="13" t="str">
        <f>VLOOKUP($A767,'دیتا اولیه'!$A:$AM,3,FALSE)</f>
        <v>آهن و فولاد</v>
      </c>
      <c r="D767" s="13">
        <f>VLOOKUP($A767,'دیتا اولیه'!$A:$AM,5,FALSE)/10000000000</f>
        <v>24420</v>
      </c>
      <c r="E767" s="15">
        <f>IFERROR(D767/'دیتا اولیه'!$AO$2*1000,"")</f>
        <v>291.40811455847256</v>
      </c>
      <c r="F767" s="15">
        <f t="shared" si="44"/>
        <v>1297.1409020973358</v>
      </c>
      <c r="G767" s="14">
        <f>IFERROR(F767/'دیتا اولیه'!$AP$2*1000000,"")</f>
        <v>25614.946723881039</v>
      </c>
      <c r="H767" s="15">
        <f>IFERROR(VLOOKUP($A767,'دیتا اولیه'!$A:$AM,16,FALSE)/10000000000,"")</f>
        <v>5536.0879999999997</v>
      </c>
      <c r="I767" s="14">
        <f>IFERROR(H767/'دیتا اولیه'!$AQ$2*1000000,"")</f>
        <v>107043.73719014657</v>
      </c>
      <c r="J767" s="15">
        <f t="shared" si="45"/>
        <v>51.535251460633674</v>
      </c>
      <c r="K767" s="14">
        <f>IFERROR(J767/'دیتا اولیه'!$AR$2*1000000,"")</f>
        <v>863.28042381750629</v>
      </c>
      <c r="L767" s="14">
        <f>IFERROR(VLOOKUP($A767,'دیتا اولیه'!$A:$AM,15,FALSE)/10000000000,"")</f>
        <v>1601.8393000000001</v>
      </c>
      <c r="M767" s="14">
        <f>IFERROR(L767/'دیتا اولیه'!$AS$2*1000000,"")</f>
        <v>23695.497108030948</v>
      </c>
      <c r="N767" s="51">
        <f>IFERROR(VLOOKUP($A767,'دیتا اولیه'!$A:$AM,36,FALSE),"")</f>
        <v>30.0824</v>
      </c>
      <c r="O767" s="35">
        <f t="shared" si="46"/>
        <v>26.448203914143281</v>
      </c>
      <c r="P767" s="51">
        <f>IFERROR(VLOOKUP($A767,'دیتا اولیه'!$A:$AM,37,FALSE),"")</f>
        <v>0.2349</v>
      </c>
      <c r="Q767" s="34">
        <f t="shared" si="47"/>
        <v>-7.4934749485954355E-2</v>
      </c>
      <c r="R767" s="54">
        <f>IFERROR(VLOOKUP($A767,'دیتا اولیه'!$A:$AM,31,FALSE),"")</f>
        <v>3.9100000000000003E-2</v>
      </c>
      <c r="S767" s="14">
        <f>IFERROR(VLOOKUP($A767,'دیتا اولیه'!$A:$AM,17,FALSE)/10000000000,"")</f>
        <v>5480.9573</v>
      </c>
      <c r="T767" s="14">
        <f>IFERROR(S767/'دیتا اولیه'!$AR$2*1000000,"")</f>
        <v>91812.943699013354</v>
      </c>
      <c r="U767" s="30">
        <f>IFERROR(VLOOKUP($A767,'دیتا اولیه'!$A:$AM,22,FALSE),"")</f>
        <v>0.8508</v>
      </c>
      <c r="V767" s="19">
        <f>IFERROR(VLOOKUP($A767,'دیتا اولیه'!$A:$AN,20,FALSE)/10000000000/L767,"")</f>
        <v>6.7206429508877688E-2</v>
      </c>
      <c r="W767" s="14">
        <f>IFERROR(VLOOKUP($A767,'دیتا اولیه'!$A:$AN,40,FALSE),"")</f>
        <v>119.59820000000001</v>
      </c>
      <c r="X767" s="18">
        <f>IFERROR(VLOOKUP($A767,'دیتا اولیه'!$A:$AN,23,FALSE),"")</f>
        <v>1.3228</v>
      </c>
      <c r="Y767" s="18">
        <f>IFERROR(VLOOKUP($A767,'دیتا اولیه'!$A:$AN,24,FALSE),"")</f>
        <v>6.3982999999999999</v>
      </c>
      <c r="Z767" s="18" t="str">
        <f>IFERROR(VLOOKUP($A767,'دیتا اولیه'!$A:$AN,25,FALSE),"")</f>
        <v>-</v>
      </c>
      <c r="AA767" s="30">
        <f>IFERROR(VLOOKUP($A767,'دیتا اولیه'!$A:$AN,38,FALSE),"")</f>
        <v>0.2165</v>
      </c>
      <c r="AB767" s="18">
        <f>IFERROR(VLOOKUP($A767,'دیتا اولیه'!$A:$AN,39,FALSE),"")</f>
        <v>0.88849999999999996</v>
      </c>
      <c r="AC767" s="49"/>
    </row>
    <row r="768" spans="1:29" ht="20.5" thickBot="1" x14ac:dyDescent="0.4">
      <c r="A768" s="14" t="s">
        <v>44</v>
      </c>
      <c r="B768" s="13" t="str">
        <f>VLOOKUP($A768,'دیتا اولیه'!$A:$AM,2,FALSE)</f>
        <v>ذوب آهن اصفهان</v>
      </c>
      <c r="C768" s="13" t="str">
        <f>VLOOKUP($A768,'دیتا اولیه'!$A:$AM,3,FALSE)</f>
        <v>آهن و فولاد</v>
      </c>
      <c r="D768" s="13">
        <f>VLOOKUP($A768,'دیتا اولیه'!$A:$AM,5,FALSE)/10000000000</f>
        <v>32553.726812552799</v>
      </c>
      <c r="E768" s="15">
        <f>IFERROR(D768/'دیتا اولیه'!$AO$2*1000,"")</f>
        <v>388.46929370588066</v>
      </c>
      <c r="F768" s="15" t="str">
        <f t="shared" si="44"/>
        <v/>
      </c>
      <c r="G768" s="14" t="str">
        <f>IFERROR(F768/'دیتا اولیه'!$AP$2*1000000,"")</f>
        <v/>
      </c>
      <c r="H768" s="15">
        <f>IFERROR(VLOOKUP($A768,'دیتا اولیه'!$A:$AM,16,FALSE)/10000000000,"")</f>
        <v>-4147.2174999999997</v>
      </c>
      <c r="I768" s="14">
        <f>IFERROR(H768/'دیتا اولیه'!$AQ$2*1000000,"")</f>
        <v>-80189.054101086658</v>
      </c>
      <c r="J768" s="15" t="str">
        <f t="shared" si="45"/>
        <v/>
      </c>
      <c r="K768" s="14" t="str">
        <f>IFERROR(J768/'دیتا اولیه'!$AR$2*1000000,"")</f>
        <v/>
      </c>
      <c r="L768" s="14">
        <f>IFERROR(VLOOKUP($A768,'دیتا اولیه'!$A:$AM,15,FALSE)/10000000000,"")</f>
        <v>-3190.9708999999998</v>
      </c>
      <c r="M768" s="14">
        <f>IFERROR(L768/'دیتا اولیه'!$AS$2*1000000,"")</f>
        <v>-47203.013269034476</v>
      </c>
      <c r="N768" s="51" t="str">
        <f>IFERROR(VLOOKUP($A768,'دیتا اولیه'!$A:$AM,36,FALSE),"")</f>
        <v>-</v>
      </c>
      <c r="O768" s="35" t="str">
        <f t="shared" si="46"/>
        <v/>
      </c>
      <c r="P768" s="51" t="str">
        <f>IFERROR(VLOOKUP($A768,'دیتا اولیه'!$A:$AM,37,FALSE),"")</f>
        <v>-</v>
      </c>
      <c r="Q768" s="34" t="str">
        <f t="shared" si="47"/>
        <v/>
      </c>
      <c r="R768" s="54">
        <f>IFERROR(VLOOKUP($A768,'دیتا اولیه'!$A:$AM,31,FALSE),"")</f>
        <v>3.0200000000000001E-2</v>
      </c>
      <c r="S768" s="14">
        <f>IFERROR(VLOOKUP($A768,'دیتا اولیه'!$A:$AM,17,FALSE)/10000000000,"")</f>
        <v>-15737.916999999999</v>
      </c>
      <c r="T768" s="14">
        <f>IFERROR(S768/'دیتا اولیه'!$AR$2*1000000,"")</f>
        <v>-263629.94790357974</v>
      </c>
      <c r="U768" s="30" t="str">
        <f>IFERROR(VLOOKUP($A768,'دیتا اولیه'!$A:$AM,22,FALSE),"")</f>
        <v>-</v>
      </c>
      <c r="V768" s="19">
        <f>IFERROR(VLOOKUP($A768,'دیتا اولیه'!$A:$AN,20,FALSE)/10000000000/L768,"")</f>
        <v>-0.19139300204837345</v>
      </c>
      <c r="W768" s="14">
        <f>IFERROR(VLOOKUP($A768,'دیتا اولیه'!$A:$AN,40,FALSE),"")</f>
        <v>48.918399999999998</v>
      </c>
      <c r="X768" s="18">
        <f>IFERROR(VLOOKUP($A768,'دیتا اولیه'!$A:$AN,23,FALSE),"")</f>
        <v>0.56430000000000002</v>
      </c>
      <c r="Y768" s="18" t="str">
        <f>IFERROR(VLOOKUP($A768,'دیتا اولیه'!$A:$AN,24,FALSE),"")</f>
        <v>-</v>
      </c>
      <c r="Z768" s="18" t="str">
        <f>IFERROR(VLOOKUP($A768,'دیتا اولیه'!$A:$AN,25,FALSE),"")</f>
        <v>-</v>
      </c>
      <c r="AA768" s="30">
        <f>IFERROR(VLOOKUP($A768,'دیتا اولیه'!$A:$AN,38,FALSE),"")</f>
        <v>0.3135</v>
      </c>
      <c r="AB768" s="18">
        <f>IFERROR(VLOOKUP($A768,'دیتا اولیه'!$A:$AN,39,FALSE),"")</f>
        <v>1.5392999999999999</v>
      </c>
      <c r="AC768" s="49"/>
    </row>
    <row r="769" spans="1:29" ht="20.5" thickBot="1" x14ac:dyDescent="0.4">
      <c r="A769" s="55" t="s">
        <v>503</v>
      </c>
      <c r="B769" s="13" t="str">
        <f>VLOOKUP($A769,'دیتا اولیه'!$A:$AM,2,FALSE)</f>
        <v>گروه‌صنعتی‌سپاهان‌</v>
      </c>
      <c r="C769" s="13" t="str">
        <f>VLOOKUP($A769,'دیتا اولیه'!$A:$AM,3,FALSE)</f>
        <v>آهن و فولاد</v>
      </c>
      <c r="D769" s="13">
        <f>VLOOKUP($A769,'دیتا اولیه'!$A:$AM,5,FALSE)/10000000000</f>
        <v>4303.6499999999996</v>
      </c>
      <c r="E769" s="15">
        <f>IFERROR(D769/'دیتا اولیه'!$AO$2*1000,"")</f>
        <v>51.356205250596659</v>
      </c>
      <c r="F769" s="15">
        <f t="shared" si="44"/>
        <v>116.15879468318494</v>
      </c>
      <c r="G769" s="14">
        <f>IFERROR(F769/'دیتا اولیه'!$AP$2*1000000,"")</f>
        <v>2293.8150608843785</v>
      </c>
      <c r="H769" s="15">
        <f>IFERROR(VLOOKUP($A769,'دیتا اولیه'!$A:$AM,16,FALSE)/10000000000,"")</f>
        <v>667.04139999999995</v>
      </c>
      <c r="I769" s="14">
        <f>IFERROR(H769/'دیتا اولیه'!$AQ$2*1000000,"")</f>
        <v>12897.664256158396</v>
      </c>
      <c r="J769" s="15">
        <f t="shared" si="45"/>
        <v>125.03326850951521</v>
      </c>
      <c r="K769" s="14">
        <f>IFERROR(J769/'دیتا اولیه'!$AR$2*1000000,"")</f>
        <v>2094.4648560147948</v>
      </c>
      <c r="L769" s="14">
        <f>IFERROR(VLOOKUP($A769,'دیتا اولیه'!$A:$AM,15,FALSE)/10000000000,"")</f>
        <v>180.02289999999999</v>
      </c>
      <c r="M769" s="14">
        <f>IFERROR(L769/'دیتا اولیه'!$AS$2*1000000,"")</f>
        <v>2663.0212570819958</v>
      </c>
      <c r="N769" s="51">
        <f>IFERROR(VLOOKUP($A769,'دیتا اولیه'!$A:$AM,36,FALSE),"")</f>
        <v>0.43980000000000002</v>
      </c>
      <c r="O769" s="35">
        <f t="shared" si="46"/>
        <v>0.27145664413248327</v>
      </c>
      <c r="P769" s="51">
        <f>IFERROR(VLOOKUP($A769,'دیتا اولیه'!$A:$AM,37,FALSE),"")</f>
        <v>0.54979999999999996</v>
      </c>
      <c r="Q769" s="34">
        <f t="shared" si="47"/>
        <v>0.16095726394579968</v>
      </c>
      <c r="R769" s="54">
        <f>IFERROR(VLOOKUP($A769,'دیتا اولیه'!$A:$AM,31,FALSE),"")</f>
        <v>1.8599999999999998E-2</v>
      </c>
      <c r="S769" s="14">
        <f>IFERROR(VLOOKUP($A769,'دیتا اولیه'!$A:$AM,17,FALSE)/10000000000,"")</f>
        <v>1114.3245999999999</v>
      </c>
      <c r="T769" s="14">
        <f>IFERROR(S769/'دیتا اولیه'!$AR$2*1000000,"")</f>
        <v>18666.34169221234</v>
      </c>
      <c r="U769" s="30">
        <f>IFERROR(VLOOKUP($A769,'دیتا اولیه'!$A:$AM,22,FALSE),"")</f>
        <v>0.5847</v>
      </c>
      <c r="V769" s="19">
        <f>IFERROR(VLOOKUP($A769,'دیتا اولیه'!$A:$AN,20,FALSE)/10000000000/L769,"")</f>
        <v>0.11962589203929055</v>
      </c>
      <c r="W769" s="14">
        <f>IFERROR(VLOOKUP($A769,'دیتا اولیه'!$A:$AN,40,FALSE),"")</f>
        <v>59.496600000000001</v>
      </c>
      <c r="X769" s="18">
        <f>IFERROR(VLOOKUP($A769,'دیتا اولیه'!$A:$AN,23,FALSE),"")</f>
        <v>0.94450000000000001</v>
      </c>
      <c r="Y769" s="18">
        <f>IFERROR(VLOOKUP($A769,'دیتا اولیه'!$A:$AN,24,FALSE),"")</f>
        <v>5.6195000000000004</v>
      </c>
      <c r="Z769" s="18" t="str">
        <f>IFERROR(VLOOKUP($A769,'دیتا اولیه'!$A:$AN,25,FALSE),"")</f>
        <v>-</v>
      </c>
      <c r="AA769" s="30">
        <f>IFERROR(VLOOKUP($A769,'دیتا اولیه'!$A:$AN,38,FALSE),"")</f>
        <v>0.35539999999999999</v>
      </c>
      <c r="AB769" s="18">
        <f>IFERROR(VLOOKUP($A769,'دیتا اولیه'!$A:$AN,39,FALSE),"")</f>
        <v>1.2228000000000001</v>
      </c>
      <c r="AC769" s="49"/>
    </row>
    <row r="770" spans="1:29" ht="20.5" thickBot="1" x14ac:dyDescent="0.4">
      <c r="A770" s="55" t="s">
        <v>1414</v>
      </c>
      <c r="B770" s="13" t="str">
        <f>VLOOKUP($A770,'دیتا اولیه'!$A:$AM,2,FALSE)</f>
        <v>فروسیلیس‌ ایران‌</v>
      </c>
      <c r="C770" s="13" t="str">
        <f>VLOOKUP($A770,'دیتا اولیه'!$A:$AM,3,FALSE)</f>
        <v>آهن و فولاد</v>
      </c>
      <c r="D770" s="13">
        <f>VLOOKUP($A770,'دیتا اولیه'!$A:$AM,5,FALSE)/10000000000</f>
        <v>1876.8</v>
      </c>
      <c r="E770" s="15">
        <f>IFERROR(D770/'دیتا اولیه'!$AO$2*1000,"")</f>
        <v>22.396181384248212</v>
      </c>
      <c r="F770" s="15">
        <f t="shared" si="44"/>
        <v>31.24690766420078</v>
      </c>
      <c r="G770" s="14">
        <f>IFERROR(F770/'دیتا اولیه'!$AP$2*1000000,"")</f>
        <v>617.04004076225874</v>
      </c>
      <c r="H770" s="15">
        <f>IFERROR(VLOOKUP($A770,'دیتا اولیه'!$A:$AM,16,FALSE)/10000000000,"")</f>
        <v>266.66609999999997</v>
      </c>
      <c r="I770" s="14">
        <f>IFERROR(H770/'دیتا اولیه'!$AQ$2*1000000,"")</f>
        <v>5156.1564639003818</v>
      </c>
      <c r="J770" s="15">
        <f t="shared" si="45"/>
        <v>12.743721600625397</v>
      </c>
      <c r="K770" s="14">
        <f>IFERROR(J770/'دیتا اولیه'!$AR$2*1000000,"")</f>
        <v>213.47340068387686</v>
      </c>
      <c r="L770" s="14">
        <f>IFERROR(VLOOKUP($A770,'دیتا اولیه'!$A:$AM,15,FALSE)/10000000000,"")</f>
        <v>104.33029999999999</v>
      </c>
      <c r="M770" s="14">
        <f>IFERROR(L770/'دیتا اولیه'!$AS$2*1000000,"")</f>
        <v>1543.3248028875312</v>
      </c>
      <c r="N770" s="51">
        <f>IFERROR(VLOOKUP($A770,'دیتا اولیه'!$A:$AM,36,FALSE),"")</f>
        <v>7.1867999999999999</v>
      </c>
      <c r="O770" s="35">
        <f t="shared" si="46"/>
        <v>6.2295883137823402</v>
      </c>
      <c r="P770" s="51">
        <f>IFERROR(VLOOKUP($A770,'دیتا اولیه'!$A:$AM,37,FALSE),"")</f>
        <v>2.3389000000000002</v>
      </c>
      <c r="Q770" s="34">
        <f t="shared" si="47"/>
        <v>1.5011744796674606</v>
      </c>
      <c r="R770" s="54">
        <f>IFERROR(VLOOKUP($A770,'دیتا اولیه'!$A:$AM,31,FALSE),"")</f>
        <v>4.0000000000000001E-3</v>
      </c>
      <c r="S770" s="14">
        <f>IFERROR(VLOOKUP($A770,'دیتا اولیه'!$A:$AM,17,FALSE)/10000000000,"")</f>
        <v>347.1223</v>
      </c>
      <c r="T770" s="14">
        <f>IFERROR(S770/'دیتا اولیه'!$AR$2*1000000,"")</f>
        <v>5814.7360838903123</v>
      </c>
      <c r="U770" s="30">
        <f>IFERROR(VLOOKUP($A770,'دیتا اولیه'!$A:$AM,22,FALSE),"")</f>
        <v>0.10199999999999999</v>
      </c>
      <c r="V770" s="19">
        <f>IFERROR(VLOOKUP($A770,'دیتا اولیه'!$A:$AN,20,FALSE)/10000000000/L770,"")</f>
        <v>0.21453019880130703</v>
      </c>
      <c r="W770" s="14">
        <f>IFERROR(VLOOKUP($A770,'دیتا اولیه'!$A:$AN,40,FALSE),"")</f>
        <v>102.0594</v>
      </c>
      <c r="X770" s="18">
        <f>IFERROR(VLOOKUP($A770,'دیتا اولیه'!$A:$AN,23,FALSE),"")</f>
        <v>1.4340999999999999</v>
      </c>
      <c r="Y770" s="18">
        <f>IFERROR(VLOOKUP($A770,'دیتا اولیه'!$A:$AN,24,FALSE),"")</f>
        <v>15.9796</v>
      </c>
      <c r="Z770" s="18" t="str">
        <f>IFERROR(VLOOKUP($A770,'دیتا اولیه'!$A:$AN,25,FALSE),"")</f>
        <v>-</v>
      </c>
      <c r="AA770" s="30">
        <f>IFERROR(VLOOKUP($A770,'دیتا اولیه'!$A:$AN,38,FALSE),"")</f>
        <v>0.19789999999999999</v>
      </c>
      <c r="AB770" s="18">
        <f>IFERROR(VLOOKUP($A770,'دیتا اولیه'!$A:$AN,39,FALSE),"")</f>
        <v>0.96599999999999997</v>
      </c>
      <c r="AC770" s="49"/>
    </row>
    <row r="771" spans="1:29" ht="20.5" thickBot="1" x14ac:dyDescent="0.4">
      <c r="A771" s="14" t="s">
        <v>709</v>
      </c>
      <c r="B771" s="13" t="str">
        <f>VLOOKUP($A771,'دیتا اولیه'!$A:$AM,2,FALSE)</f>
        <v>ماداکتو استیل کرد</v>
      </c>
      <c r="C771" s="13" t="str">
        <f>VLOOKUP($A771,'دیتا اولیه'!$A:$AM,3,FALSE)</f>
        <v>آهن و فولاد</v>
      </c>
      <c r="D771" s="13">
        <f>VLOOKUP($A771,'دیتا اولیه'!$A:$AM,5,FALSE)/10000000000</f>
        <v>489.64499999999998</v>
      </c>
      <c r="E771" s="15">
        <f>IFERROR(D771/'دیتا اولیه'!$AO$2*1000,"")</f>
        <v>5.8430190930787589</v>
      </c>
      <c r="F771" s="15">
        <f t="shared" ref="F771:F804" si="48">IFERROR(L771/(1+P771),"")</f>
        <v>3.4902446271169651</v>
      </c>
      <c r="G771" s="14">
        <f>IFERROR(F771/'دیتا اولیه'!$AP$2*1000000,"")</f>
        <v>68.922682210050667</v>
      </c>
      <c r="H771" s="15">
        <f>IFERROR(VLOOKUP($A771,'دیتا اولیه'!$A:$AM,16,FALSE)/10000000000,"")</f>
        <v>-7.2377000000000002</v>
      </c>
      <c r="I771" s="14">
        <f>IFERROR(H771/'دیتا اولیه'!$AQ$2*1000000,"")</f>
        <v>-139.94547352952551</v>
      </c>
      <c r="J771" s="15" t="str">
        <f t="shared" ref="J771:J804" si="49">IFERROR(L771/(1+N771),"")</f>
        <v/>
      </c>
      <c r="K771" s="14" t="str">
        <f>IFERROR(J771/'دیتا اولیه'!$AR$2*1000000,"")</f>
        <v/>
      </c>
      <c r="L771" s="14">
        <f>IFERROR(VLOOKUP($A771,'دیتا اولیه'!$A:$AM,15,FALSE)/10000000000,"")</f>
        <v>3.5240999999999998</v>
      </c>
      <c r="M771" s="14">
        <f>IFERROR(L771/'دیتا اولیه'!$AS$2*1000000,"")</f>
        <v>52.13088563778642</v>
      </c>
      <c r="N771" s="51" t="str">
        <f>IFERROR(VLOOKUP($A771,'دیتا اولیه'!$A:$AM,36,FALSE),"")</f>
        <v>-</v>
      </c>
      <c r="O771" s="35" t="str">
        <f t="shared" ref="O771:O804" si="50">IFERROR((M771/K771)-1,"")</f>
        <v/>
      </c>
      <c r="P771" s="51">
        <f>IFERROR(VLOOKUP($A771,'دیتا اولیه'!$A:$AM,37,FALSE),"")</f>
        <v>9.7000000000000003E-3</v>
      </c>
      <c r="Q771" s="34">
        <f t="shared" ref="Q771:Q804" si="51">IFERROR((M771/G771)-1,"")</f>
        <v>-0.24363237230218504</v>
      </c>
      <c r="R771" s="54">
        <f>IFERROR(VLOOKUP($A771,'دیتا اولیه'!$A:$AM,31,FALSE),"")</f>
        <v>8.0000000000000004E-4</v>
      </c>
      <c r="S771" s="14">
        <f>IFERROR(VLOOKUP($A771,'دیتا اولیه'!$A:$AM,17,FALSE)/10000000000,"")</f>
        <v>-8.3748000000000005</v>
      </c>
      <c r="T771" s="14">
        <f>IFERROR(S771/'دیتا اولیه'!$AR$2*1000000,"")</f>
        <v>-140.28845670636716</v>
      </c>
      <c r="U771" s="30" t="str">
        <f>IFERROR(VLOOKUP($A771,'دیتا اولیه'!$A:$AM,22,FALSE),"")</f>
        <v>-</v>
      </c>
      <c r="V771" s="19">
        <f>IFERROR(VLOOKUP($A771,'دیتا اولیه'!$A:$AN,20,FALSE)/10000000000/L771,"")</f>
        <v>4.0407479923952216E-2</v>
      </c>
      <c r="W771" s="14">
        <f>IFERROR(VLOOKUP($A771,'دیتا اولیه'!$A:$AN,40,FALSE),"")</f>
        <v>19.867599999999999</v>
      </c>
      <c r="X771" s="18">
        <f>IFERROR(VLOOKUP($A771,'دیتا اولیه'!$A:$AN,23,FALSE),"")</f>
        <v>1.7236</v>
      </c>
      <c r="Y771" s="18">
        <f>IFERROR(VLOOKUP($A771,'دیتا اولیه'!$A:$AN,24,FALSE),"")</f>
        <v>233.72550000000001</v>
      </c>
      <c r="Z771" s="18" t="str">
        <f>IFERROR(VLOOKUP($A771,'دیتا اولیه'!$A:$AN,25,FALSE),"")</f>
        <v>-</v>
      </c>
      <c r="AA771" s="30">
        <f>IFERROR(VLOOKUP($A771,'دیتا اولیه'!$A:$AN,38,FALSE),"")</f>
        <v>-2.8500000000000001E-2</v>
      </c>
      <c r="AB771" s="18">
        <f>IFERROR(VLOOKUP($A771,'دیتا اولیه'!$A:$AN,39,FALSE),"")</f>
        <v>-0.1148</v>
      </c>
      <c r="AC771" s="49"/>
    </row>
    <row r="772" spans="1:29" ht="20.5" thickBot="1" x14ac:dyDescent="0.4">
      <c r="A772" s="55" t="s">
        <v>93</v>
      </c>
      <c r="B772" s="13" t="str">
        <f>VLOOKUP($A772,'دیتا اولیه'!$A:$AM,2,FALSE)</f>
        <v>تولیدی فولاد سپید فراب کویر</v>
      </c>
      <c r="C772" s="13" t="str">
        <f>VLOOKUP($A772,'دیتا اولیه'!$A:$AM,3,FALSE)</f>
        <v>آهن و فولاد</v>
      </c>
      <c r="D772" s="13">
        <f>VLOOKUP($A772,'دیتا اولیه'!$A:$AM,5,FALSE)/10000000000</f>
        <v>11847.331188</v>
      </c>
      <c r="E772" s="15">
        <f>IFERROR(D772/'دیتا اولیه'!$AO$2*1000,"")</f>
        <v>141.37626715990453</v>
      </c>
      <c r="F772" s="15">
        <f t="shared" si="48"/>
        <v>72.694290452499402</v>
      </c>
      <c r="G772" s="14">
        <f>IFERROR(F772/'دیتا اولیه'!$AP$2*1000000,"")</f>
        <v>1435.5112648597828</v>
      </c>
      <c r="H772" s="15">
        <f>IFERROR(VLOOKUP($A772,'دیتا اولیه'!$A:$AM,16,FALSE)/10000000000,"")</f>
        <v>1331.7828999999999</v>
      </c>
      <c r="I772" s="14">
        <f>IFERROR(H772/'دیتا اولیه'!$AQ$2*1000000,"")</f>
        <v>25750.858501875555</v>
      </c>
      <c r="J772" s="15" t="str">
        <f t="shared" si="49"/>
        <v/>
      </c>
      <c r="K772" s="14" t="str">
        <f>IFERROR(J772/'دیتا اولیه'!$AR$2*1000000,"")</f>
        <v/>
      </c>
      <c r="L772" s="14">
        <f>IFERROR(VLOOKUP($A772,'دیتا اولیه'!$A:$AM,15,FALSE)/10000000000,"")</f>
        <v>460.26389999999998</v>
      </c>
      <c r="M772" s="14">
        <f>IFERROR(L772/'دیتا اولیه'!$AS$2*1000000,"")</f>
        <v>6808.5368559636681</v>
      </c>
      <c r="N772" s="51" t="str">
        <f>IFERROR(VLOOKUP($A772,'دیتا اولیه'!$A:$AM,36,FALSE),"")</f>
        <v>-</v>
      </c>
      <c r="O772" s="35" t="str">
        <f t="shared" si="50"/>
        <v/>
      </c>
      <c r="P772" s="51">
        <f>IFERROR(VLOOKUP($A772,'دیتا اولیه'!$A:$AM,37,FALSE),"")</f>
        <v>5.3315000000000001</v>
      </c>
      <c r="Q772" s="34">
        <f t="shared" si="51"/>
        <v>3.7429351636810102</v>
      </c>
      <c r="R772" s="54">
        <f>IFERROR(VLOOKUP($A772,'دیتا اولیه'!$A:$AM,31,FALSE),"")</f>
        <v>-1.3299999999999999E-2</v>
      </c>
      <c r="S772" s="14">
        <f>IFERROR(VLOOKUP($A772,'دیتا اولیه'!$A:$AM,17,FALSE)/10000000000,"")</f>
        <v>1708.7619999999999</v>
      </c>
      <c r="T772" s="14">
        <f>IFERROR(S772/'دیتا اولیه'!$AR$2*1000000,"")</f>
        <v>28623.917449788096</v>
      </c>
      <c r="U772" s="30">
        <f>IFERROR(VLOOKUP($A772,'دیتا اولیه'!$A:$AM,22,FALSE),"")</f>
        <v>0.1018</v>
      </c>
      <c r="V772" s="19">
        <f>IFERROR(VLOOKUP($A772,'دیتا اولیه'!$A:$AN,20,FALSE)/10000000000/L772,"")</f>
        <v>0.78813676240956554</v>
      </c>
      <c r="W772" s="14">
        <f>IFERROR(VLOOKUP($A772,'دیتا اولیه'!$A:$AN,40,FALSE),"")</f>
        <v>62.424999999999997</v>
      </c>
      <c r="X772" s="18">
        <f>IFERROR(VLOOKUP($A772,'دیتا اولیه'!$A:$AN,23,FALSE),"")</f>
        <v>0.8105</v>
      </c>
      <c r="Y772" s="18">
        <f>IFERROR(VLOOKUP($A772,'دیتا اولیه'!$A:$AN,24,FALSE),"")</f>
        <v>11.182399999999999</v>
      </c>
      <c r="Z772" s="18" t="str">
        <f>IFERROR(VLOOKUP($A772,'دیتا اولیه'!$A:$AN,25,FALSE),"")</f>
        <v>-</v>
      </c>
      <c r="AA772" s="30">
        <f>IFERROR(VLOOKUP($A772,'دیتا اولیه'!$A:$AN,38,FALSE),"")</f>
        <v>6.9599999999999995E-2</v>
      </c>
      <c r="AB772" s="18">
        <f>IFERROR(VLOOKUP($A772,'دیتا اولیه'!$A:$AN,39,FALSE),"")</f>
        <v>0.83640000000000003</v>
      </c>
      <c r="AC772" s="49"/>
    </row>
    <row r="773" spans="1:29" ht="20.5" thickBot="1" x14ac:dyDescent="0.4">
      <c r="A773" s="14" t="s">
        <v>541</v>
      </c>
      <c r="B773" s="13" t="str">
        <f>VLOOKUP($A773,'دیتا اولیه'!$A:$AM,2,FALSE)</f>
        <v>فولاد کاوه جنوب کیش</v>
      </c>
      <c r="C773" s="13" t="str">
        <f>VLOOKUP($A773,'دیتا اولیه'!$A:$AM,3,FALSE)</f>
        <v>آهن و فولاد</v>
      </c>
      <c r="D773" s="13">
        <f>VLOOKUP($A773,'دیتا اولیه'!$A:$AM,5,FALSE)/10000000000</f>
        <v>24800</v>
      </c>
      <c r="E773" s="15">
        <f>IFERROR(D773/'دیتا اولیه'!$AO$2*1000,"")</f>
        <v>295.94272076372312</v>
      </c>
      <c r="F773" s="15">
        <f t="shared" si="48"/>
        <v>1852.440149625935</v>
      </c>
      <c r="G773" s="14">
        <f>IFERROR(F773/'دیتا اولیه'!$AP$2*1000000,"")</f>
        <v>36580.571675077699</v>
      </c>
      <c r="H773" s="15">
        <f>IFERROR(VLOOKUP($A773,'دیتا اولیه'!$A:$AM,16,FALSE)/10000000000,"")</f>
        <v>6516.7514000000001</v>
      </c>
      <c r="I773" s="14">
        <f>IFERROR(H773/'دیتا اولیه'!$AQ$2*1000000,"")</f>
        <v>126005.47971692641</v>
      </c>
      <c r="J773" s="15">
        <f t="shared" si="49"/>
        <v>77.693598995920922</v>
      </c>
      <c r="K773" s="14">
        <f>IFERROR(J773/'دیتا اولیه'!$AR$2*1000000,"")</f>
        <v>1301.465718476991</v>
      </c>
      <c r="L773" s="14">
        <f>IFERROR(VLOOKUP($A773,'دیتا اولیه'!$A:$AM,15,FALSE)/10000000000,"")</f>
        <v>1485.6569999999999</v>
      </c>
      <c r="M773" s="14">
        <f>IFERROR(L773/'دیتا اولیه'!$AS$2*1000000,"")</f>
        <v>21976.849454889718</v>
      </c>
      <c r="N773" s="51">
        <f>IFERROR(VLOOKUP($A773,'دیتا اولیه'!$A:$AM,36,FALSE),"")</f>
        <v>18.122</v>
      </c>
      <c r="O773" s="35">
        <f t="shared" si="50"/>
        <v>15.886229996597681</v>
      </c>
      <c r="P773" s="51">
        <f>IFERROR(VLOOKUP($A773,'دیتا اولیه'!$A:$AM,37,FALSE),"")</f>
        <v>-0.19800000000000001</v>
      </c>
      <c r="Q773" s="34">
        <f t="shared" si="51"/>
        <v>-0.39922072158695865</v>
      </c>
      <c r="R773" s="54">
        <f>IFERROR(VLOOKUP($A773,'دیتا اولیه'!$A:$AM,31,FALSE),"")</f>
        <v>-2.4799999999999999E-2</v>
      </c>
      <c r="S773" s="14">
        <f>IFERROR(VLOOKUP($A773,'دیتا اولیه'!$A:$AM,17,FALSE)/10000000000,"")</f>
        <v>5775.1234000000004</v>
      </c>
      <c r="T773" s="14">
        <f>IFERROR(S773/'دیتا اولیه'!$AR$2*1000000,"")</f>
        <v>96740.596679900176</v>
      </c>
      <c r="U773" s="30">
        <f>IFERROR(VLOOKUP($A773,'دیتا اولیه'!$A:$AM,22,FALSE),"")</f>
        <v>0.8004</v>
      </c>
      <c r="V773" s="19">
        <f>IFERROR(VLOOKUP($A773,'دیتا اولیه'!$A:$AN,20,FALSE)/10000000000/L773,"")</f>
        <v>0.35708848004620175</v>
      </c>
      <c r="W773" s="14">
        <f>IFERROR(VLOOKUP($A773,'دیتا اولیه'!$A:$AN,40,FALSE),"")</f>
        <v>82.942099999999996</v>
      </c>
      <c r="X773" s="18">
        <f>IFERROR(VLOOKUP($A773,'دیتا اولیه'!$A:$AN,23,FALSE),"")</f>
        <v>0.77510000000000001</v>
      </c>
      <c r="Y773" s="18">
        <f>IFERROR(VLOOKUP($A773,'دیتا اولیه'!$A:$AN,24,FALSE),"")</f>
        <v>9.9088999999999992</v>
      </c>
      <c r="Z773" s="18" t="str">
        <f>IFERROR(VLOOKUP($A773,'دیتا اولیه'!$A:$AN,25,FALSE),"")</f>
        <v>-</v>
      </c>
      <c r="AA773" s="30">
        <f>IFERROR(VLOOKUP($A773,'دیتا اولیه'!$A:$AN,38,FALSE),"")</f>
        <v>0.16009999999999999</v>
      </c>
      <c r="AB773" s="18">
        <f>IFERROR(VLOOKUP($A773,'دیتا اولیه'!$A:$AN,39,FALSE),"")</f>
        <v>0.87360000000000004</v>
      </c>
      <c r="AC773" s="49"/>
    </row>
    <row r="774" spans="1:29" ht="20.5" thickBot="1" x14ac:dyDescent="0.4">
      <c r="A774" s="14" t="s">
        <v>486</v>
      </c>
      <c r="B774" s="13" t="str">
        <f>VLOOKUP($A774,'دیتا اولیه'!$A:$AM,2,FALSE)</f>
        <v>فولاد شاهرود</v>
      </c>
      <c r="C774" s="13" t="str">
        <f>VLOOKUP($A774,'دیتا اولیه'!$A:$AM,3,FALSE)</f>
        <v>آهن و فولاد</v>
      </c>
      <c r="D774" s="13">
        <f>VLOOKUP($A774,'دیتا اولیه'!$A:$AM,5,FALSE)/10000000000</f>
        <v>1810.62</v>
      </c>
      <c r="E774" s="15">
        <f>IFERROR(D774/'دیتا اولیه'!$AO$2*1000,"")</f>
        <v>21.606443914081144</v>
      </c>
      <c r="F774" s="15">
        <f t="shared" si="48"/>
        <v>68.077455580339972</v>
      </c>
      <c r="G774" s="14">
        <f>IFERROR(F774/'دیتا اولیه'!$AP$2*1000000,"")</f>
        <v>1344.341539896129</v>
      </c>
      <c r="H774" s="15">
        <f>IFERROR(VLOOKUP($A774,'دیتا اولیه'!$A:$AM,16,FALSE)/10000000000,"")</f>
        <v>317.35059999999999</v>
      </c>
      <c r="I774" s="14">
        <f>IFERROR(H774/'دیتا اولیه'!$AQ$2*1000000,"")</f>
        <v>6136.1730925403144</v>
      </c>
      <c r="J774" s="15">
        <f t="shared" si="49"/>
        <v>37.332335076767336</v>
      </c>
      <c r="K774" s="14">
        <f>IFERROR(J774/'دیتا اولیه'!$AR$2*1000000,"")</f>
        <v>625.36367115210703</v>
      </c>
      <c r="L774" s="14">
        <f>IFERROR(VLOOKUP($A774,'دیتا اولیه'!$A:$AM,15,FALSE)/10000000000,"")</f>
        <v>88.507499999999993</v>
      </c>
      <c r="M774" s="14">
        <f>IFERROR(L774/'دیتا اولیه'!$AS$2*1000000,"")</f>
        <v>1309.263176580228</v>
      </c>
      <c r="N774" s="51">
        <f>IFERROR(VLOOKUP($A774,'دیتا اولیه'!$A:$AM,36,FALSE),"")</f>
        <v>1.3708</v>
      </c>
      <c r="O774" s="35">
        <f t="shared" si="50"/>
        <v>1.0936028697800326</v>
      </c>
      <c r="P774" s="51">
        <f>IFERROR(VLOOKUP($A774,'دیتا اولیه'!$A:$AM,37,FALSE),"")</f>
        <v>0.30009999999999998</v>
      </c>
      <c r="Q774" s="34">
        <f t="shared" si="51"/>
        <v>-2.6093341814470317E-2</v>
      </c>
      <c r="R774" s="54">
        <f>IFERROR(VLOOKUP($A774,'دیتا اولیه'!$A:$AM,31,FALSE),"")</f>
        <v>-5.5399999999999998E-2</v>
      </c>
      <c r="S774" s="14">
        <f>IFERROR(VLOOKUP($A774,'دیتا اولیه'!$A:$AM,17,FALSE)/10000000000,"")</f>
        <v>225.023</v>
      </c>
      <c r="T774" s="14">
        <f>IFERROR(S774/'دیتا اولیه'!$AR$2*1000000,"")</f>
        <v>3769.4188987721327</v>
      </c>
      <c r="U774" s="30">
        <f>IFERROR(VLOOKUP($A774,'دیتا اولیه'!$A:$AM,22,FALSE),"")</f>
        <v>0.8508</v>
      </c>
      <c r="V774" s="19" t="str">
        <f>IFERROR(VLOOKUP($A774,'دیتا اولیه'!$A:$AN,20,FALSE)/10000000000/L774,"")</f>
        <v/>
      </c>
      <c r="W774" s="14">
        <f>IFERROR(VLOOKUP($A774,'دیتا اولیه'!$A:$AN,40,FALSE),"")</f>
        <v>18.052299999999999</v>
      </c>
      <c r="X774" s="18">
        <f>IFERROR(VLOOKUP($A774,'دیتا اولیه'!$A:$AN,23,FALSE),"")</f>
        <v>0.65549999999999997</v>
      </c>
      <c r="Y774" s="18">
        <f>IFERROR(VLOOKUP($A774,'دیتا اولیه'!$A:$AN,24,FALSE),"")</f>
        <v>9.0813000000000006</v>
      </c>
      <c r="Z774" s="18" t="str">
        <f>IFERROR(VLOOKUP($A774,'دیتا اولیه'!$A:$AN,25,FALSE),"")</f>
        <v>-</v>
      </c>
      <c r="AA774" s="30">
        <f>IFERROR(VLOOKUP($A774,'دیتا اولیه'!$A:$AN,38,FALSE),"")</f>
        <v>0.32529999999999998</v>
      </c>
      <c r="AB774" s="18" t="str">
        <f>IFERROR(VLOOKUP($A774,'دیتا اولیه'!$A:$AN,39,FALSE),"")</f>
        <v>-</v>
      </c>
      <c r="AC774" s="49"/>
    </row>
    <row r="775" spans="1:29" ht="20.5" thickBot="1" x14ac:dyDescent="0.4">
      <c r="A775" s="14" t="s">
        <v>1304</v>
      </c>
      <c r="B775" s="13" t="str">
        <f>VLOOKUP($A775,'دیتا اولیه'!$A:$AM,2,FALSE)</f>
        <v>فروسیلیسیم خمین</v>
      </c>
      <c r="C775" s="13" t="str">
        <f>VLOOKUP($A775,'دیتا اولیه'!$A:$AM,3,FALSE)</f>
        <v>آهن و فولاد</v>
      </c>
      <c r="D775" s="13">
        <f>VLOOKUP($A775,'دیتا اولیه'!$A:$AM,5,FALSE)/10000000000</f>
        <v>1600</v>
      </c>
      <c r="E775" s="15">
        <f>IFERROR(D775/'دیتا اولیه'!$AO$2*1000,"")</f>
        <v>19.093078758949883</v>
      </c>
      <c r="F775" s="15">
        <f t="shared" si="48"/>
        <v>14.557688359679737</v>
      </c>
      <c r="G775" s="14">
        <f>IFERROR(F775/'دیتا اولیه'!$AP$2*1000000,"")</f>
        <v>287.47409872985264</v>
      </c>
      <c r="H775" s="15">
        <f>IFERROR(VLOOKUP($A775,'دیتا اولیه'!$A:$AM,16,FALSE)/10000000000,"")</f>
        <v>41.532600000000002</v>
      </c>
      <c r="I775" s="14">
        <f>IFERROR(H775/'دیتا اولیه'!$AQ$2*1000000,"")</f>
        <v>803.05889632236358</v>
      </c>
      <c r="J775" s="15">
        <f t="shared" si="49"/>
        <v>6.3474466275791075</v>
      </c>
      <c r="K775" s="14">
        <f>IFERROR(J775/'دیتا اولیه'!$AR$2*1000000,"")</f>
        <v>106.32773217379614</v>
      </c>
      <c r="L775" s="14">
        <f>IFERROR(VLOOKUP($A775,'دیتا اولیه'!$A:$AM,15,FALSE)/10000000000,"")</f>
        <v>14.1821</v>
      </c>
      <c r="M775" s="14">
        <f>IFERROR(L775/'دیتا اولیه'!$AS$2*1000000,"")</f>
        <v>209.79127527699296</v>
      </c>
      <c r="N775" s="51">
        <f>IFERROR(VLOOKUP($A775,'دیتا اولیه'!$A:$AM,36,FALSE),"")</f>
        <v>1.2343</v>
      </c>
      <c r="O775" s="35">
        <f t="shared" si="50"/>
        <v>0.97306263368885082</v>
      </c>
      <c r="P775" s="51">
        <f>IFERROR(VLOOKUP($A775,'دیتا اولیه'!$A:$AM,37,FALSE),"")</f>
        <v>-2.58E-2</v>
      </c>
      <c r="Q775" s="34">
        <f t="shared" si="51"/>
        <v>-0.27022547003742547</v>
      </c>
      <c r="R775" s="54">
        <f>IFERROR(VLOOKUP($A775,'دیتا اولیه'!$A:$AM,31,FALSE),"")</f>
        <v>-0.1343</v>
      </c>
      <c r="S775" s="14">
        <f>IFERROR(VLOOKUP($A775,'دیتا اولیه'!$A:$AM,17,FALSE)/10000000000,"")</f>
        <v>100.93380000000001</v>
      </c>
      <c r="T775" s="14">
        <f>IFERROR(S775/'دیتا اولیه'!$AR$2*1000000,"")</f>
        <v>1690.7683803206191</v>
      </c>
      <c r="U775" s="30">
        <f>IFERROR(VLOOKUP($A775,'دیتا اولیه'!$A:$AM,22,FALSE),"")</f>
        <v>0.50080000000000002</v>
      </c>
      <c r="V775" s="19">
        <f>IFERROR(VLOOKUP($A775,'دیتا اولیه'!$A:$AN,20,FALSE)/10000000000/L775,"")</f>
        <v>0.31095535922042578</v>
      </c>
      <c r="W775" s="14">
        <f>IFERROR(VLOOKUP($A775,'دیتا اولیه'!$A:$AN,40,FALSE),"")</f>
        <v>185.1942</v>
      </c>
      <c r="X775" s="18">
        <f>IFERROR(VLOOKUP($A775,'دیتا اولیه'!$A:$AN,23,FALSE),"")</f>
        <v>2.8752</v>
      </c>
      <c r="Y775" s="18" t="str">
        <f>IFERROR(VLOOKUP($A775,'دیتا اولیه'!$A:$AN,24,FALSE),"")</f>
        <v>-</v>
      </c>
      <c r="Z775" s="18" t="str">
        <f>IFERROR(VLOOKUP($A775,'دیتا اولیه'!$A:$AN,25,FALSE),"")</f>
        <v>-</v>
      </c>
      <c r="AA775" s="30">
        <f>IFERROR(VLOOKUP($A775,'دیتا اولیه'!$A:$AN,38,FALSE),"")</f>
        <v>4.02E-2</v>
      </c>
      <c r="AB775" s="18" t="str">
        <f>IFERROR(VLOOKUP($A775,'دیتا اولیه'!$A:$AN,39,FALSE),"")</f>
        <v>-</v>
      </c>
      <c r="AC775" s="49"/>
    </row>
    <row r="776" spans="1:29" ht="20.5" thickBot="1" x14ac:dyDescent="0.4">
      <c r="A776" s="14" t="s">
        <v>953</v>
      </c>
      <c r="B776" s="13" t="str">
        <f>VLOOKUP($A776,'دیتا اولیه'!$A:$AM,2,FALSE)</f>
        <v>صنایع فروآلیاژ ایران</v>
      </c>
      <c r="C776" s="13" t="str">
        <f>VLOOKUP($A776,'دیتا اولیه'!$A:$AM,3,FALSE)</f>
        <v>آهن و فولاد</v>
      </c>
      <c r="D776" s="13">
        <f>VLOOKUP($A776,'دیتا اولیه'!$A:$AM,5,FALSE)/10000000000</f>
        <v>2577.96</v>
      </c>
      <c r="E776" s="15">
        <f>IFERROR(D776/'دیتا اولیه'!$AO$2*1000,"")</f>
        <v>30.76324582338902</v>
      </c>
      <c r="F776" s="15">
        <f t="shared" si="48"/>
        <v>61.655931920574012</v>
      </c>
      <c r="G776" s="14">
        <f>IFERROR(F776/'دیتا اولیه'!$AP$2*1000000,"")</f>
        <v>1217.5342006432468</v>
      </c>
      <c r="H776" s="15">
        <f>IFERROR(VLOOKUP($A776,'دیتا اولیه'!$A:$AM,16,FALSE)/10000000000,"")</f>
        <v>233.857</v>
      </c>
      <c r="I776" s="14">
        <f>IFERROR(H776/'دیتا اولیه'!$AQ$2*1000000,"")</f>
        <v>4521.7719169341435</v>
      </c>
      <c r="J776" s="15" t="str">
        <f t="shared" si="49"/>
        <v/>
      </c>
      <c r="K776" s="14" t="str">
        <f>IFERROR(J776/'دیتا اولیه'!$AR$2*1000000,"")</f>
        <v/>
      </c>
      <c r="L776" s="14">
        <f>IFERROR(VLOOKUP($A776,'دیتا اولیه'!$A:$AM,15,FALSE)/10000000000,"")</f>
        <v>36.950400000000002</v>
      </c>
      <c r="M776" s="14">
        <f>IFERROR(L776/'دیتا اولیه'!$AS$2*1000000,"")</f>
        <v>546.59546456413364</v>
      </c>
      <c r="N776" s="51" t="str">
        <f>IFERROR(VLOOKUP($A776,'دیتا اولیه'!$A:$AM,36,FALSE),"")</f>
        <v>-</v>
      </c>
      <c r="O776" s="35" t="str">
        <f t="shared" si="50"/>
        <v/>
      </c>
      <c r="P776" s="51">
        <f>IFERROR(VLOOKUP($A776,'دیتا اولیه'!$A:$AM,37,FALSE),"")</f>
        <v>-0.4007</v>
      </c>
      <c r="Q776" s="34">
        <f t="shared" si="51"/>
        <v>-0.55106356414845947</v>
      </c>
      <c r="R776" s="54">
        <f>IFERROR(VLOOKUP($A776,'دیتا اولیه'!$A:$AM,31,FALSE),"")</f>
        <v>-0.15609999999999999</v>
      </c>
      <c r="S776" s="14">
        <f>IFERROR(VLOOKUP($A776,'دیتا اولیه'!$A:$AM,17,FALSE)/10000000000,"")</f>
        <v>176.19499999999999</v>
      </c>
      <c r="T776" s="14">
        <f>IFERROR(S776/'دیتا اولیه'!$AR$2*1000000,"")</f>
        <v>2951.4883494982996</v>
      </c>
      <c r="U776" s="30">
        <f>IFERROR(VLOOKUP($A776,'دیتا اولیه'!$A:$AM,22,FALSE),"")</f>
        <v>0.1016</v>
      </c>
      <c r="V776" s="19">
        <f>IFERROR(VLOOKUP($A776,'دیتا اولیه'!$A:$AN,20,FALSE)/10000000000/L776,"")</f>
        <v>0.96495572443058808</v>
      </c>
      <c r="W776" s="14">
        <f>IFERROR(VLOOKUP($A776,'دیتا اولیه'!$A:$AN,40,FALSE),"")</f>
        <v>105.8262</v>
      </c>
      <c r="X776" s="18">
        <f>IFERROR(VLOOKUP($A776,'دیتا اولیه'!$A:$AN,23,FALSE),"")</f>
        <v>1.403</v>
      </c>
      <c r="Y776" s="18" t="str">
        <f>IFERROR(VLOOKUP($A776,'دیتا اولیه'!$A:$AN,24,FALSE),"")</f>
        <v>-</v>
      </c>
      <c r="Z776" s="18" t="str">
        <f>IFERROR(VLOOKUP($A776,'دیتا اولیه'!$A:$AN,25,FALSE),"")</f>
        <v>-</v>
      </c>
      <c r="AA776" s="30">
        <f>IFERROR(VLOOKUP($A776,'دیتا اولیه'!$A:$AN,38,FALSE),"")</f>
        <v>0.15229999999999999</v>
      </c>
      <c r="AB776" s="18" t="str">
        <f>IFERROR(VLOOKUP($A776,'دیتا اولیه'!$A:$AN,39,FALSE),"")</f>
        <v>-</v>
      </c>
      <c r="AC776" s="49"/>
    </row>
    <row r="777" spans="1:29" ht="20.5" thickBot="1" x14ac:dyDescent="0.4">
      <c r="A777" s="14" t="s">
        <v>658</v>
      </c>
      <c r="B777" s="13" t="str">
        <f>VLOOKUP($A777,'دیتا اولیه'!$A:$AM,2,FALSE)</f>
        <v>آهن و فولاد غدیر ایرانیان</v>
      </c>
      <c r="C777" s="13" t="str">
        <f>VLOOKUP($A777,'دیتا اولیه'!$A:$AM,3,FALSE)</f>
        <v>آهن و فولاد</v>
      </c>
      <c r="D777" s="13">
        <f>VLOOKUP($A777,'دیتا اولیه'!$A:$AM,5,FALSE)/10000000000</f>
        <v>27384</v>
      </c>
      <c r="E777" s="15">
        <f>IFERROR(D777/'دیتا اولیه'!$AO$2*1000,"")</f>
        <v>326.77804295942718</v>
      </c>
      <c r="F777" s="15">
        <f t="shared" si="48"/>
        <v>671.30514988470406</v>
      </c>
      <c r="G777" s="14">
        <f>IFERROR(F777/'دیتا اولیه'!$AP$2*1000000,"")</f>
        <v>13256.420811309321</v>
      </c>
      <c r="H777" s="15">
        <f>IFERROR(VLOOKUP($A777,'دیتا اولیه'!$A:$AM,16,FALSE)/10000000000,"")</f>
        <v>4062.2087999999999</v>
      </c>
      <c r="I777" s="14">
        <f>IFERROR(H777/'دیتا اولیه'!$AQ$2*1000000,"")</f>
        <v>78545.357515758529</v>
      </c>
      <c r="J777" s="15">
        <f t="shared" si="49"/>
        <v>484.21807429310661</v>
      </c>
      <c r="K777" s="14">
        <f>IFERROR(J777/'دیتا اولیه'!$AR$2*1000000,"")</f>
        <v>8111.2631169590868</v>
      </c>
      <c r="L777" s="14">
        <f>IFERROR(VLOOKUP($A777,'دیتا اولیه'!$A:$AM,15,FALSE)/10000000000,"")</f>
        <v>524.02080000000001</v>
      </c>
      <c r="M777" s="14">
        <f>IFERROR(L777/'دیتا اولیه'!$AS$2*1000000,"")</f>
        <v>7751.6723125397557</v>
      </c>
      <c r="N777" s="51">
        <f>IFERROR(VLOOKUP($A777,'دیتا اولیه'!$A:$AM,36,FALSE),"")</f>
        <v>8.2199999999999995E-2</v>
      </c>
      <c r="O777" s="35">
        <f t="shared" si="50"/>
        <v>-4.4332282066833262E-2</v>
      </c>
      <c r="P777" s="51">
        <f>IFERROR(VLOOKUP($A777,'دیتا اولیه'!$A:$AM,37,FALSE),"")</f>
        <v>-0.21940000000000001</v>
      </c>
      <c r="Q777" s="34">
        <f t="shared" si="51"/>
        <v>-0.41525149036256848</v>
      </c>
      <c r="R777" s="54">
        <f>IFERROR(VLOOKUP($A777,'دیتا اولیه'!$A:$AM,31,FALSE),"")</f>
        <v>-0.16700000000000001</v>
      </c>
      <c r="S777" s="14">
        <f>IFERROR(VLOOKUP($A777,'دیتا اولیه'!$A:$AM,17,FALSE)/10000000000,"")</f>
        <v>2201.7831999999999</v>
      </c>
      <c r="T777" s="14">
        <f>IFERROR(S777/'دیتا اولیه'!$AR$2*1000000,"")</f>
        <v>36882.644018962419</v>
      </c>
      <c r="U777" s="30">
        <f>IFERROR(VLOOKUP($A777,'دیتا اولیه'!$A:$AM,22,FALSE),"")</f>
        <v>0.9133</v>
      </c>
      <c r="V777" s="19">
        <f>IFERROR(VLOOKUP($A777,'دیتا اولیه'!$A:$AN,20,FALSE)/10000000000/L777,"")</f>
        <v>6.7793873830962428E-2</v>
      </c>
      <c r="W777" s="14">
        <f>IFERROR(VLOOKUP($A777,'دیتا اولیه'!$A:$AN,40,FALSE),"")</f>
        <v>79.363699999999994</v>
      </c>
      <c r="X777" s="18">
        <f>IFERROR(VLOOKUP($A777,'دیتا اولیه'!$A:$AN,23,FALSE),"")</f>
        <v>3.4289000000000001</v>
      </c>
      <c r="Y777" s="18">
        <f>IFERROR(VLOOKUP($A777,'دیتا اولیه'!$A:$AN,24,FALSE),"")</f>
        <v>12.0802</v>
      </c>
      <c r="Z777" s="18" t="str">
        <f>IFERROR(VLOOKUP($A777,'دیتا اولیه'!$A:$AN,25,FALSE),"")</f>
        <v>-</v>
      </c>
      <c r="AA777" s="30">
        <f>IFERROR(VLOOKUP($A777,'دیتا اولیه'!$A:$AN,38,FALSE),"")</f>
        <v>7.1099999999999997E-2</v>
      </c>
      <c r="AB777" s="18" t="str">
        <f>IFERROR(VLOOKUP($A777,'دیتا اولیه'!$A:$AN,39,FALSE),"")</f>
        <v>-</v>
      </c>
      <c r="AC777" s="49"/>
    </row>
    <row r="778" spans="1:29" ht="20.5" thickBot="1" x14ac:dyDescent="0.4">
      <c r="A778" s="14" t="s">
        <v>565</v>
      </c>
      <c r="B778" s="13" t="str">
        <f>VLOOKUP($A778,'دیتا اولیه'!$A:$AM,2,FALSE)</f>
        <v>صبا فولاد خلیج فارس</v>
      </c>
      <c r="C778" s="13" t="str">
        <f>VLOOKUP($A778,'دیتا اولیه'!$A:$AM,3,FALSE)</f>
        <v>آهن و فولاد</v>
      </c>
      <c r="D778" s="13">
        <f>VLOOKUP($A778,'دیتا اولیه'!$A:$AM,5,FALSE)/10000000000</f>
        <v>21950</v>
      </c>
      <c r="E778" s="15">
        <f>IFERROR(D778/'دیتا اولیه'!$AO$2*1000,"")</f>
        <v>261.9331742243437</v>
      </c>
      <c r="F778" s="15">
        <f t="shared" si="48"/>
        <v>1333.5387818844349</v>
      </c>
      <c r="G778" s="14">
        <f>IFERROR(F778/'دیتا اولیه'!$AP$2*1000000,"")</f>
        <v>26333.704223626279</v>
      </c>
      <c r="H778" s="15">
        <f>IFERROR(VLOOKUP($A778,'دیتا اولیه'!$A:$AM,16,FALSE)/10000000000,"")</f>
        <v>3990.5482000000002</v>
      </c>
      <c r="I778" s="14">
        <f>IFERROR(H778/'دیتا اولیه'!$AQ$2*1000000,"")</f>
        <v>77159.754824239149</v>
      </c>
      <c r="J778" s="15">
        <f t="shared" si="49"/>
        <v>1217.5513307984788</v>
      </c>
      <c r="K778" s="14">
        <f>IFERROR(J778/'دیتا اولیه'!$AR$2*1000000,"")</f>
        <v>20395.519553720937</v>
      </c>
      <c r="L778" s="14">
        <f>IFERROR(VLOOKUP($A778,'دیتا اولیه'!$A:$AM,15,FALSE)/10000000000,"")</f>
        <v>256.1728</v>
      </c>
      <c r="M778" s="14">
        <f>IFERROR(L778/'دیتا اولیه'!$AS$2*1000000,"")</f>
        <v>3789.482404106448</v>
      </c>
      <c r="N778" s="51">
        <f>IFERROR(VLOOKUP($A778,'دیتا اولیه'!$A:$AM,36,FALSE),"")</f>
        <v>-0.78959999999999997</v>
      </c>
      <c r="O778" s="35">
        <f t="shared" si="50"/>
        <v>-0.81420025147556985</v>
      </c>
      <c r="P778" s="51">
        <f>IFERROR(VLOOKUP($A778,'دیتا اولیه'!$A:$AM,37,FALSE),"")</f>
        <v>-0.80789999999999995</v>
      </c>
      <c r="Q778" s="34">
        <f t="shared" si="51"/>
        <v>-0.85609763169183883</v>
      </c>
      <c r="R778" s="54">
        <f>IFERROR(VLOOKUP($A778,'دیتا اولیه'!$A:$AM,31,FALSE),"")</f>
        <v>-0.29089999999999999</v>
      </c>
      <c r="S778" s="14">
        <f>IFERROR(VLOOKUP($A778,'دیتا اولیه'!$A:$AM,17,FALSE)/10000000000,"")</f>
        <v>3411.7687000000001</v>
      </c>
      <c r="T778" s="14">
        <f>IFERROR(S778/'دیتا اولیه'!$AR$2*1000000,"")</f>
        <v>57151.426369834327</v>
      </c>
      <c r="U778" s="30">
        <f>IFERROR(VLOOKUP($A778,'دیتا اولیه'!$A:$AM,22,FALSE),"")</f>
        <v>0.87709999999999999</v>
      </c>
      <c r="V778" s="19">
        <f>IFERROR(VLOOKUP($A778,'دیتا اولیه'!$A:$AN,20,FALSE)/10000000000/L778,"")</f>
        <v>0.15149851974916934</v>
      </c>
      <c r="W778" s="14">
        <f>IFERROR(VLOOKUP($A778,'دیتا اولیه'!$A:$AN,40,FALSE),"")</f>
        <v>31.5762</v>
      </c>
      <c r="X778" s="18">
        <f>IFERROR(VLOOKUP($A778,'دیتا اولیه'!$A:$AN,23,FALSE),"")</f>
        <v>1.6714</v>
      </c>
      <c r="Y778" s="18">
        <f>IFERROR(VLOOKUP($A778,'دیتا اولیه'!$A:$AN,24,FALSE),"")</f>
        <v>7.0450999999999997</v>
      </c>
      <c r="Z778" s="18" t="str">
        <f>IFERROR(VLOOKUP($A778,'دیتا اولیه'!$A:$AN,25,FALSE),"")</f>
        <v>-</v>
      </c>
      <c r="AA778" s="30">
        <f>IFERROR(VLOOKUP($A778,'دیتا اولیه'!$A:$AN,38,FALSE),"")</f>
        <v>0.27510000000000001</v>
      </c>
      <c r="AB778" s="18" t="str">
        <f>IFERROR(VLOOKUP($A778,'دیتا اولیه'!$A:$AN,39,FALSE),"")</f>
        <v>-</v>
      </c>
      <c r="AC778" s="49"/>
    </row>
    <row r="779" spans="1:29" ht="20.5" thickBot="1" x14ac:dyDescent="0.4">
      <c r="A779" s="14" t="s">
        <v>902</v>
      </c>
      <c r="B779" s="13" t="str">
        <f>VLOOKUP($A779,'دیتا اولیه'!$A:$AM,2,FALSE)</f>
        <v>توسعه‌شهری‌توس‌گستر</v>
      </c>
      <c r="C779" s="13" t="str">
        <f>VLOOKUP($A779,'دیتا اولیه'!$A:$AM,3,FALSE)</f>
        <v>انبوه سازی، املاک و مستغلات</v>
      </c>
      <c r="D779" s="13">
        <f>VLOOKUP($A779,'دیتا اولیه'!$A:$AM,5,FALSE)/10000000000</f>
        <v>2936</v>
      </c>
      <c r="E779" s="15">
        <f>IFERROR(D779/'دیتا اولیه'!$AO$2*1000,"")</f>
        <v>35.035799522673031</v>
      </c>
      <c r="F779" s="15" t="str">
        <f t="shared" si="48"/>
        <v/>
      </c>
      <c r="G779" s="14" t="str">
        <f>IFERROR(F779/'دیتا اولیه'!$AP$2*1000000,"")</f>
        <v/>
      </c>
      <c r="H779" s="15">
        <f>IFERROR(VLOOKUP($A779,'دیتا اولیه'!$A:$AM,16,FALSE)/10000000000,"")</f>
        <v>112.276</v>
      </c>
      <c r="I779" s="14">
        <f>IFERROR(H779/'دیتا اولیه'!$AQ$2*1000000,"")</f>
        <v>2170.9269499980664</v>
      </c>
      <c r="J779" s="15" t="str">
        <f t="shared" si="49"/>
        <v/>
      </c>
      <c r="K779" s="14" t="str">
        <f>IFERROR(J779/'دیتا اولیه'!$AR$2*1000000,"")</f>
        <v/>
      </c>
      <c r="L779" s="14">
        <f>IFERROR(VLOOKUP($A779,'دیتا اولیه'!$A:$AM,15,FALSE)/10000000000,"")</f>
        <v>-1.9114</v>
      </c>
      <c r="M779" s="14">
        <f>IFERROR(L779/'دیتا اولیه'!$AS$2*1000000,"")</f>
        <v>-28.274729663762372</v>
      </c>
      <c r="N779" s="51" t="str">
        <f>IFERROR(VLOOKUP($A779,'دیتا اولیه'!$A:$AM,36,FALSE),"")</f>
        <v>-</v>
      </c>
      <c r="O779" s="35" t="str">
        <f t="shared" si="50"/>
        <v/>
      </c>
      <c r="P779" s="51" t="str">
        <f>IFERROR(VLOOKUP($A779,'دیتا اولیه'!$A:$AM,37,FALSE),"")</f>
        <v>-</v>
      </c>
      <c r="Q779" s="34" t="str">
        <f t="shared" si="51"/>
        <v/>
      </c>
      <c r="R779" s="54">
        <f>IFERROR(VLOOKUP($A779,'دیتا اولیه'!$A:$AM,31,FALSE),"")</f>
        <v>-0.88560000000000005</v>
      </c>
      <c r="S779" s="14">
        <f>IFERROR(VLOOKUP($A779,'دیتا اولیه'!$A:$AM,17,FALSE)/10000000000,"")</f>
        <v>251.8365</v>
      </c>
      <c r="T779" s="14">
        <f>IFERROR(S779/'دیتا اولیه'!$AR$2*1000000,"")</f>
        <v>4218.5788230564349</v>
      </c>
      <c r="U779" s="30">
        <f>IFERROR(VLOOKUP($A779,'دیتا اولیه'!$A:$AM,22,FALSE),"")</f>
        <v>0.10150000000000001</v>
      </c>
      <c r="V779" s="19" t="str">
        <f>IFERROR(VLOOKUP($A779,'دیتا اولیه'!$A:$AN,20,FALSE)/10000000000/L779,"")</f>
        <v/>
      </c>
      <c r="W779" s="14">
        <f>IFERROR(VLOOKUP($A779,'دیتا اولیه'!$A:$AN,40,FALSE),"")</f>
        <v>2014.4077</v>
      </c>
      <c r="X779" s="18" t="str">
        <f>IFERROR(VLOOKUP($A779,'دیتا اولیه'!$A:$AN,23,FALSE),"")</f>
        <v>-</v>
      </c>
      <c r="Y779" s="18" t="str">
        <f>IFERROR(VLOOKUP($A779,'دیتا اولیه'!$A:$AN,24,FALSE),"")</f>
        <v>-</v>
      </c>
      <c r="Z779" s="18" t="str">
        <f>IFERROR(VLOOKUP($A779,'دیتا اولیه'!$A:$AN,25,FALSE),"")</f>
        <v>-</v>
      </c>
      <c r="AA779" s="30">
        <f>IFERROR(VLOOKUP($A779,'دیتا اولیه'!$A:$AN,38,FALSE),"")</f>
        <v>-8.5300000000000001E-2</v>
      </c>
      <c r="AB779" s="18">
        <f>IFERROR(VLOOKUP($A779,'دیتا اولیه'!$A:$AN,39,FALSE),"")</f>
        <v>0.86890000000000001</v>
      </c>
      <c r="AC779" s="49"/>
    </row>
    <row r="780" spans="1:29" ht="20.5" thickBot="1" x14ac:dyDescent="0.4">
      <c r="A780" s="14" t="s">
        <v>454</v>
      </c>
      <c r="B780" s="13" t="str">
        <f>VLOOKUP($A780,'دیتا اولیه'!$A:$AM,2,FALSE)</f>
        <v>نوسازی‌وساختمان‌تهران‌</v>
      </c>
      <c r="C780" s="13" t="str">
        <f>VLOOKUP($A780,'دیتا اولیه'!$A:$AM,3,FALSE)</f>
        <v>انبوه سازی، املاک و مستغلات</v>
      </c>
      <c r="D780" s="13">
        <f>VLOOKUP($A780,'دیتا اولیه'!$A:$AM,5,FALSE)/10000000000</f>
        <v>1917.27</v>
      </c>
      <c r="E780" s="15">
        <f>IFERROR(D780/'دیتا اولیه'!$AO$2*1000,"")</f>
        <v>22.879116945107398</v>
      </c>
      <c r="F780" s="15" t="str">
        <f t="shared" si="48"/>
        <v/>
      </c>
      <c r="G780" s="14" t="str">
        <f>IFERROR(F780/'دیتا اولیه'!$AP$2*1000000,"")</f>
        <v/>
      </c>
      <c r="H780" s="15">
        <f>IFERROR(VLOOKUP($A780,'دیتا اولیه'!$A:$AM,16,FALSE)/10000000000,"")</f>
        <v>-18.207799999999999</v>
      </c>
      <c r="I780" s="14">
        <f>IFERROR(H780/'دیتا اولیه'!$AQ$2*1000000,"")</f>
        <v>-352.05924436366445</v>
      </c>
      <c r="J780" s="15" t="str">
        <f t="shared" si="49"/>
        <v/>
      </c>
      <c r="K780" s="14" t="str">
        <f>IFERROR(J780/'دیتا اولیه'!$AR$2*1000000,"")</f>
        <v/>
      </c>
      <c r="L780" s="14">
        <f>IFERROR(VLOOKUP($A780,'دیتا اولیه'!$A:$AM,15,FALSE)/10000000000,"")</f>
        <v>-3.6844000000000001</v>
      </c>
      <c r="M780" s="14">
        <f>IFERROR(L780/'دیتا اولیه'!$AS$2*1000000,"")</f>
        <v>-54.502152335024633</v>
      </c>
      <c r="N780" s="51" t="str">
        <f>IFERROR(VLOOKUP($A780,'دیتا اولیه'!$A:$AM,36,FALSE),"")</f>
        <v>-</v>
      </c>
      <c r="O780" s="35" t="str">
        <f t="shared" si="50"/>
        <v/>
      </c>
      <c r="P780" s="51" t="str">
        <f>IFERROR(VLOOKUP($A780,'دیتا اولیه'!$A:$AM,37,FALSE),"")</f>
        <v>-</v>
      </c>
      <c r="Q780" s="34" t="str">
        <f t="shared" si="51"/>
        <v/>
      </c>
      <c r="R780" s="54" t="str">
        <f>IFERROR(VLOOKUP($A780,'دیتا اولیه'!$A:$AM,31,FALSE),"")</f>
        <v>-</v>
      </c>
      <c r="S780" s="14">
        <f>IFERROR(VLOOKUP($A780,'دیتا اولیه'!$A:$AM,17,FALSE)/10000000000,"")</f>
        <v>-115.5334</v>
      </c>
      <c r="T780" s="14">
        <f>IFERROR(S780/'دیتا اولیه'!$AR$2*1000000,"")</f>
        <v>-1935.3300835887901</v>
      </c>
      <c r="U780" s="30" t="str">
        <f>IFERROR(VLOOKUP($A780,'دیتا اولیه'!$A:$AM,22,FALSE),"")</f>
        <v>-</v>
      </c>
      <c r="V780" s="19" t="str">
        <f>IFERROR(VLOOKUP($A780,'دیتا اولیه'!$A:$AN,20,FALSE)/10000000000/L780,"")</f>
        <v/>
      </c>
      <c r="W780" s="14">
        <f>IFERROR(VLOOKUP($A780,'دیتا اولیه'!$A:$AN,40,FALSE),"")</f>
        <v>3161.4861000000001</v>
      </c>
      <c r="X780" s="18">
        <f>IFERROR(VLOOKUP($A780,'دیتا اولیه'!$A:$AN,23,FALSE),"")</f>
        <v>547.79139999999995</v>
      </c>
      <c r="Y780" s="18" t="str">
        <f>IFERROR(VLOOKUP($A780,'دیتا اولیه'!$A:$AN,24,FALSE),"")</f>
        <v>-</v>
      </c>
      <c r="Z780" s="18" t="str">
        <f>IFERROR(VLOOKUP($A780,'دیتا اولیه'!$A:$AN,25,FALSE),"")</f>
        <v>-</v>
      </c>
      <c r="AA780" s="30">
        <f>IFERROR(VLOOKUP($A780,'دیتا اولیه'!$A:$AN,38,FALSE),"")</f>
        <v>7.0000000000000001E-3</v>
      </c>
      <c r="AB780" s="18">
        <f>IFERROR(VLOOKUP($A780,'دیتا اولیه'!$A:$AN,39,FALSE),"")</f>
        <v>1.2047000000000001</v>
      </c>
      <c r="AC780" s="49"/>
    </row>
    <row r="781" spans="1:29" ht="20.5" thickBot="1" x14ac:dyDescent="0.4">
      <c r="A781" s="14" t="s">
        <v>1059</v>
      </c>
      <c r="B781" s="13" t="str">
        <f>VLOOKUP($A781,'دیتا اولیه'!$A:$AM,2,FALSE)</f>
        <v>عمران و توسعه شاهد</v>
      </c>
      <c r="C781" s="13" t="str">
        <f>VLOOKUP($A781,'دیتا اولیه'!$A:$AM,3,FALSE)</f>
        <v>انبوه سازی، املاک و مستغلات</v>
      </c>
      <c r="D781" s="13">
        <f>VLOOKUP($A781,'دیتا اولیه'!$A:$AM,5,FALSE)/10000000000</f>
        <v>1729</v>
      </c>
      <c r="E781" s="15">
        <f>IFERROR(D781/'دیتا اولیه'!$AO$2*1000,"")</f>
        <v>20.632458233890215</v>
      </c>
      <c r="F781" s="15" t="str">
        <f t="shared" si="48"/>
        <v/>
      </c>
      <c r="G781" s="14" t="str">
        <f>IFERROR(F781/'دیتا اولیه'!$AP$2*1000000,"")</f>
        <v/>
      </c>
      <c r="H781" s="15">
        <f>IFERROR(VLOOKUP($A781,'دیتا اولیه'!$A:$AM,16,FALSE)/10000000000,"")</f>
        <v>179.2235</v>
      </c>
      <c r="I781" s="14">
        <f>IFERROR(H781/'دیتا اولیه'!$AQ$2*1000000,"")</f>
        <v>3465.3988940020881</v>
      </c>
      <c r="J781" s="15" t="str">
        <f t="shared" si="49"/>
        <v/>
      </c>
      <c r="K781" s="14" t="str">
        <f>IFERROR(J781/'دیتا اولیه'!$AR$2*1000000,"")</f>
        <v/>
      </c>
      <c r="L781" s="14">
        <f>IFERROR(VLOOKUP($A781,'دیتا اولیه'!$A:$AM,15,FALSE)/10000000000,"")</f>
        <v>-1.4288000000000001</v>
      </c>
      <c r="M781" s="14">
        <f>IFERROR(L781/'دیتا اولیه'!$AS$2*1000000,"")</f>
        <v>-21.13578201505895</v>
      </c>
      <c r="N781" s="51" t="str">
        <f>IFERROR(VLOOKUP($A781,'دیتا اولیه'!$A:$AM,36,FALSE),"")</f>
        <v>-</v>
      </c>
      <c r="O781" s="35" t="str">
        <f t="shared" si="50"/>
        <v/>
      </c>
      <c r="P781" s="51" t="str">
        <f>IFERROR(VLOOKUP($A781,'دیتا اولیه'!$A:$AM,37,FALSE),"")</f>
        <v>-</v>
      </c>
      <c r="Q781" s="34" t="str">
        <f t="shared" si="51"/>
        <v/>
      </c>
      <c r="R781" s="54" t="str">
        <f>IFERROR(VLOOKUP($A781,'دیتا اولیه'!$A:$AM,31,FALSE),"")</f>
        <v>-</v>
      </c>
      <c r="S781" s="14">
        <f>IFERROR(VLOOKUP($A781,'دیتا اولیه'!$A:$AM,17,FALSE)/10000000000,"")</f>
        <v>248.50489999999999</v>
      </c>
      <c r="T781" s="14">
        <f>IFERROR(S781/'دیتا اولیه'!$AR$2*1000000,"")</f>
        <v>4162.7703234668406</v>
      </c>
      <c r="U781" s="30">
        <f>IFERROR(VLOOKUP($A781,'دیتا اولیه'!$A:$AM,22,FALSE),"")</f>
        <v>0.1</v>
      </c>
      <c r="V781" s="19" t="str">
        <f>IFERROR(VLOOKUP($A781,'دیتا اولیه'!$A:$AN,20,FALSE)/10000000000/L781,"")</f>
        <v/>
      </c>
      <c r="W781" s="14">
        <f>IFERROR(VLOOKUP($A781,'دیتا اولیه'!$A:$AN,40,FALSE),"")</f>
        <v>250.63990000000001</v>
      </c>
      <c r="X781" s="18">
        <f>IFERROR(VLOOKUP($A781,'دیتا اولیه'!$A:$AN,23,FALSE),"")</f>
        <v>7.2721</v>
      </c>
      <c r="Y781" s="18">
        <f>IFERROR(VLOOKUP($A781,'دیتا اولیه'!$A:$AN,24,FALSE),"")</f>
        <v>9.4067000000000007</v>
      </c>
      <c r="Z781" s="18" t="str">
        <f>IFERROR(VLOOKUP($A781,'دیتا اولیه'!$A:$AN,25,FALSE),"")</f>
        <v>-</v>
      </c>
      <c r="AA781" s="30">
        <f>IFERROR(VLOOKUP($A781,'دیتا اولیه'!$A:$AN,38,FALSE),"")</f>
        <v>1.2500000000000001E-2</v>
      </c>
      <c r="AB781" s="18">
        <f>IFERROR(VLOOKUP($A781,'دیتا اولیه'!$A:$AN,39,FALSE),"")</f>
        <v>1.1143000000000001</v>
      </c>
      <c r="AC781" s="49"/>
    </row>
    <row r="782" spans="1:29" ht="20.5" thickBot="1" x14ac:dyDescent="0.4">
      <c r="A782" s="14" t="s">
        <v>767</v>
      </c>
      <c r="B782" s="13" t="str">
        <f>VLOOKUP($A782,'دیتا اولیه'!$A:$AM,2,FALSE)</f>
        <v>سرمایه گذاری مسکن جنوب</v>
      </c>
      <c r="C782" s="13" t="str">
        <f>VLOOKUP($A782,'دیتا اولیه'!$A:$AM,3,FALSE)</f>
        <v>انبوه سازی، املاک و مستغلات</v>
      </c>
      <c r="D782" s="13">
        <f>VLOOKUP($A782,'دیتا اولیه'!$A:$AM,5,FALSE)/10000000000</f>
        <v>1640.8</v>
      </c>
      <c r="E782" s="15">
        <f>IFERROR(D782/'دیتا اولیه'!$AO$2*1000,"")</f>
        <v>19.579952267303099</v>
      </c>
      <c r="F782" s="15">
        <f t="shared" si="48"/>
        <v>103.72304439746298</v>
      </c>
      <c r="G782" s="14">
        <f>IFERROR(F782/'دیتا اولیه'!$AP$2*1000000,"")</f>
        <v>2048.2433727777047</v>
      </c>
      <c r="H782" s="15">
        <f>IFERROR(VLOOKUP($A782,'دیتا اولیه'!$A:$AM,16,FALSE)/10000000000,"")</f>
        <v>177.3237</v>
      </c>
      <c r="I782" s="14">
        <f>IFERROR(H782/'دیتا اولیه'!$AQ$2*1000000,"")</f>
        <v>3428.6650682547665</v>
      </c>
      <c r="J782" s="15" t="str">
        <f t="shared" si="49"/>
        <v/>
      </c>
      <c r="K782" s="14" t="str">
        <f>IFERROR(J782/'دیتا اولیه'!$AR$2*1000000,"")</f>
        <v/>
      </c>
      <c r="L782" s="14">
        <f>IFERROR(VLOOKUP($A782,'دیتا اولیه'!$A:$AM,15,FALSE)/10000000000,"")</f>
        <v>4.9061000000000003</v>
      </c>
      <c r="M782" s="14">
        <f>IFERROR(L782/'دیتا اولیه'!$AS$2*1000000,"")</f>
        <v>72.574370201624234</v>
      </c>
      <c r="N782" s="51" t="str">
        <f>IFERROR(VLOOKUP($A782,'دیتا اولیه'!$A:$AM,36,FALSE),"")</f>
        <v>-</v>
      </c>
      <c r="O782" s="35" t="str">
        <f t="shared" si="50"/>
        <v/>
      </c>
      <c r="P782" s="51">
        <f>IFERROR(VLOOKUP($A782,'دیتا اولیه'!$A:$AM,37,FALSE),"")</f>
        <v>-0.95269999999999999</v>
      </c>
      <c r="Q782" s="34">
        <f t="shared" si="51"/>
        <v>-0.96456750639783428</v>
      </c>
      <c r="R782" s="54">
        <f>IFERROR(VLOOKUP($A782,'دیتا اولیه'!$A:$AM,31,FALSE),"")</f>
        <v>-0.9456</v>
      </c>
      <c r="S782" s="14">
        <f>IFERROR(VLOOKUP($A782,'دیتا اولیه'!$A:$AM,17,FALSE)/10000000000,"")</f>
        <v>456.84089999999998</v>
      </c>
      <c r="T782" s="14">
        <f>IFERROR(S782/'دیتا اولیه'!$AR$2*1000000,"")</f>
        <v>7652.6609377355644</v>
      </c>
      <c r="U782" s="30">
        <f>IFERROR(VLOOKUP($A782,'دیتا اولیه'!$A:$AM,22,FALSE),"")</f>
        <v>0.20050000000000001</v>
      </c>
      <c r="V782" s="19">
        <f>IFERROR(VLOOKUP($A782,'دیتا اولیه'!$A:$AN,20,FALSE)/10000000000/L782,"")</f>
        <v>1.8344509895843947E-3</v>
      </c>
      <c r="W782" s="14">
        <f>IFERROR(VLOOKUP($A782,'دیتا اولیه'!$A:$AN,40,FALSE),"")</f>
        <v>200.58109999999999</v>
      </c>
      <c r="X782" s="18">
        <f>IFERROR(VLOOKUP($A782,'دیتا اولیه'!$A:$AN,23,FALSE),"")</f>
        <v>13.5692</v>
      </c>
      <c r="Y782" s="18">
        <f>IFERROR(VLOOKUP($A782,'دیتا اولیه'!$A:$AN,24,FALSE),"")</f>
        <v>20.625</v>
      </c>
      <c r="Z782" s="18" t="str">
        <f>IFERROR(VLOOKUP($A782,'دیتا اولیه'!$A:$AN,25,FALSE),"")</f>
        <v>-</v>
      </c>
      <c r="AA782" s="30">
        <f>IFERROR(VLOOKUP($A782,'دیتا اولیه'!$A:$AN,38,FALSE),"")</f>
        <v>0.20730000000000001</v>
      </c>
      <c r="AB782" s="18" t="str">
        <f>IFERROR(VLOOKUP($A782,'دیتا اولیه'!$A:$AN,39,FALSE),"")</f>
        <v>-</v>
      </c>
      <c r="AC782" s="49"/>
    </row>
    <row r="783" spans="1:29" ht="20.5" thickBot="1" x14ac:dyDescent="0.4">
      <c r="A783" s="14" t="s">
        <v>488</v>
      </c>
      <c r="B783" s="13" t="str">
        <f>VLOOKUP($A783,'دیتا اولیه'!$A:$AM,2,FALSE)</f>
        <v>سرمایه گذاری مسکن تهران</v>
      </c>
      <c r="C783" s="13" t="str">
        <f>VLOOKUP($A783,'دیتا اولیه'!$A:$AM,3,FALSE)</f>
        <v>انبوه سازی، املاک و مستغلات</v>
      </c>
      <c r="D783" s="13">
        <f>VLOOKUP($A783,'دیتا اولیه'!$A:$AM,5,FALSE)/10000000000</f>
        <v>1537.2</v>
      </c>
      <c r="E783" s="15">
        <f>IFERROR(D783/'دیتا اولیه'!$AO$2*1000,"")</f>
        <v>18.343675417661096</v>
      </c>
      <c r="F783" s="15" t="str">
        <f t="shared" si="48"/>
        <v/>
      </c>
      <c r="G783" s="14" t="str">
        <f>IFERROR(F783/'دیتا اولیه'!$AP$2*1000000,"")</f>
        <v/>
      </c>
      <c r="H783" s="15">
        <f>IFERROR(VLOOKUP($A783,'دیتا اولیه'!$A:$AM,16,FALSE)/10000000000,"")</f>
        <v>-197.75839999999999</v>
      </c>
      <c r="I783" s="14">
        <f>IFERROR(H783/'دیتا اولیه'!$AQ$2*1000000,"")</f>
        <v>-3823.7828222282378</v>
      </c>
      <c r="J783" s="15" t="str">
        <f t="shared" si="49"/>
        <v/>
      </c>
      <c r="K783" s="14" t="str">
        <f>IFERROR(J783/'دیتا اولیه'!$AR$2*1000000,"")</f>
        <v/>
      </c>
      <c r="L783" s="14">
        <f>IFERROR(VLOOKUP($A783,'دیتا اولیه'!$A:$AM,15,FALSE)/10000000000,"")</f>
        <v>-148.90880000000001</v>
      </c>
      <c r="M783" s="14">
        <f>IFERROR(L783/'دیتا اولیه'!$AS$2*1000000,"")</f>
        <v>-2202.7603141965355</v>
      </c>
      <c r="N783" s="51" t="str">
        <f>IFERROR(VLOOKUP($A783,'دیتا اولیه'!$A:$AM,36,FALSE),"")</f>
        <v>-</v>
      </c>
      <c r="O783" s="35" t="str">
        <f t="shared" si="50"/>
        <v/>
      </c>
      <c r="P783" s="51" t="str">
        <f>IFERROR(VLOOKUP($A783,'دیتا اولیه'!$A:$AM,37,FALSE),"")</f>
        <v>-</v>
      </c>
      <c r="Q783" s="34" t="str">
        <f t="shared" si="51"/>
        <v/>
      </c>
      <c r="R783" s="54">
        <f>IFERROR(VLOOKUP($A783,'دیتا اولیه'!$A:$AM,31,FALSE),"")</f>
        <v>-0.91090000000000004</v>
      </c>
      <c r="S783" s="14">
        <f>IFERROR(VLOOKUP($A783,'دیتا اولیه'!$A:$AM,17,FALSE)/10000000000,"")</f>
        <v>-236.87909999999999</v>
      </c>
      <c r="T783" s="14">
        <f>IFERROR(S783/'دیتا اولیه'!$AR$2*1000000,"")</f>
        <v>-3968.0235187697876</v>
      </c>
      <c r="U783" s="30" t="str">
        <f>IFERROR(VLOOKUP($A783,'دیتا اولیه'!$A:$AM,22,FALSE),"")</f>
        <v>-</v>
      </c>
      <c r="V783" s="19">
        <f>IFERROR(VLOOKUP($A783,'دیتا اولیه'!$A:$AN,20,FALSE)/10000000000/L783,"")</f>
        <v>-1.9190941032363431E-2</v>
      </c>
      <c r="W783" s="14">
        <f>IFERROR(VLOOKUP($A783,'دیتا اولیه'!$A:$AN,40,FALSE),"")</f>
        <v>191.6936</v>
      </c>
      <c r="X783" s="18">
        <f>IFERROR(VLOOKUP($A783,'دیتا اولیه'!$A:$AN,23,FALSE),"")</f>
        <v>4.3212999999999999</v>
      </c>
      <c r="Y783" s="18" t="str">
        <f>IFERROR(VLOOKUP($A783,'دیتا اولیه'!$A:$AN,24,FALSE),"")</f>
        <v>-</v>
      </c>
      <c r="Z783" s="18" t="str">
        <f>IFERROR(VLOOKUP($A783,'دیتا اولیه'!$A:$AN,25,FALSE),"")</f>
        <v>-</v>
      </c>
      <c r="AA783" s="30">
        <f>IFERROR(VLOOKUP($A783,'دیتا اولیه'!$A:$AN,38,FALSE),"")</f>
        <v>0.1527</v>
      </c>
      <c r="AB783" s="18">
        <f>IFERROR(VLOOKUP($A783,'دیتا اولیه'!$A:$AN,39,FALSE),"")</f>
        <v>0.80930000000000002</v>
      </c>
      <c r="AC783" s="49"/>
    </row>
    <row r="784" spans="1:29" ht="20.5" thickBot="1" x14ac:dyDescent="0.4">
      <c r="A784" s="14" t="s">
        <v>1150</v>
      </c>
      <c r="B784" s="13" t="str">
        <f>VLOOKUP($A784,'دیتا اولیه'!$A:$AM,2,FALSE)</f>
        <v>شرکت سرمایه گذاری مسکن شمالغرب</v>
      </c>
      <c r="C784" s="13" t="str">
        <f>VLOOKUP($A784,'دیتا اولیه'!$A:$AM,3,FALSE)</f>
        <v>انبوه سازی، املاک و مستغلات</v>
      </c>
      <c r="D784" s="13">
        <f>VLOOKUP($A784,'دیتا اولیه'!$A:$AM,5,FALSE)/10000000000</f>
        <v>1084.8</v>
      </c>
      <c r="E784" s="15">
        <f>IFERROR(D784/'دیتا اولیه'!$AO$2*1000,"")</f>
        <v>12.945107398568018</v>
      </c>
      <c r="F784" s="15">
        <f t="shared" si="48"/>
        <v>8.6294820717131433</v>
      </c>
      <c r="G784" s="14">
        <f>IFERROR(F784/'دیتا اولیه'!$AP$2*1000000,"")</f>
        <v>170.40841373841118</v>
      </c>
      <c r="H784" s="15">
        <f>IFERROR(VLOOKUP($A784,'دیتا اولیه'!$A:$AM,16,FALSE)/10000000000,"")</f>
        <v>20.7273</v>
      </c>
      <c r="I784" s="14">
        <f>IFERROR(H784/'دیتا اولیه'!$AQ$2*1000000,"")</f>
        <v>400.7753586758962</v>
      </c>
      <c r="J784" s="15" t="str">
        <f t="shared" si="49"/>
        <v/>
      </c>
      <c r="K784" s="14" t="str">
        <f>IFERROR(J784/'دیتا اولیه'!$AR$2*1000000,"")</f>
        <v/>
      </c>
      <c r="L784" s="14">
        <f>IFERROR(VLOOKUP($A784,'دیتا اولیه'!$A:$AM,15,FALSE)/10000000000,"")</f>
        <v>0.21659999999999999</v>
      </c>
      <c r="M784" s="14">
        <f>IFERROR(L784/'دیتا اولیه'!$AS$2*1000000,"")</f>
        <v>3.2040946139850002</v>
      </c>
      <c r="N784" s="51" t="str">
        <f>IFERROR(VLOOKUP($A784,'دیتا اولیه'!$A:$AM,36,FALSE),"")</f>
        <v>-</v>
      </c>
      <c r="O784" s="35" t="str">
        <f t="shared" si="50"/>
        <v/>
      </c>
      <c r="P784" s="51">
        <f>IFERROR(VLOOKUP($A784,'دیتا اولیه'!$A:$AM,37,FALSE),"")</f>
        <v>-0.97489999999999999</v>
      </c>
      <c r="Q784" s="34">
        <f t="shared" si="51"/>
        <v>-0.98119755624916793</v>
      </c>
      <c r="R784" s="54">
        <f>IFERROR(VLOOKUP($A784,'دیتا اولیه'!$A:$AM,31,FALSE),"")</f>
        <v>2.23E-2</v>
      </c>
      <c r="S784" s="14">
        <f>IFERROR(VLOOKUP($A784,'دیتا اولیه'!$A:$AM,17,FALSE)/10000000000,"")</f>
        <v>143.6224</v>
      </c>
      <c r="T784" s="14">
        <f>IFERROR(S784/'دیتا اولیه'!$AR$2*1000000,"")</f>
        <v>2405.8562406821115</v>
      </c>
      <c r="U784" s="30">
        <f>IFERROR(VLOOKUP($A784,'دیتا اولیه'!$A:$AM,22,FALSE),"")</f>
        <v>0.70050000000000001</v>
      </c>
      <c r="V784" s="19">
        <f>IFERROR(VLOOKUP($A784,'دیتا اولیه'!$A:$AN,20,FALSE)/10000000000/L784,"")</f>
        <v>14.093721144967684</v>
      </c>
      <c r="W784" s="14">
        <f>IFERROR(VLOOKUP($A784,'دیتا اولیه'!$A:$AN,40,FALSE),"")</f>
        <v>254.65710000000001</v>
      </c>
      <c r="X784" s="18">
        <f>IFERROR(VLOOKUP($A784,'دیتا اولیه'!$A:$AN,23,FALSE),"")</f>
        <v>4.6226000000000003</v>
      </c>
      <c r="Y784" s="18">
        <f>IFERROR(VLOOKUP($A784,'دیتا اولیه'!$A:$AN,24,FALSE),"")</f>
        <v>87.766999999999996</v>
      </c>
      <c r="Z784" s="18" t="str">
        <f>IFERROR(VLOOKUP($A784,'دیتا اولیه'!$A:$AN,25,FALSE),"")</f>
        <v>-</v>
      </c>
      <c r="AA784" s="30">
        <f>IFERROR(VLOOKUP($A784,'دیتا اولیه'!$A:$AN,38,FALSE),"")</f>
        <v>-5.1299999999999998E-2</v>
      </c>
      <c r="AB784" s="18">
        <f>IFERROR(VLOOKUP($A784,'دیتا اولیه'!$A:$AN,39,FALSE),"")</f>
        <v>0.68200000000000005</v>
      </c>
      <c r="AC784" s="49"/>
    </row>
    <row r="785" spans="1:29" ht="20.5" thickBot="1" x14ac:dyDescent="0.4">
      <c r="A785" s="14" t="s">
        <v>1475</v>
      </c>
      <c r="B785" s="13" t="str">
        <f>VLOOKUP($A785,'دیتا اولیه'!$A:$AM,2,FALSE)</f>
        <v>س ساختمانی ب نام آوران مهندسی</v>
      </c>
      <c r="C785" s="13" t="str">
        <f>VLOOKUP($A785,'دیتا اولیه'!$A:$AM,3,FALSE)</f>
        <v>انبوه سازی، املاک و مستغلات</v>
      </c>
      <c r="D785" s="13">
        <f>VLOOKUP($A785,'دیتا اولیه'!$A:$AM,5,FALSE)/10000000000</f>
        <v>652.28775352399998</v>
      </c>
      <c r="E785" s="15">
        <f>IFERROR(D785/'دیتا اولیه'!$AO$2*1000,"")</f>
        <v>7.7838634072076367</v>
      </c>
      <c r="F785" s="15" t="str">
        <f t="shared" si="48"/>
        <v/>
      </c>
      <c r="G785" s="14" t="str">
        <f>IFERROR(F785/'دیتا اولیه'!$AP$2*1000000,"")</f>
        <v/>
      </c>
      <c r="H785" s="15">
        <f>IFERROR(VLOOKUP($A785,'دیتا اولیه'!$A:$AM,16,FALSE)/10000000000,"")</f>
        <v>-5.8532999999999999</v>
      </c>
      <c r="I785" s="14">
        <f>IFERROR(H785/'دیتا اولیه'!$AQ$2*1000000,"")</f>
        <v>-113.17723036466994</v>
      </c>
      <c r="J785" s="15" t="str">
        <f t="shared" si="49"/>
        <v/>
      </c>
      <c r="K785" s="14" t="str">
        <f>IFERROR(J785/'دیتا اولیه'!$AR$2*1000000,"")</f>
        <v/>
      </c>
      <c r="L785" s="14">
        <f>IFERROR(VLOOKUP($A785,'دیتا اولیه'!$A:$AM,15,FALSE)/10000000000,"")</f>
        <v>93.616</v>
      </c>
      <c r="M785" s="14">
        <f>IFERROR(L785/'دیتا اولیه'!$AS$2*1000000,"")</f>
        <v>1384.8315853315778</v>
      </c>
      <c r="N785" s="51" t="str">
        <f>IFERROR(VLOOKUP($A785,'دیتا اولیه'!$A:$AM,36,FALSE),"")</f>
        <v>-</v>
      </c>
      <c r="O785" s="35" t="str">
        <f t="shared" si="50"/>
        <v/>
      </c>
      <c r="P785" s="51" t="str">
        <f>IFERROR(VLOOKUP($A785,'دیتا اولیه'!$A:$AM,37,FALSE),"")</f>
        <v>-</v>
      </c>
      <c r="Q785" s="34" t="str">
        <f t="shared" si="51"/>
        <v/>
      </c>
      <c r="R785" s="54" t="str">
        <f>IFERROR(VLOOKUP($A785,'دیتا اولیه'!$A:$AM,31,FALSE),"")</f>
        <v>-</v>
      </c>
      <c r="S785" s="14">
        <f>IFERROR(VLOOKUP($A785,'دیتا اولیه'!$A:$AM,17,FALSE)/10000000000,"")</f>
        <v>122.524</v>
      </c>
      <c r="T785" s="14">
        <f>IFERROR(S785/'دیتا اولیه'!$AR$2*1000000,"")</f>
        <v>2052.4314454662713</v>
      </c>
      <c r="U785" s="30" t="str">
        <f>IFERROR(VLOOKUP($A785,'دیتا اولیه'!$A:$AM,22,FALSE),"")</f>
        <v>-</v>
      </c>
      <c r="V785" s="19" t="str">
        <f>IFERROR(VLOOKUP($A785,'دیتا اولیه'!$A:$AN,20,FALSE)/10000000000/L785,"")</f>
        <v/>
      </c>
      <c r="W785" s="14">
        <f>IFERROR(VLOOKUP($A785,'دیتا اولیه'!$A:$AN,40,FALSE),"")</f>
        <v>257.35989999999998</v>
      </c>
      <c r="X785" s="18" t="str">
        <f>IFERROR(VLOOKUP($A785,'دیتا اولیه'!$A:$AN,23,FALSE),"")</f>
        <v>-</v>
      </c>
      <c r="Y785" s="18">
        <f>IFERROR(VLOOKUP($A785,'دیتا اولیه'!$A:$AN,24,FALSE),"")</f>
        <v>6.9249000000000001</v>
      </c>
      <c r="Z785" s="18" t="str">
        <f>IFERROR(VLOOKUP($A785,'دیتا اولیه'!$A:$AN,25,FALSE),"")</f>
        <v>-</v>
      </c>
      <c r="AA785" s="30">
        <f>IFERROR(VLOOKUP($A785,'دیتا اولیه'!$A:$AN,38,FALSE),"")</f>
        <v>0.4002</v>
      </c>
      <c r="AB785" s="18">
        <f>IFERROR(VLOOKUP($A785,'دیتا اولیه'!$A:$AN,39,FALSE),"")</f>
        <v>0.55730000000000002</v>
      </c>
      <c r="AC785" s="49"/>
    </row>
    <row r="786" spans="1:29" ht="20.5" thickBot="1" x14ac:dyDescent="0.4">
      <c r="A786" s="14" t="s">
        <v>1505</v>
      </c>
      <c r="B786" s="13" t="str">
        <f>VLOOKUP($A786,'دیتا اولیه'!$A:$AM,2,FALSE)</f>
        <v>سرمایه گذاری کوه نور</v>
      </c>
      <c r="C786" s="13" t="str">
        <f>VLOOKUP($A786,'دیتا اولیه'!$A:$AM,3,FALSE)</f>
        <v>انبوه سازی، املاک و مستغلات</v>
      </c>
      <c r="D786" s="13">
        <f>VLOOKUP($A786,'دیتا اولیه'!$A:$AM,5,FALSE)/10000000000</f>
        <v>435.05612639999998</v>
      </c>
      <c r="E786" s="15">
        <f>IFERROR(D786/'دیتا اولیه'!$AO$2*1000,"")</f>
        <v>5.191600553699284</v>
      </c>
      <c r="F786" s="15" t="str">
        <f t="shared" si="48"/>
        <v/>
      </c>
      <c r="G786" s="14" t="str">
        <f>IFERROR(F786/'دیتا اولیه'!$AP$2*1000000,"")</f>
        <v/>
      </c>
      <c r="H786" s="15">
        <f>IFERROR(VLOOKUP($A786,'دیتا اولیه'!$A:$AM,16,FALSE)/10000000000,"")</f>
        <v>2.024</v>
      </c>
      <c r="I786" s="14">
        <f>IFERROR(H786/'دیتا اولیه'!$AQ$2*1000000,"")</f>
        <v>39.135310723539192</v>
      </c>
      <c r="J786" s="15" t="str">
        <f t="shared" si="49"/>
        <v/>
      </c>
      <c r="K786" s="14" t="str">
        <f>IFERROR(J786/'دیتا اولیه'!$AR$2*1000000,"")</f>
        <v/>
      </c>
      <c r="L786" s="14">
        <f>IFERROR(VLOOKUP($A786,'دیتا اولیه'!$A:$AM,15,FALSE)/10000000000,"")</f>
        <v>-5.1447000000000003</v>
      </c>
      <c r="M786" s="14">
        <f>IFERROR(L786/'دیتا اولیه'!$AS$2*1000000,"")</f>
        <v>-76.103903788405503</v>
      </c>
      <c r="N786" s="51" t="str">
        <f>IFERROR(VLOOKUP($A786,'دیتا اولیه'!$A:$AM,36,FALSE),"")</f>
        <v>-</v>
      </c>
      <c r="O786" s="35" t="str">
        <f t="shared" si="50"/>
        <v/>
      </c>
      <c r="P786" s="51" t="str">
        <f>IFERROR(VLOOKUP($A786,'دیتا اولیه'!$A:$AM,37,FALSE),"")</f>
        <v>-</v>
      </c>
      <c r="Q786" s="34" t="str">
        <f t="shared" si="51"/>
        <v/>
      </c>
      <c r="R786" s="54" t="str">
        <f>IFERROR(VLOOKUP($A786,'دیتا اولیه'!$A:$AM,31,FALSE),"")</f>
        <v>-</v>
      </c>
      <c r="S786" s="14">
        <f>IFERROR(VLOOKUP($A786,'دیتا اولیه'!$A:$AM,17,FALSE)/10000000000,"")</f>
        <v>181.99109999999999</v>
      </c>
      <c r="T786" s="14">
        <f>IFERROR(S786/'دیتا اولیه'!$AR$2*1000000,"")</f>
        <v>3048.5803306698831</v>
      </c>
      <c r="U786" s="30">
        <f>IFERROR(VLOOKUP($A786,'دیتا اولیه'!$A:$AM,22,FALSE),"")</f>
        <v>0.1056</v>
      </c>
      <c r="V786" s="19">
        <f>IFERROR(VLOOKUP($A786,'دیتا اولیه'!$A:$AN,20,FALSE)/10000000000/L786,"")</f>
        <v>-0.70513343829572173</v>
      </c>
      <c r="W786" s="14">
        <f>IFERROR(VLOOKUP($A786,'دیتا اولیه'!$A:$AN,40,FALSE),"")</f>
        <v>6800.5668999999998</v>
      </c>
      <c r="X786" s="18">
        <f>IFERROR(VLOOKUP($A786,'دیتا اولیه'!$A:$AN,23,FALSE),"")</f>
        <v>72.747</v>
      </c>
      <c r="Y786" s="18" t="str">
        <f>IFERROR(VLOOKUP($A786,'دیتا اولیه'!$A:$AN,24,FALSE),"")</f>
        <v>-</v>
      </c>
      <c r="Z786" s="18">
        <f>IFERROR(VLOOKUP($A786,'دیتا اولیه'!$A:$AN,25,FALSE),"")</f>
        <v>0.56140000000000001</v>
      </c>
      <c r="AA786" s="30">
        <f>IFERROR(VLOOKUP($A786,'دیتا اولیه'!$A:$AN,38,FALSE),"")</f>
        <v>4.9799999999999997E-2</v>
      </c>
      <c r="AB786" s="18">
        <f>IFERROR(VLOOKUP($A786,'دیتا اولیه'!$A:$AN,39,FALSE),"")</f>
        <v>0.31690000000000002</v>
      </c>
      <c r="AC786" s="49"/>
    </row>
    <row r="787" spans="1:29" ht="20.5" thickBot="1" x14ac:dyDescent="0.4">
      <c r="A787" s="14" t="s">
        <v>1479</v>
      </c>
      <c r="B787" s="13" t="str">
        <f>VLOOKUP($A787,'دیتا اولیه'!$A:$AM,2,FALSE)</f>
        <v>شرکت‌ ساختمان‌ اصفهان‌</v>
      </c>
      <c r="C787" s="13" t="str">
        <f>VLOOKUP($A787,'دیتا اولیه'!$A:$AM,3,FALSE)</f>
        <v>انبوه سازی، املاک و مستغلات</v>
      </c>
      <c r="D787" s="13">
        <f>VLOOKUP($A787,'دیتا اولیه'!$A:$AM,5,FALSE)/10000000000</f>
        <v>338.4</v>
      </c>
      <c r="E787" s="15">
        <f>IFERROR(D787/'دیتا اولیه'!$AO$2*1000,"")</f>
        <v>4.0381861575178997</v>
      </c>
      <c r="F787" s="15" t="str">
        <f t="shared" si="48"/>
        <v/>
      </c>
      <c r="G787" s="14" t="str">
        <f>IFERROR(F787/'دیتا اولیه'!$AP$2*1000000,"")</f>
        <v/>
      </c>
      <c r="H787" s="15">
        <f>IFERROR(VLOOKUP($A787,'دیتا اولیه'!$A:$AM,16,FALSE)/10000000000,"")</f>
        <v>-2.4925999999999999</v>
      </c>
      <c r="I787" s="14">
        <f>IFERROR(H787/'دیتا اولیه'!$AQ$2*1000000,"")</f>
        <v>-48.195985923662938</v>
      </c>
      <c r="J787" s="15" t="str">
        <f t="shared" si="49"/>
        <v/>
      </c>
      <c r="K787" s="14" t="str">
        <f>IFERROR(J787/'دیتا اولیه'!$AR$2*1000000,"")</f>
        <v/>
      </c>
      <c r="L787" s="14">
        <f>IFERROR(VLOOKUP($A787,'دیتا اولیه'!$A:$AM,15,FALSE)/10000000000,"")</f>
        <v>-0.83489999999999998</v>
      </c>
      <c r="M787" s="14">
        <f>IFERROR(L787/'دیتا اولیه'!$AS$2*1000000,"")</f>
        <v>-12.350409017618082</v>
      </c>
      <c r="N787" s="51" t="str">
        <f>IFERROR(VLOOKUP($A787,'دیتا اولیه'!$A:$AM,36,FALSE),"")</f>
        <v>-</v>
      </c>
      <c r="O787" s="35" t="str">
        <f t="shared" si="50"/>
        <v/>
      </c>
      <c r="P787" s="51" t="str">
        <f>IFERROR(VLOOKUP($A787,'دیتا اولیه'!$A:$AM,37,FALSE),"")</f>
        <v>-</v>
      </c>
      <c r="Q787" s="34" t="str">
        <f t="shared" si="51"/>
        <v/>
      </c>
      <c r="R787" s="54" t="str">
        <f>IFERROR(VLOOKUP($A787,'دیتا اولیه'!$A:$AM,31,FALSE),"")</f>
        <v>-</v>
      </c>
      <c r="S787" s="14">
        <f>IFERROR(VLOOKUP($A787,'دیتا اولیه'!$A:$AM,17,FALSE)/10000000000,"")</f>
        <v>-6.6426999999999996</v>
      </c>
      <c r="T787" s="14">
        <f>IFERROR(S787/'دیتا اولیه'!$AR$2*1000000,"")</f>
        <v>-111.27359833827495</v>
      </c>
      <c r="U787" s="30" t="str">
        <f>IFERROR(VLOOKUP($A787,'دیتا اولیه'!$A:$AM,22,FALSE),"")</f>
        <v>-</v>
      </c>
      <c r="V787" s="19">
        <f>IFERROR(VLOOKUP($A787,'دیتا اولیه'!$A:$AN,20,FALSE)/10000000000/L787,"")</f>
        <v>-1.3175230566534915E-3</v>
      </c>
      <c r="W787" s="14">
        <f>IFERROR(VLOOKUP($A787,'دیتا اولیه'!$A:$AN,40,FALSE),"")</f>
        <v>29732.310600000001</v>
      </c>
      <c r="X787" s="18" t="str">
        <f>IFERROR(VLOOKUP($A787,'دیتا اولیه'!$A:$AN,23,FALSE),"")</f>
        <v>-</v>
      </c>
      <c r="Y787" s="18" t="str">
        <f>IFERROR(VLOOKUP($A787,'دیتا اولیه'!$A:$AN,24,FALSE),"")</f>
        <v>-</v>
      </c>
      <c r="Z787" s="18" t="str">
        <f>IFERROR(VLOOKUP($A787,'دیتا اولیه'!$A:$AN,25,FALSE),"")</f>
        <v>-</v>
      </c>
      <c r="AA787" s="30">
        <f>IFERROR(VLOOKUP($A787,'دیتا اولیه'!$A:$AN,38,FALSE),"")</f>
        <v>7.8200000000000006E-2</v>
      </c>
      <c r="AB787" s="18">
        <f>IFERROR(VLOOKUP($A787,'دیتا اولیه'!$A:$AN,39,FALSE),"")</f>
        <v>0.13850000000000001</v>
      </c>
      <c r="AC787" s="49"/>
    </row>
    <row r="788" spans="1:29" ht="20.5" thickBot="1" x14ac:dyDescent="0.4">
      <c r="A788" s="14" t="s">
        <v>1350</v>
      </c>
      <c r="B788" s="13" t="str">
        <f>VLOOKUP($A788,'دیتا اولیه'!$A:$AM,2,FALSE)</f>
        <v>س. ساختمانی نظام مهندسی ایران</v>
      </c>
      <c r="C788" s="13" t="str">
        <f>VLOOKUP($A788,'دیتا اولیه'!$A:$AM,3,FALSE)</f>
        <v>انبوه سازی، املاک و مستغلات</v>
      </c>
      <c r="D788" s="13">
        <f>VLOOKUP($A788,'دیتا اولیه'!$A:$AM,5,FALSE)/10000000000</f>
        <v>312.2822084</v>
      </c>
      <c r="E788" s="15">
        <f>IFERROR(D788/'دیتا اولیه'!$AO$2*1000,"")</f>
        <v>3.726518</v>
      </c>
      <c r="F788" s="15">
        <f t="shared" si="48"/>
        <v>0.88412214618436946</v>
      </c>
      <c r="G788" s="14">
        <f>IFERROR(F788/'دیتا اولیه'!$AP$2*1000000,"")</f>
        <v>17.45896813160287</v>
      </c>
      <c r="H788" s="15">
        <f>IFERROR(VLOOKUP($A788,'دیتا اولیه'!$A:$AM,16,FALSE)/10000000000,"")</f>
        <v>17.325700000000001</v>
      </c>
      <c r="I788" s="14">
        <f>IFERROR(H788/'دیتا اولیه'!$AQ$2*1000000,"")</f>
        <v>335.00328705673076</v>
      </c>
      <c r="J788" s="15" t="str">
        <f t="shared" si="49"/>
        <v/>
      </c>
      <c r="K788" s="14" t="str">
        <f>IFERROR(J788/'دیتا اولیه'!$AR$2*1000000,"")</f>
        <v/>
      </c>
      <c r="L788" s="14">
        <f>IFERROR(VLOOKUP($A788,'دیتا اولیه'!$A:$AM,15,FALSE)/10000000000,"")</f>
        <v>-1.5374000000000001</v>
      </c>
      <c r="M788" s="14">
        <f>IFERROR(L788/'دیتا اولیه'!$AS$2*1000000,"")</f>
        <v>-22.742267126225943</v>
      </c>
      <c r="N788" s="51" t="str">
        <f>IFERROR(VLOOKUP($A788,'دیتا اولیه'!$A:$AM,36,FALSE),"")</f>
        <v>-</v>
      </c>
      <c r="O788" s="35" t="str">
        <f t="shared" si="50"/>
        <v/>
      </c>
      <c r="P788" s="51">
        <f>IFERROR(VLOOKUP($A788,'دیتا اولیه'!$A:$AM,37,FALSE),"")</f>
        <v>-2.7389000000000001</v>
      </c>
      <c r="Q788" s="34">
        <f t="shared" si="51"/>
        <v>-2.3026123282199968</v>
      </c>
      <c r="R788" s="54" t="str">
        <f>IFERROR(VLOOKUP($A788,'دیتا اولیه'!$A:$AM,31,FALSE),"")</f>
        <v>-</v>
      </c>
      <c r="S788" s="14">
        <f>IFERROR(VLOOKUP($A788,'دیتا اولیه'!$A:$AM,17,FALSE)/10000000000,"")</f>
        <v>36.295200000000001</v>
      </c>
      <c r="T788" s="14">
        <f>IFERROR(S788/'دیتا اولیه'!$AR$2*1000000,"")</f>
        <v>607.99035127393347</v>
      </c>
      <c r="U788" s="30">
        <f>IFERROR(VLOOKUP($A788,'دیتا اولیه'!$A:$AM,22,FALSE),"")</f>
        <v>0.1023</v>
      </c>
      <c r="V788" s="19" t="str">
        <f>IFERROR(VLOOKUP($A788,'دیتا اولیه'!$A:$AN,20,FALSE)/10000000000/L788,"")</f>
        <v/>
      </c>
      <c r="W788" s="14">
        <f>IFERROR(VLOOKUP($A788,'دیتا اولیه'!$A:$AN,40,FALSE),"")</f>
        <v>103.1935</v>
      </c>
      <c r="X788" s="18">
        <f>IFERROR(VLOOKUP($A788,'دیتا اولیه'!$A:$AN,23,FALSE),"")</f>
        <v>7.2511000000000001</v>
      </c>
      <c r="Y788" s="18">
        <f>IFERROR(VLOOKUP($A788,'دیتا اولیه'!$A:$AN,24,FALSE),"")</f>
        <v>20.350000000000001</v>
      </c>
      <c r="Z788" s="18" t="str">
        <f>IFERROR(VLOOKUP($A788,'دیتا اولیه'!$A:$AN,25,FALSE),"")</f>
        <v>-</v>
      </c>
      <c r="AA788" s="30">
        <f>IFERROR(VLOOKUP($A788,'دیتا اولیه'!$A:$AN,38,FALSE),"")</f>
        <v>-7.3000000000000001E-3</v>
      </c>
      <c r="AB788" s="18">
        <f>IFERROR(VLOOKUP($A788,'دیتا اولیه'!$A:$AN,39,FALSE),"")</f>
        <v>-0.1008</v>
      </c>
      <c r="AC788" s="49"/>
    </row>
    <row r="789" spans="1:29" ht="20.5" thickBot="1" x14ac:dyDescent="0.4">
      <c r="A789" s="55" t="s">
        <v>675</v>
      </c>
      <c r="B789" s="13" t="str">
        <f>VLOOKUP($A789,'دیتا اولیه'!$A:$AM,2,FALSE)</f>
        <v>سرمایه گذاری مسکن شمال شرق</v>
      </c>
      <c r="C789" s="13" t="str">
        <f>VLOOKUP($A789,'دیتا اولیه'!$A:$AM,3,FALSE)</f>
        <v>انبوه سازی، املاک و مستغلات</v>
      </c>
      <c r="D789" s="13">
        <f>VLOOKUP($A789,'دیتا اولیه'!$A:$AM,5,FALSE)/10000000000</f>
        <v>7543.8</v>
      </c>
      <c r="E789" s="15">
        <f>IFERROR(D789/'دیتا اولیه'!$AO$2*1000,"")</f>
        <v>90.02147971360381</v>
      </c>
      <c r="F789" s="15" t="str">
        <f t="shared" si="48"/>
        <v/>
      </c>
      <c r="G789" s="14" t="str">
        <f>IFERROR(F789/'دیتا اولیه'!$AP$2*1000000,"")</f>
        <v/>
      </c>
      <c r="H789" s="15">
        <f>IFERROR(VLOOKUP($A789,'دیتا اولیه'!$A:$AM,16,FALSE)/10000000000,"")</f>
        <v>73.538799999999995</v>
      </c>
      <c r="I789" s="14">
        <f>IFERROR(H789/'دیتا اولیه'!$AQ$2*1000000,"")</f>
        <v>1421.9188677056343</v>
      </c>
      <c r="J789" s="15">
        <f t="shared" si="49"/>
        <v>50.264879970075022</v>
      </c>
      <c r="K789" s="14">
        <f>IFERROR(J789/'دیتا اولیه'!$AR$2*1000000,"")</f>
        <v>842.00010000628208</v>
      </c>
      <c r="L789" s="14">
        <f>IFERROR(VLOOKUP($A789,'دیتا اولیه'!$A:$AM,15,FALSE)/10000000000,"")</f>
        <v>228.43879999999999</v>
      </c>
      <c r="M789" s="14">
        <f>IFERROR(L789/'دیتا اولیه'!$AS$2*1000000,"")</f>
        <v>3379.222200855017</v>
      </c>
      <c r="N789" s="51">
        <f>IFERROR(VLOOKUP($A789,'دیتا اولیه'!$A:$AM,36,FALSE),"")</f>
        <v>3.5447000000000002</v>
      </c>
      <c r="O789" s="35">
        <f t="shared" si="50"/>
        <v>3.0133275528468522</v>
      </c>
      <c r="P789" s="51" t="str">
        <f>IFERROR(VLOOKUP($A789,'دیتا اولیه'!$A:$AM,37,FALSE),"")</f>
        <v>-</v>
      </c>
      <c r="Q789" s="34" t="str">
        <f t="shared" si="51"/>
        <v/>
      </c>
      <c r="R789" s="54">
        <f>IFERROR(VLOOKUP($A789,'دیتا اولیه'!$A:$AM,31,FALSE),"")</f>
        <v>360.77820000000003</v>
      </c>
      <c r="S789" s="14">
        <f>IFERROR(VLOOKUP($A789,'دیتا اولیه'!$A:$AM,17,FALSE)/10000000000,"")</f>
        <v>392.47089999999997</v>
      </c>
      <c r="T789" s="14">
        <f>IFERROR(S789/'دیتا اولیه'!$AR$2*1000000,"")</f>
        <v>6574.382297267869</v>
      </c>
      <c r="U789" s="30">
        <f>IFERROR(VLOOKUP($A789,'دیتا اولیه'!$A:$AM,22,FALSE),"")</f>
        <v>0.1002</v>
      </c>
      <c r="V789" s="19">
        <f>IFERROR(VLOOKUP($A789,'دیتا اولیه'!$A:$AN,20,FALSE)/10000000000/L789,"")</f>
        <v>2.1371150610141536E-3</v>
      </c>
      <c r="W789" s="14">
        <f>IFERROR(VLOOKUP($A789,'دیتا اولیه'!$A:$AN,40,FALSE),"")</f>
        <v>120.5097</v>
      </c>
      <c r="X789" s="18">
        <f>IFERROR(VLOOKUP($A789,'دیتا اولیه'!$A:$AN,23,FALSE),"")</f>
        <v>15.434699999999999</v>
      </c>
      <c r="Y789" s="18">
        <f>IFERROR(VLOOKUP($A789,'دیتا اولیه'!$A:$AN,24,FALSE),"")</f>
        <v>24.704599999999999</v>
      </c>
      <c r="Z789" s="18" t="str">
        <f>IFERROR(VLOOKUP($A789,'دیتا اولیه'!$A:$AN,25,FALSE),"")</f>
        <v>-</v>
      </c>
      <c r="AA789" s="30">
        <f>IFERROR(VLOOKUP($A789,'دیتا اولیه'!$A:$AN,38,FALSE),"")</f>
        <v>0.86129999999999995</v>
      </c>
      <c r="AB789" s="18">
        <f>IFERROR(VLOOKUP($A789,'دیتا اولیه'!$A:$AN,39,FALSE),"")</f>
        <v>0.97309999999999997</v>
      </c>
      <c r="AC789" s="49"/>
    </row>
    <row r="790" spans="1:29" ht="20.5" thickBot="1" x14ac:dyDescent="0.4">
      <c r="A790" s="55" t="s">
        <v>216</v>
      </c>
      <c r="B790" s="13" t="str">
        <f>VLOOKUP($A790,'دیتا اولیه'!$A:$AM,2,FALSE)</f>
        <v>بهساز کاشانه تهران</v>
      </c>
      <c r="C790" s="13" t="str">
        <f>VLOOKUP($A790,'دیتا اولیه'!$A:$AM,3,FALSE)</f>
        <v>انبوه سازی، املاک و مستغلات</v>
      </c>
      <c r="D790" s="13">
        <f>VLOOKUP($A790,'دیتا اولیه'!$A:$AM,5,FALSE)/10000000000</f>
        <v>5076.9844813999998</v>
      </c>
      <c r="E790" s="15">
        <f>IFERROR(D790/'دیتا اولیه'!$AO$2*1000,"")</f>
        <v>60.584540350835319</v>
      </c>
      <c r="F790" s="15">
        <f t="shared" si="48"/>
        <v>223.5946575038794</v>
      </c>
      <c r="G790" s="14">
        <f>IFERROR(F790/'دیتا اولیه'!$AP$2*1000000,"")</f>
        <v>4415.3763330149959</v>
      </c>
      <c r="H790" s="15">
        <f>IFERROR(VLOOKUP($A790,'دیتا اولیه'!$A:$AM,16,FALSE)/10000000000,"")</f>
        <v>1100.8874000000001</v>
      </c>
      <c r="I790" s="14">
        <f>IFERROR(H790/'دیتا اولیه'!$AQ$2*1000000,"")</f>
        <v>21286.349046753548</v>
      </c>
      <c r="J790" s="15">
        <f t="shared" si="49"/>
        <v>287.03343767785998</v>
      </c>
      <c r="K790" s="14">
        <f>IFERROR(J790/'دیتا اولیه'!$AR$2*1000000,"")</f>
        <v>4808.1718960393309</v>
      </c>
      <c r="L790" s="14">
        <f>IFERROR(VLOOKUP($A790,'دیتا اولیه'!$A:$AM,15,FALSE)/10000000000,"")</f>
        <v>403.45420000000001</v>
      </c>
      <c r="M790" s="14">
        <f>IFERROR(L790/'دیتا اولیه'!$AS$2*1000000,"")</f>
        <v>5968.1691099244099</v>
      </c>
      <c r="N790" s="51">
        <f>IFERROR(VLOOKUP($A790,'دیتا اولیه'!$A:$AM,36,FALSE),"")</f>
        <v>0.40560000000000002</v>
      </c>
      <c r="O790" s="35">
        <f t="shared" si="50"/>
        <v>0.24125535421073674</v>
      </c>
      <c r="P790" s="51">
        <f>IFERROR(VLOOKUP($A790,'دیتا اولیه'!$A:$AM,37,FALSE),"")</f>
        <v>0.8044</v>
      </c>
      <c r="Q790" s="34">
        <f t="shared" si="51"/>
        <v>0.35167846629487753</v>
      </c>
      <c r="R790" s="54">
        <f>IFERROR(VLOOKUP($A790,'دیتا اولیه'!$A:$AM,31,FALSE),"")</f>
        <v>0.67069999999999996</v>
      </c>
      <c r="S790" s="14">
        <f>IFERROR(VLOOKUP($A790,'دیتا اولیه'!$A:$AM,17,FALSE)/10000000000,"")</f>
        <v>2251.7004000000002</v>
      </c>
      <c r="T790" s="14">
        <f>IFERROR(S790/'دیتا اولیه'!$AR$2*1000000,"")</f>
        <v>37718.820041208106</v>
      </c>
      <c r="U790" s="30">
        <f>IFERROR(VLOOKUP($A790,'دیتا اولیه'!$A:$AM,22,FALSE),"")</f>
        <v>0.54859999999999998</v>
      </c>
      <c r="V790" s="19" t="str">
        <f>IFERROR(VLOOKUP($A790,'دیتا اولیه'!$A:$AN,20,FALSE)/10000000000/L790,"")</f>
        <v/>
      </c>
      <c r="W790" s="14">
        <f>IFERROR(VLOOKUP($A790,'دیتا اولیه'!$A:$AN,40,FALSE),"")</f>
        <v>295.51190000000003</v>
      </c>
      <c r="X790" s="18">
        <f>IFERROR(VLOOKUP($A790,'دیتا اولیه'!$A:$AN,23,FALSE),"")</f>
        <v>2.5232999999999999</v>
      </c>
      <c r="Y790" s="18">
        <f>IFERROR(VLOOKUP($A790,'دیتا اولیه'!$A:$AN,24,FALSE),"")</f>
        <v>4.0366</v>
      </c>
      <c r="Z790" s="18" t="str">
        <f>IFERROR(VLOOKUP($A790,'دیتا اولیه'!$A:$AN,25,FALSE),"")</f>
        <v>-</v>
      </c>
      <c r="AA790" s="30">
        <f>IFERROR(VLOOKUP($A790,'دیتا اولیه'!$A:$AN,38,FALSE),"")</f>
        <v>0.42149999999999999</v>
      </c>
      <c r="AB790" s="18">
        <f>IFERROR(VLOOKUP($A790,'دیتا اولیه'!$A:$AN,39,FALSE),"")</f>
        <v>1.4474</v>
      </c>
      <c r="AC790" s="49"/>
    </row>
    <row r="791" spans="1:29" ht="20.5" thickBot="1" x14ac:dyDescent="0.4">
      <c r="A791" s="55" t="s">
        <v>438</v>
      </c>
      <c r="B791" s="13" t="str">
        <f>VLOOKUP($A791,'دیتا اولیه'!$A:$AM,2,FALSE)</f>
        <v>توسعه و عمران امید</v>
      </c>
      <c r="C791" s="13" t="str">
        <f>VLOOKUP($A791,'دیتا اولیه'!$A:$AM,3,FALSE)</f>
        <v>انبوه سازی، املاک و مستغلات</v>
      </c>
      <c r="D791" s="13">
        <f>VLOOKUP($A791,'دیتا اولیه'!$A:$AM,5,FALSE)/10000000000</f>
        <v>8151.1635999999999</v>
      </c>
      <c r="E791" s="15">
        <f>IFERROR(D791/'دیتا اولیه'!$AO$2*1000,"")</f>
        <v>97.269255369928388</v>
      </c>
      <c r="F791" s="15" t="str">
        <f t="shared" si="48"/>
        <v/>
      </c>
      <c r="G791" s="14" t="str">
        <f>IFERROR(F791/'دیتا اولیه'!$AP$2*1000000,"")</f>
        <v/>
      </c>
      <c r="H791" s="15">
        <f>IFERROR(VLOOKUP($A791,'دیتا اولیه'!$A:$AM,16,FALSE)/10000000000,"")</f>
        <v>1381.1458</v>
      </c>
      <c r="I791" s="14">
        <f>IFERROR(H791/'دیتا اولیه'!$AQ$2*1000000,"")</f>
        <v>26705.321164778219</v>
      </c>
      <c r="J791" s="15">
        <f t="shared" si="49"/>
        <v>489.57608954512983</v>
      </c>
      <c r="K791" s="14">
        <f>IFERROR(J791/'دیتا اولیه'!$AR$2*1000000,"")</f>
        <v>8201.0166263820593</v>
      </c>
      <c r="L791" s="14">
        <f>IFERROR(VLOOKUP($A791,'دیتا اولیه'!$A:$AM,15,FALSE)/10000000000,"")</f>
        <v>411.14600000000002</v>
      </c>
      <c r="M791" s="14">
        <f>IFERROR(L791/'دیتا اولیه'!$AS$2*1000000,"")</f>
        <v>6081.9514504223307</v>
      </c>
      <c r="N791" s="51">
        <f>IFERROR(VLOOKUP($A791,'دیتا اولیه'!$A:$AM,36,FALSE),"")</f>
        <v>-0.16020000000000001</v>
      </c>
      <c r="O791" s="35">
        <f t="shared" si="50"/>
        <v>-0.25839054747710832</v>
      </c>
      <c r="P791" s="51" t="str">
        <f>IFERROR(VLOOKUP($A791,'دیتا اولیه'!$A:$AM,37,FALSE),"")</f>
        <v>-</v>
      </c>
      <c r="Q791" s="34" t="str">
        <f t="shared" si="51"/>
        <v/>
      </c>
      <c r="R791" s="54">
        <f>IFERROR(VLOOKUP($A791,'دیتا اولیه'!$A:$AM,31,FALSE),"")</f>
        <v>1.4433</v>
      </c>
      <c r="S791" s="14">
        <f>IFERROR(VLOOKUP($A791,'دیتا اولیه'!$A:$AM,17,FALSE)/10000000000,"")</f>
        <v>2499.2622999999999</v>
      </c>
      <c r="T791" s="14">
        <f>IFERROR(S791/'دیتا اولیه'!$AR$2*1000000,"")</f>
        <v>41865.793925992926</v>
      </c>
      <c r="U791" s="30">
        <f>IFERROR(VLOOKUP($A791,'دیتا اولیه'!$A:$AM,22,FALSE),"")</f>
        <v>0.54979999999999996</v>
      </c>
      <c r="V791" s="19">
        <f>IFERROR(VLOOKUP($A791,'دیتا اولیه'!$A:$AN,20,FALSE)/10000000000/L791,"")</f>
        <v>6.7133572988670689E-2</v>
      </c>
      <c r="W791" s="14">
        <f>IFERROR(VLOOKUP($A791,'دیتا اولیه'!$A:$AN,40,FALSE),"")</f>
        <v>167.26429999999999</v>
      </c>
      <c r="X791" s="18">
        <f>IFERROR(VLOOKUP($A791,'دیتا اولیه'!$A:$AN,23,FALSE),"")</f>
        <v>3.1183999999999998</v>
      </c>
      <c r="Y791" s="18">
        <f>IFERROR(VLOOKUP($A791,'دیتا اولیه'!$A:$AN,24,FALSE),"")</f>
        <v>5.4252000000000002</v>
      </c>
      <c r="Z791" s="18" t="str">
        <f>IFERROR(VLOOKUP($A791,'دیتا اولیه'!$A:$AN,25,FALSE),"")</f>
        <v>-</v>
      </c>
      <c r="AA791" s="30">
        <f>IFERROR(VLOOKUP($A791,'دیتا اولیه'!$A:$AN,38,FALSE),"")</f>
        <v>0.26900000000000002</v>
      </c>
      <c r="AB791" s="18">
        <f>IFERROR(VLOOKUP($A791,'دیتا اولیه'!$A:$AN,39,FALSE),"")</f>
        <v>1.0235000000000001</v>
      </c>
      <c r="AC791" s="49"/>
    </row>
    <row r="792" spans="1:29" ht="20.5" thickBot="1" x14ac:dyDescent="0.4">
      <c r="A792" s="14" t="s">
        <v>917</v>
      </c>
      <c r="B792" s="13" t="str">
        <f>VLOOKUP($A792,'دیتا اولیه'!$A:$AM,2,FALSE)</f>
        <v>سرمایه گذاری مسکن الوند</v>
      </c>
      <c r="C792" s="13" t="str">
        <f>VLOOKUP($A792,'دیتا اولیه'!$A:$AM,3,FALSE)</f>
        <v>انبوه سازی، املاک و مستغلات</v>
      </c>
      <c r="D792" s="13">
        <f>VLOOKUP($A792,'دیتا اولیه'!$A:$AM,5,FALSE)/10000000000</f>
        <v>2129.8000000000002</v>
      </c>
      <c r="E792" s="15">
        <f>IFERROR(D792/'دیتا اولیه'!$AO$2*1000,"")</f>
        <v>25.415274463007162</v>
      </c>
      <c r="F792" s="15">
        <f t="shared" si="48"/>
        <v>26.965613707891364</v>
      </c>
      <c r="G792" s="14">
        <f>IFERROR(F792/'دیتا اولیه'!$AP$2*1000000,"")</f>
        <v>532.49632124587993</v>
      </c>
      <c r="H792" s="15">
        <f>IFERROR(VLOOKUP($A792,'دیتا اولیه'!$A:$AM,16,FALSE)/10000000000,"")</f>
        <v>106.3407</v>
      </c>
      <c r="I792" s="14">
        <f>IFERROR(H792/'دیتا اولیه'!$AQ$2*1000000,"")</f>
        <v>2056.164198151514</v>
      </c>
      <c r="J792" s="15">
        <f t="shared" si="49"/>
        <v>38.396348547717842</v>
      </c>
      <c r="K792" s="14">
        <f>IFERROR(J792/'دیتا اولیه'!$AR$2*1000000,"")</f>
        <v>643.18723801393446</v>
      </c>
      <c r="L792" s="14">
        <f>IFERROR(VLOOKUP($A792,'دیتا اولیه'!$A:$AM,15,FALSE)/10000000000,"")</f>
        <v>23.133800000000001</v>
      </c>
      <c r="M792" s="14">
        <f>IFERROR(L792/'دیتا اولیه'!$AS$2*1000000,"")</f>
        <v>342.21091403973315</v>
      </c>
      <c r="N792" s="51">
        <f>IFERROR(VLOOKUP($A792,'دیتا اولیه'!$A:$AM,36,FALSE),"")</f>
        <v>-0.39750000000000002</v>
      </c>
      <c r="O792" s="35">
        <f t="shared" si="50"/>
        <v>-0.46794511175870179</v>
      </c>
      <c r="P792" s="51">
        <f>IFERROR(VLOOKUP($A792,'دیتا اولیه'!$A:$AM,37,FALSE),"")</f>
        <v>-0.1421</v>
      </c>
      <c r="Q792" s="34">
        <f t="shared" si="51"/>
        <v>-0.35734595642076294</v>
      </c>
      <c r="R792" s="54">
        <f>IFERROR(VLOOKUP($A792,'دیتا اولیه'!$A:$AM,31,FALSE),"")</f>
        <v>-0.11840000000000001</v>
      </c>
      <c r="S792" s="14">
        <f>IFERROR(VLOOKUP($A792,'دیتا اولیه'!$A:$AM,17,FALSE)/10000000000,"")</f>
        <v>135.6318</v>
      </c>
      <c r="T792" s="14">
        <f>IFERROR(S792/'دیتا اولیه'!$AR$2*1000000,"")</f>
        <v>2272.0036182722747</v>
      </c>
      <c r="U792" s="30">
        <f>IFERROR(VLOOKUP($A792,'دیتا اولیه'!$A:$AM,22,FALSE),"")</f>
        <v>0.15049999999999999</v>
      </c>
      <c r="V792" s="19">
        <f>IFERROR(VLOOKUP($A792,'دیتا اولیه'!$A:$AN,20,FALSE)/10000000000/L792,"")</f>
        <v>1.4295100675202517E-2</v>
      </c>
      <c r="W792" s="14">
        <f>IFERROR(VLOOKUP($A792,'دیتا اولیه'!$A:$AN,40,FALSE),"")</f>
        <v>124.1422</v>
      </c>
      <c r="X792" s="18">
        <f>IFERROR(VLOOKUP($A792,'دیتا اولیه'!$A:$AN,23,FALSE),"")</f>
        <v>5.1985999999999999</v>
      </c>
      <c r="Y792" s="18">
        <f>IFERROR(VLOOKUP($A792,'دیتا اولیه'!$A:$AN,24,FALSE),"")</f>
        <v>20.2242</v>
      </c>
      <c r="Z792" s="18" t="str">
        <f>IFERROR(VLOOKUP($A792,'دیتا اولیه'!$A:$AN,25,FALSE),"")</f>
        <v>-</v>
      </c>
      <c r="AA792" s="30">
        <f>IFERROR(VLOOKUP($A792,'دیتا اولیه'!$A:$AN,38,FALSE),"")</f>
        <v>1.1478999999999999</v>
      </c>
      <c r="AB792" s="18">
        <f>IFERROR(VLOOKUP($A792,'دیتا اولیه'!$A:$AN,39,FALSE),"")</f>
        <v>0.98529999999999995</v>
      </c>
      <c r="AC792" s="49"/>
    </row>
    <row r="793" spans="1:29" ht="20.5" thickBot="1" x14ac:dyDescent="0.4">
      <c r="A793" s="14" t="s">
        <v>999</v>
      </c>
      <c r="B793" s="13" t="str">
        <f>VLOOKUP($A793,'دیتا اولیه'!$A:$AM,2,FALSE)</f>
        <v>تامین مسکن جوانان</v>
      </c>
      <c r="C793" s="13" t="str">
        <f>VLOOKUP($A793,'دیتا اولیه'!$A:$AM,3,FALSE)</f>
        <v>انبوه سازی، املاک و مستغلات</v>
      </c>
      <c r="D793" s="13">
        <f>VLOOKUP($A793,'دیتا اولیه'!$A:$AM,5,FALSE)/10000000000</f>
        <v>2391.7046810000002</v>
      </c>
      <c r="E793" s="15">
        <f>IFERROR(D793/'دیتا اولیه'!$AO$2*1000,"")</f>
        <v>28.540628651551316</v>
      </c>
      <c r="F793" s="15">
        <f t="shared" si="48"/>
        <v>5.8143152454780358</v>
      </c>
      <c r="G793" s="14">
        <f>IFERROR(F793/'دیتا اولیه'!$AP$2*1000000,"")</f>
        <v>114.81665176694383</v>
      </c>
      <c r="H793" s="15">
        <f>IFERROR(VLOOKUP($A793,'دیتا اولیه'!$A:$AM,16,FALSE)/10000000000,"")</f>
        <v>27.9512</v>
      </c>
      <c r="I793" s="14">
        <f>IFERROR(H793/'دیتا اولیه'!$AQ$2*1000000,"")</f>
        <v>540.45400054139759</v>
      </c>
      <c r="J793" s="15">
        <f t="shared" si="49"/>
        <v>24.15349935594676</v>
      </c>
      <c r="K793" s="14">
        <f>IFERROR(J793/'دیتا اولیه'!$AR$2*1000000,"")</f>
        <v>404.60156047953427</v>
      </c>
      <c r="L793" s="14">
        <f>IFERROR(VLOOKUP($A793,'دیتا اولیه'!$A:$AM,15,FALSE)/10000000000,"")</f>
        <v>11.2507</v>
      </c>
      <c r="M793" s="14">
        <f>IFERROR(L793/'دیتا اولیه'!$AS$2*1000000,"")</f>
        <v>166.42801141994943</v>
      </c>
      <c r="N793" s="51">
        <f>IFERROR(VLOOKUP($A793,'دیتا اولیه'!$A:$AM,36,FALSE),"")</f>
        <v>-0.53420000000000001</v>
      </c>
      <c r="O793" s="35">
        <f t="shared" si="50"/>
        <v>-0.58866196358042033</v>
      </c>
      <c r="P793" s="51">
        <f>IFERROR(VLOOKUP($A793,'دیتا اولیه'!$A:$AM,37,FALSE),"")</f>
        <v>0.93500000000000005</v>
      </c>
      <c r="Q793" s="34">
        <f t="shared" si="51"/>
        <v>0.44951110190677679</v>
      </c>
      <c r="R793" s="54" t="str">
        <f>IFERROR(VLOOKUP($A793,'دیتا اولیه'!$A:$AM,31,FALSE),"")</f>
        <v>-</v>
      </c>
      <c r="S793" s="14">
        <f>IFERROR(VLOOKUP($A793,'دیتا اولیه'!$A:$AM,17,FALSE)/10000000000,"")</f>
        <v>20.565200000000001</v>
      </c>
      <c r="T793" s="14">
        <f>IFERROR(S793/'دیتا اولیه'!$AR$2*1000000,"")</f>
        <v>344.49302309998831</v>
      </c>
      <c r="U793" s="30">
        <f>IFERROR(VLOOKUP($A793,'دیتا اولیه'!$A:$AM,22,FALSE),"")</f>
        <v>0.74880000000000002</v>
      </c>
      <c r="V793" s="19" t="str">
        <f>IFERROR(VLOOKUP($A793,'دیتا اولیه'!$A:$AN,20,FALSE)/10000000000/L793,"")</f>
        <v/>
      </c>
      <c r="W793" s="14">
        <f>IFERROR(VLOOKUP($A793,'دیتا اولیه'!$A:$AN,40,FALSE),"")</f>
        <v>50.455599999999997</v>
      </c>
      <c r="X793" s="18">
        <f>IFERROR(VLOOKUP($A793,'دیتا اولیه'!$A:$AN,23,FALSE),"")</f>
        <v>52.5246</v>
      </c>
      <c r="Y793" s="18">
        <f>IFERROR(VLOOKUP($A793,'دیتا اولیه'!$A:$AN,24,FALSE),"")</f>
        <v>71.373999999999995</v>
      </c>
      <c r="Z793" s="18" t="str">
        <f>IFERROR(VLOOKUP($A793,'دیتا اولیه'!$A:$AN,25,FALSE),"")</f>
        <v>-</v>
      </c>
      <c r="AA793" s="30">
        <f>IFERROR(VLOOKUP($A793,'دیتا اولیه'!$A:$AN,38,FALSE),"")</f>
        <v>2.3599999999999999E-2</v>
      </c>
      <c r="AB793" s="18">
        <f>IFERROR(VLOOKUP($A793,'دیتا اولیه'!$A:$AN,39,FALSE),"")</f>
        <v>0.27489999999999998</v>
      </c>
      <c r="AC793" s="49"/>
    </row>
    <row r="794" spans="1:29" ht="20.5" thickBot="1" x14ac:dyDescent="0.4">
      <c r="A794" s="14" t="s">
        <v>458</v>
      </c>
      <c r="B794" s="13" t="str">
        <f>VLOOKUP($A794,'دیتا اولیه'!$A:$AM,2,FALSE)</f>
        <v>سرمایه‌گذاری مسکن زاینده رود</v>
      </c>
      <c r="C794" s="13" t="str">
        <f>VLOOKUP($A794,'دیتا اولیه'!$A:$AM,3,FALSE)</f>
        <v>انبوه سازی، املاک و مستغلات</v>
      </c>
      <c r="D794" s="13">
        <f>VLOOKUP($A794,'دیتا اولیه'!$A:$AM,5,FALSE)/10000000000</f>
        <v>681.25</v>
      </c>
      <c r="E794" s="15">
        <f>IFERROR(D794/'دیتا اولیه'!$AO$2*1000,"")</f>
        <v>8.1294749403341289</v>
      </c>
      <c r="F794" s="15">
        <f t="shared" si="48"/>
        <v>7.7961562052749942</v>
      </c>
      <c r="G794" s="14">
        <f>IFERROR(F794/'دیتا اولیه'!$AP$2*1000000,"")</f>
        <v>153.95253169974316</v>
      </c>
      <c r="H794" s="15">
        <f>IFERROR(VLOOKUP($A794,'دیتا اولیه'!$A:$AM,16,FALSE)/10000000000,"")</f>
        <v>91.242500000000007</v>
      </c>
      <c r="I794" s="14">
        <f>IFERROR(H794/'دیتا اولیه'!$AQ$2*1000000,"")</f>
        <v>1764.2310220812872</v>
      </c>
      <c r="J794" s="15">
        <f t="shared" si="49"/>
        <v>24.916793726856895</v>
      </c>
      <c r="K794" s="14">
        <f>IFERROR(J794/'دیتا اولیه'!$AR$2*1000000,"")</f>
        <v>417.38770334953006</v>
      </c>
      <c r="L794" s="14">
        <f>IFERROR(VLOOKUP($A794,'دیتا اولیه'!$A:$AM,15,FALSE)/10000000000,"")</f>
        <v>11.439299999999999</v>
      </c>
      <c r="M794" s="14">
        <f>IFERROR(L794/'دیتا اولیه'!$AS$2*1000000,"")</f>
        <v>169.21791097764824</v>
      </c>
      <c r="N794" s="51">
        <f>IFERROR(VLOOKUP($A794,'دیتا اولیه'!$A:$AM,36,FALSE),"")</f>
        <v>-0.54090000000000005</v>
      </c>
      <c r="O794" s="35">
        <f t="shared" si="50"/>
        <v>-0.59457859055339424</v>
      </c>
      <c r="P794" s="51">
        <f>IFERROR(VLOOKUP($A794,'دیتا اولیه'!$A:$AM,37,FALSE),"")</f>
        <v>0.46729999999999999</v>
      </c>
      <c r="Q794" s="34">
        <f t="shared" si="51"/>
        <v>9.915640301178974E-2</v>
      </c>
      <c r="R794" s="54">
        <f>IFERROR(VLOOKUP($A794,'دیتا اولیه'!$A:$AM,31,FALSE),"")</f>
        <v>-0.15559999999999999</v>
      </c>
      <c r="S794" s="14">
        <f>IFERROR(VLOOKUP($A794,'دیتا اولیه'!$A:$AM,17,FALSE)/10000000000,"")</f>
        <v>95.388099999999994</v>
      </c>
      <c r="T794" s="14">
        <f>IFERROR(S794/'دیتا اولیه'!$AR$2*1000000,"")</f>
        <v>1597.8709147863376</v>
      </c>
      <c r="U794" s="30">
        <f>IFERROR(VLOOKUP($A794,'دیتا اولیه'!$A:$AM,22,FALSE),"")</f>
        <v>0.1003</v>
      </c>
      <c r="V794" s="19">
        <f>IFERROR(VLOOKUP($A794,'دیتا اولیه'!$A:$AN,20,FALSE)/10000000000/L794,"")</f>
        <v>0.34837796018987177</v>
      </c>
      <c r="W794" s="14">
        <f>IFERROR(VLOOKUP($A794,'دیتا اولیه'!$A:$AN,40,FALSE),"")</f>
        <v>110.4336</v>
      </c>
      <c r="X794" s="18">
        <f>IFERROR(VLOOKUP($A794,'دیتا اولیه'!$A:$AN,23,FALSE),"")</f>
        <v>1.5810999999999999</v>
      </c>
      <c r="Y794" s="18">
        <f>IFERROR(VLOOKUP($A794,'دیتا اولیه'!$A:$AN,24,FALSE),"")</f>
        <v>7.1673</v>
      </c>
      <c r="Z794" s="18" t="str">
        <f>IFERROR(VLOOKUP($A794,'دیتا اولیه'!$A:$AN,25,FALSE),"")</f>
        <v>-</v>
      </c>
      <c r="AA794" s="30">
        <f>IFERROR(VLOOKUP($A794,'دیتا اولیه'!$A:$AN,38,FALSE),"")</f>
        <v>0.2492</v>
      </c>
      <c r="AB794" s="18">
        <f>IFERROR(VLOOKUP($A794,'دیتا اولیه'!$A:$AN,39,FALSE),"")</f>
        <v>0.94640000000000002</v>
      </c>
      <c r="AC794" s="49"/>
    </row>
    <row r="795" spans="1:29" ht="20.5" thickBot="1" x14ac:dyDescent="0.4">
      <c r="A795" s="14" t="s">
        <v>848</v>
      </c>
      <c r="B795" s="13" t="str">
        <f>VLOOKUP($A795,'دیتا اولیه'!$A:$AM,2,FALSE)</f>
        <v>شهر سازی و خانه سازی باغمیشه</v>
      </c>
      <c r="C795" s="13" t="str">
        <f>VLOOKUP($A795,'دیتا اولیه'!$A:$AM,3,FALSE)</f>
        <v>انبوه سازی، املاک و مستغلات</v>
      </c>
      <c r="D795" s="13">
        <f>VLOOKUP($A795,'دیتا اولیه'!$A:$AM,5,FALSE)/10000000000</f>
        <v>2521.1999999999998</v>
      </c>
      <c r="E795" s="15">
        <f>IFERROR(D795/'دیتا اولیه'!$AO$2*1000,"")</f>
        <v>30.085918854415272</v>
      </c>
      <c r="F795" s="15" t="str">
        <f t="shared" si="48"/>
        <v/>
      </c>
      <c r="G795" s="14" t="str">
        <f>IFERROR(F795/'دیتا اولیه'!$AP$2*1000000,"")</f>
        <v/>
      </c>
      <c r="H795" s="15">
        <f>IFERROR(VLOOKUP($A795,'دیتا اولیه'!$A:$AM,16,FALSE)/10000000000,"")</f>
        <v>128.90610000000001</v>
      </c>
      <c r="I795" s="14">
        <f>IFERROR(H795/'دیتا اولیه'!$AQ$2*1000000,"")</f>
        <v>2492.4803743377547</v>
      </c>
      <c r="J795" s="15">
        <f t="shared" si="49"/>
        <v>71.806497849976111</v>
      </c>
      <c r="K795" s="14">
        <f>IFERROR(J795/'دیتا اولیه'!$AR$2*1000000,"")</f>
        <v>1202.8493534009433</v>
      </c>
      <c r="L795" s="14">
        <f>IFERROR(VLOOKUP($A795,'دیتا اولیه'!$A:$AM,15,FALSE)/10000000000,"")</f>
        <v>30.058199999999999</v>
      </c>
      <c r="M795" s="14">
        <f>IFERROR(L795/'دیتا اولیه'!$AS$2*1000000,"")</f>
        <v>444.64135145929794</v>
      </c>
      <c r="N795" s="51">
        <f>IFERROR(VLOOKUP($A795,'دیتا اولیه'!$A:$AM,36,FALSE),"")</f>
        <v>-0.58140000000000003</v>
      </c>
      <c r="O795" s="35">
        <f t="shared" si="50"/>
        <v>-0.63034327598704154</v>
      </c>
      <c r="P795" s="51" t="str">
        <f>IFERROR(VLOOKUP($A795,'دیتا اولیه'!$A:$AM,37,FALSE),"")</f>
        <v>-</v>
      </c>
      <c r="Q795" s="34" t="str">
        <f t="shared" si="51"/>
        <v/>
      </c>
      <c r="R795" s="54">
        <f>IFERROR(VLOOKUP($A795,'دیتا اولیه'!$A:$AM,31,FALSE),"")</f>
        <v>31.9712</v>
      </c>
      <c r="S795" s="14">
        <f>IFERROR(VLOOKUP($A795,'دیتا اولیه'!$A:$AM,17,FALSE)/10000000000,"")</f>
        <v>261.05290000000002</v>
      </c>
      <c r="T795" s="14">
        <f>IFERROR(S795/'دیتا اولیه'!$AR$2*1000000,"")</f>
        <v>4372.9651406268322</v>
      </c>
      <c r="U795" s="30">
        <f>IFERROR(VLOOKUP($A795,'دیتا اولیه'!$A:$AM,22,FALSE),"")</f>
        <v>0.40960000000000002</v>
      </c>
      <c r="V795" s="19" t="str">
        <f>IFERROR(VLOOKUP($A795,'دیتا اولیه'!$A:$AN,20,FALSE)/10000000000/L795,"")</f>
        <v/>
      </c>
      <c r="W795" s="14">
        <f>IFERROR(VLOOKUP($A795,'دیتا اولیه'!$A:$AN,40,FALSE),"")</f>
        <v>104.2343</v>
      </c>
      <c r="X795" s="18">
        <f>IFERROR(VLOOKUP($A795,'دیتا اولیه'!$A:$AN,23,FALSE),"")</f>
        <v>10.519399999999999</v>
      </c>
      <c r="Y795" s="18">
        <f>IFERROR(VLOOKUP($A795,'دیتا اولیه'!$A:$AN,24,FALSE),"")</f>
        <v>11.8994</v>
      </c>
      <c r="Z795" s="18" t="str">
        <f>IFERROR(VLOOKUP($A795,'دیتا اولیه'!$A:$AN,25,FALSE),"")</f>
        <v>-</v>
      </c>
      <c r="AA795" s="30">
        <f>IFERROR(VLOOKUP($A795,'دیتا اولیه'!$A:$AN,38,FALSE),"")</f>
        <v>-0.24979999999999999</v>
      </c>
      <c r="AB795" s="18">
        <f>IFERROR(VLOOKUP($A795,'دیتا اولیه'!$A:$AN,39,FALSE),"")</f>
        <v>0.76549999999999996</v>
      </c>
      <c r="AC795" s="49"/>
    </row>
    <row r="796" spans="1:29" ht="20.5" thickBot="1" x14ac:dyDescent="0.4">
      <c r="A796" s="14" t="s">
        <v>1380</v>
      </c>
      <c r="B796" s="13" t="str">
        <f>VLOOKUP($A796,'دیتا اولیه'!$A:$AM,2,FALSE)</f>
        <v>سامان‌ گستراصفهان‌</v>
      </c>
      <c r="C796" s="13" t="str">
        <f>VLOOKUP($A796,'دیتا اولیه'!$A:$AM,3,FALSE)</f>
        <v>انبوه سازی، املاک و مستغلات</v>
      </c>
      <c r="D796" s="13">
        <f>VLOOKUP($A796,'دیتا اولیه'!$A:$AM,5,FALSE)/10000000000</f>
        <v>3517</v>
      </c>
      <c r="E796" s="15">
        <f>IFERROR(D796/'دیتا اولیه'!$AO$2*1000,"")</f>
        <v>41.968973747016705</v>
      </c>
      <c r="F796" s="15" t="str">
        <f t="shared" si="48"/>
        <v/>
      </c>
      <c r="G796" s="14" t="str">
        <f>IFERROR(F796/'دیتا اولیه'!$AP$2*1000000,"")</f>
        <v/>
      </c>
      <c r="H796" s="15">
        <f>IFERROR(VLOOKUP($A796,'دیتا اولیه'!$A:$AM,16,FALSE)/10000000000,"")</f>
        <v>21.1707</v>
      </c>
      <c r="I796" s="14">
        <f>IFERROR(H796/'دیتا اولیه'!$AQ$2*1000000,"")</f>
        <v>409.3487760547585</v>
      </c>
      <c r="J796" s="15">
        <f t="shared" si="49"/>
        <v>50.317273795534696</v>
      </c>
      <c r="K796" s="14">
        <f>IFERROR(J796/'دیتا اولیه'!$AR$2*1000000,"")</f>
        <v>842.87776262684383</v>
      </c>
      <c r="L796" s="14">
        <f>IFERROR(VLOOKUP($A796,'دیتا اولیه'!$A:$AM,15,FALSE)/10000000000,"")</f>
        <v>4.282</v>
      </c>
      <c r="M796" s="14">
        <f>IFERROR(L796/'دیتا اولیه'!$AS$2*1000000,"")</f>
        <v>63.34225825061759</v>
      </c>
      <c r="N796" s="51">
        <f>IFERROR(VLOOKUP($A796,'دیتا اولیه'!$A:$AM,36,FALSE),"")</f>
        <v>-0.91490000000000005</v>
      </c>
      <c r="O796" s="35">
        <f t="shared" si="50"/>
        <v>-0.92485000665670636</v>
      </c>
      <c r="P796" s="51" t="str">
        <f>IFERROR(VLOOKUP($A796,'دیتا اولیه'!$A:$AM,37,FALSE),"")</f>
        <v>-</v>
      </c>
      <c r="Q796" s="34" t="str">
        <f t="shared" si="51"/>
        <v/>
      </c>
      <c r="R796" s="54">
        <f>IFERROR(VLOOKUP($A796,'دیتا اولیه'!$A:$AM,31,FALSE),"")</f>
        <v>11.3287</v>
      </c>
      <c r="S796" s="14">
        <f>IFERROR(VLOOKUP($A796,'دیتا اولیه'!$A:$AM,17,FALSE)/10000000000,"")</f>
        <v>64.489000000000004</v>
      </c>
      <c r="T796" s="14">
        <f>IFERROR(S796/'دیتا اولیه'!$AR$2*1000000,"")</f>
        <v>1080.2720404710456</v>
      </c>
      <c r="U796" s="30">
        <f>IFERROR(VLOOKUP($A796,'دیتا اولیه'!$A:$AM,22,FALSE),"")</f>
        <v>0.25</v>
      </c>
      <c r="V796" s="19">
        <f>IFERROR(VLOOKUP($A796,'دیتا اولیه'!$A:$AN,20,FALSE)/10000000000/L796,"")</f>
        <v>2.1236571695469406</v>
      </c>
      <c r="W796" s="14">
        <f>IFERROR(VLOOKUP($A796,'دیتا اولیه'!$A:$AN,40,FALSE),"")</f>
        <v>299.19549999999998</v>
      </c>
      <c r="X796" s="18">
        <f>IFERROR(VLOOKUP($A796,'دیتا اولیه'!$A:$AN,23,FALSE),"")</f>
        <v>36.410699999999999</v>
      </c>
      <c r="Y796" s="18">
        <f>IFERROR(VLOOKUP($A796,'دیتا اولیه'!$A:$AN,24,FALSE),"")</f>
        <v>87.756699999999995</v>
      </c>
      <c r="Z796" s="18" t="str">
        <f>IFERROR(VLOOKUP($A796,'دیتا اولیه'!$A:$AN,25,FALSE),"")</f>
        <v>-</v>
      </c>
      <c r="AA796" s="30">
        <f>IFERROR(VLOOKUP($A796,'دیتا اولیه'!$A:$AN,38,FALSE),"")</f>
        <v>1.5991</v>
      </c>
      <c r="AB796" s="18">
        <f>IFERROR(VLOOKUP($A796,'دیتا اولیه'!$A:$AN,39,FALSE),"")</f>
        <v>0.90390000000000004</v>
      </c>
      <c r="AC796" s="49"/>
    </row>
    <row r="797" spans="1:29" ht="20.5" thickBot="1" x14ac:dyDescent="0.4">
      <c r="A797" s="14" t="s">
        <v>171</v>
      </c>
      <c r="B797" s="13" t="str">
        <f>VLOOKUP($A797,'دیتا اولیه'!$A:$AM,2,FALSE)</f>
        <v>عمران‌وتوسعه‌فارس‌</v>
      </c>
      <c r="C797" s="13" t="str">
        <f>VLOOKUP($A797,'دیتا اولیه'!$A:$AM,3,FALSE)</f>
        <v>انبوه سازی، املاک و مستغلات</v>
      </c>
      <c r="D797" s="13">
        <f>VLOOKUP($A797,'دیتا اولیه'!$A:$AM,5,FALSE)/10000000000</f>
        <v>9744.2999999999993</v>
      </c>
      <c r="E797" s="15">
        <f>IFERROR(D797/'دیتا اولیه'!$AO$2*1000,"")</f>
        <v>116.28042959427206</v>
      </c>
      <c r="F797" s="15" t="str">
        <f t="shared" si="48"/>
        <v/>
      </c>
      <c r="G797" s="14" t="str">
        <f>IFERROR(F797/'دیتا اولیه'!$AP$2*1000000,"")</f>
        <v/>
      </c>
      <c r="H797" s="15">
        <f>IFERROR(VLOOKUP($A797,'دیتا اولیه'!$A:$AM,16,FALSE)/10000000000,"")</f>
        <v>75.779300000000006</v>
      </c>
      <c r="I797" s="14">
        <f>IFERROR(H797/'دیتا اولیه'!$AQ$2*1000000,"")</f>
        <v>1465.2403418539</v>
      </c>
      <c r="J797" s="15">
        <f t="shared" si="49"/>
        <v>86.377049180327958</v>
      </c>
      <c r="K797" s="14">
        <f>IFERROR(J797/'دیتا اولیه'!$AR$2*1000000,"")</f>
        <v>1446.9244548357196</v>
      </c>
      <c r="L797" s="14">
        <f>IFERROR(VLOOKUP($A797,'دیتا اولیه'!$A:$AM,15,FALSE)/10000000000,"")</f>
        <v>0.52690000000000003</v>
      </c>
      <c r="M797" s="14">
        <f>IFERROR(L797/'دیتا اولیه'!$AS$2*1000000,"")</f>
        <v>7.7942633984704379</v>
      </c>
      <c r="N797" s="51">
        <f>IFERROR(VLOOKUP($A797,'دیتا اولیه'!$A:$AM,36,FALSE),"")</f>
        <v>-0.99390000000000001</v>
      </c>
      <c r="O797" s="35">
        <f t="shared" si="50"/>
        <v>-0.99461322021863585</v>
      </c>
      <c r="P797" s="51" t="str">
        <f>IFERROR(VLOOKUP($A797,'دیتا اولیه'!$A:$AM,37,FALSE),"")</f>
        <v>-</v>
      </c>
      <c r="Q797" s="34" t="str">
        <f t="shared" si="51"/>
        <v/>
      </c>
      <c r="R797" s="54">
        <f>IFERROR(VLOOKUP($A797,'دیتا اولیه'!$A:$AM,31,FALSE),"")</f>
        <v>12.559799999999999</v>
      </c>
      <c r="S797" s="14">
        <f>IFERROR(VLOOKUP($A797,'دیتا اولیه'!$A:$AM,17,FALSE)/10000000000,"")</f>
        <v>356.86329999999998</v>
      </c>
      <c r="T797" s="14">
        <f>IFERROR(S797/'دیتا اولیه'!$AR$2*1000000,"")</f>
        <v>5977.9101127359836</v>
      </c>
      <c r="U797" s="30">
        <f>IFERROR(VLOOKUP($A797,'دیتا اولیه'!$A:$AM,22,FALSE),"")</f>
        <v>0.1069</v>
      </c>
      <c r="V797" s="19">
        <f>IFERROR(VLOOKUP($A797,'دیتا اولیه'!$A:$AN,20,FALSE)/10000000000/L797,"")</f>
        <v>1.9369899411653062</v>
      </c>
      <c r="W797" s="14">
        <f>IFERROR(VLOOKUP($A797,'دیتا اولیه'!$A:$AN,40,FALSE),"")</f>
        <v>206.43270000000001</v>
      </c>
      <c r="X797" s="18">
        <f>IFERROR(VLOOKUP($A797,'دیتا اولیه'!$A:$AN,23,FALSE),"")</f>
        <v>100.3308</v>
      </c>
      <c r="Y797" s="18">
        <f>IFERROR(VLOOKUP($A797,'دیتا اولیه'!$A:$AN,24,FALSE),"")</f>
        <v>124.81870000000001</v>
      </c>
      <c r="Z797" s="18" t="str">
        <f>IFERROR(VLOOKUP($A797,'دیتا اولیه'!$A:$AN,25,FALSE),"")</f>
        <v>-</v>
      </c>
      <c r="AA797" s="30">
        <f>IFERROR(VLOOKUP($A797,'دیتا اولیه'!$A:$AN,38,FALSE),"")</f>
        <v>-7.2700000000000001E-2</v>
      </c>
      <c r="AB797" s="18">
        <f>IFERROR(VLOOKUP($A797,'دیتا اولیه'!$A:$AN,39,FALSE),"")</f>
        <v>1.5349999999999999</v>
      </c>
      <c r="AC797" s="49"/>
    </row>
    <row r="798" spans="1:29" ht="20.5" thickBot="1" x14ac:dyDescent="0.4">
      <c r="A798" s="14" t="s">
        <v>293</v>
      </c>
      <c r="B798" s="13" t="str">
        <f>VLOOKUP($A798,'دیتا اولیه'!$A:$AM,2,FALSE)</f>
        <v>سرمایه گذاری مسکن پردیس</v>
      </c>
      <c r="C798" s="13" t="str">
        <f>VLOOKUP($A798,'دیتا اولیه'!$A:$AM,3,FALSE)</f>
        <v>انبوه سازی، املاک و مستغلات</v>
      </c>
      <c r="D798" s="13">
        <f>VLOOKUP($A798,'دیتا اولیه'!$A:$AM,5,FALSE)/10000000000</f>
        <v>2061.5</v>
      </c>
      <c r="E798" s="15">
        <f>IFERROR(D798/'دیتا اولیه'!$AO$2*1000,"")</f>
        <v>24.600238663484486</v>
      </c>
      <c r="F798" s="15">
        <f t="shared" si="48"/>
        <v>39.29870129870109</v>
      </c>
      <c r="G798" s="14">
        <f>IFERROR(F798/'دیتا اولیه'!$AP$2*1000000,"")</f>
        <v>776.04070495065343</v>
      </c>
      <c r="H798" s="15">
        <f>IFERROR(VLOOKUP($A798,'دیتا اولیه'!$A:$AM,16,FALSE)/10000000000,"")</f>
        <v>189.47829999999999</v>
      </c>
      <c r="I798" s="14">
        <f>IFERROR(H798/'دیتا اولیه'!$AQ$2*1000000,"")</f>
        <v>3663.6818902509763</v>
      </c>
      <c r="J798" s="15">
        <f t="shared" si="49"/>
        <v>126.08333333333555</v>
      </c>
      <c r="K798" s="14">
        <f>IFERROR(J798/'دیتا اولیه'!$AR$2*1000000,"")</f>
        <v>2112.0547654544712</v>
      </c>
      <c r="L798" s="14">
        <f>IFERROR(VLOOKUP($A798,'دیتا اولیه'!$A:$AM,15,FALSE)/10000000000,"")</f>
        <v>0.30259999999999998</v>
      </c>
      <c r="M798" s="14">
        <f>IFERROR(L798/'دیتا اولیه'!$AS$2*1000000,"")</f>
        <v>4.4762651440067449</v>
      </c>
      <c r="N798" s="51">
        <f>IFERROR(VLOOKUP($A798,'دیتا اولیه'!$A:$AM,36,FALSE),"")</f>
        <v>-0.99760000000000004</v>
      </c>
      <c r="O798" s="35">
        <f t="shared" si="50"/>
        <v>-0.99788061123356164</v>
      </c>
      <c r="P798" s="51">
        <f>IFERROR(VLOOKUP($A798,'دیتا اولیه'!$A:$AM,37,FALSE),"")</f>
        <v>-0.99229999999999996</v>
      </c>
      <c r="Q798" s="34">
        <f t="shared" si="51"/>
        <v>-0.99423191964615909</v>
      </c>
      <c r="R798" s="54">
        <f>IFERROR(VLOOKUP($A798,'دیتا اولیه'!$A:$AM,31,FALSE),"")</f>
        <v>1.5012000000000001</v>
      </c>
      <c r="S798" s="14">
        <f>IFERROR(VLOOKUP($A798,'دیتا اولیه'!$A:$AM,17,FALSE)/10000000000,"")</f>
        <v>117.53400000000001</v>
      </c>
      <c r="T798" s="14">
        <f>IFERROR(S798/'دیتا اولیه'!$AR$2*1000000,"")</f>
        <v>1968.8426554098198</v>
      </c>
      <c r="U798" s="30">
        <f>IFERROR(VLOOKUP($A798,'دیتا اولیه'!$A:$AM,22,FALSE),"")</f>
        <v>0.50029999999999997</v>
      </c>
      <c r="V798" s="19">
        <f>IFERROR(VLOOKUP($A798,'دیتا اولیه'!$A:$AN,20,FALSE)/10000000000/L798,"")</f>
        <v>5.2789160608063455</v>
      </c>
      <c r="W798" s="14">
        <f>IFERROR(VLOOKUP($A798,'دیتا اولیه'!$A:$AN,40,FALSE),"")</f>
        <v>149.0994</v>
      </c>
      <c r="X798" s="18">
        <f>IFERROR(VLOOKUP($A798,'دیتا اولیه'!$A:$AN,23,FALSE),"")</f>
        <v>7.1989000000000001</v>
      </c>
      <c r="Y798" s="18">
        <f>IFERROR(VLOOKUP($A798,'دیتا اولیه'!$A:$AN,24,FALSE),"")</f>
        <v>13.776199999999999</v>
      </c>
      <c r="Z798" s="18" t="str">
        <f>IFERROR(VLOOKUP($A798,'دیتا اولیه'!$A:$AN,25,FALSE),"")</f>
        <v>-</v>
      </c>
      <c r="AA798" s="30">
        <f>IFERROR(VLOOKUP($A798,'دیتا اولیه'!$A:$AN,38,FALSE),"")</f>
        <v>-0.1416</v>
      </c>
      <c r="AB798" s="18">
        <f>IFERROR(VLOOKUP($A798,'دیتا اولیه'!$A:$AN,39,FALSE),"")</f>
        <v>0.56110000000000004</v>
      </c>
      <c r="AC798" s="49"/>
    </row>
    <row r="799" spans="1:29" ht="20.5" thickBot="1" x14ac:dyDescent="0.4">
      <c r="A799" s="14" t="s">
        <v>381</v>
      </c>
      <c r="B799" s="13" t="str">
        <f>VLOOKUP($A799,'دیتا اولیه'!$A:$AM,2,FALSE)</f>
        <v>بین‌المللی‌توسعه‌ساختمان</v>
      </c>
      <c r="C799" s="13" t="str">
        <f>VLOOKUP($A799,'دیتا اولیه'!$A:$AM,3,FALSE)</f>
        <v>انبوه سازی، املاک و مستغلات</v>
      </c>
      <c r="D799" s="13">
        <f>VLOOKUP($A799,'دیتا اولیه'!$A:$AM,5,FALSE)/10000000000</f>
        <v>4788</v>
      </c>
      <c r="E799" s="15">
        <f>IFERROR(D799/'دیتا اولیه'!$AO$2*1000,"")</f>
        <v>57.136038186157521</v>
      </c>
      <c r="F799" s="15" t="str">
        <f t="shared" si="48"/>
        <v/>
      </c>
      <c r="G799" s="14" t="str">
        <f>IFERROR(F799/'دیتا اولیه'!$AP$2*1000000,"")</f>
        <v/>
      </c>
      <c r="H799" s="15">
        <f>IFERROR(VLOOKUP($A799,'دیتا اولیه'!$A:$AM,16,FALSE)/10000000000,"")</f>
        <v>576.43489999999997</v>
      </c>
      <c r="I799" s="14">
        <f>IFERROR(H799/'دیتا اولیه'!$AQ$2*1000000,"")</f>
        <v>11145.730693375614</v>
      </c>
      <c r="J799" s="15">
        <f t="shared" si="49"/>
        <v>622.97832817337473</v>
      </c>
      <c r="K799" s="14">
        <f>IFERROR(J799/'دیتا اولیه'!$AR$2*1000000,"")</f>
        <v>10435.672281243191</v>
      </c>
      <c r="L799" s="14">
        <f>IFERROR(VLOOKUP($A799,'دیتا اولیه'!$A:$AM,15,FALSE)/10000000000,"")</f>
        <v>-20.122199999999999</v>
      </c>
      <c r="M799" s="14">
        <f>IFERROR(L799/'دیتا اولیه'!$AS$2*1000000,"")</f>
        <v>-297.66127720004141</v>
      </c>
      <c r="N799" s="51">
        <f>IFERROR(VLOOKUP($A799,'دیتا اولیه'!$A:$AM,36,FALSE),"")</f>
        <v>-1.0323</v>
      </c>
      <c r="O799" s="35">
        <f t="shared" si="50"/>
        <v>-1.0285234404816497</v>
      </c>
      <c r="P799" s="51" t="str">
        <f>IFERROR(VLOOKUP($A799,'دیتا اولیه'!$A:$AM,37,FALSE),"")</f>
        <v>-</v>
      </c>
      <c r="Q799" s="34" t="str">
        <f t="shared" si="51"/>
        <v/>
      </c>
      <c r="R799" s="54">
        <f>IFERROR(VLOOKUP($A799,'دیتا اولیه'!$A:$AM,31,FALSE),"")</f>
        <v>0.54610000000000003</v>
      </c>
      <c r="S799" s="14">
        <f>IFERROR(VLOOKUP($A799,'دیتا اولیه'!$A:$AM,17,FALSE)/10000000000,"")</f>
        <v>541.55690000000004</v>
      </c>
      <c r="T799" s="14">
        <f>IFERROR(S799/'دیتا اولیه'!$AR$2*1000000,"")</f>
        <v>9071.7607249945577</v>
      </c>
      <c r="U799" s="30">
        <f>IFERROR(VLOOKUP($A799,'دیتا اولیه'!$A:$AM,22,FALSE),"")</f>
        <v>0.23419999999999999</v>
      </c>
      <c r="V799" s="19" t="str">
        <f>IFERROR(VLOOKUP($A799,'دیتا اولیه'!$A:$AN,20,FALSE)/10000000000/L799,"")</f>
        <v/>
      </c>
      <c r="W799" s="14">
        <f>IFERROR(VLOOKUP($A799,'دیتا اولیه'!$A:$AN,40,FALSE),"")</f>
        <v>529.39919999999995</v>
      </c>
      <c r="X799" s="18">
        <f>IFERROR(VLOOKUP($A799,'دیتا اولیه'!$A:$AN,23,FALSE),"")</f>
        <v>8.2124000000000006</v>
      </c>
      <c r="Y799" s="18">
        <f>IFERROR(VLOOKUP($A799,'دیتا اولیه'!$A:$AN,24,FALSE),"")</f>
        <v>8.3660999999999994</v>
      </c>
      <c r="Z799" s="18">
        <f>IFERROR(VLOOKUP($A799,'دیتا اولیه'!$A:$AN,25,FALSE),"")</f>
        <v>3.335</v>
      </c>
      <c r="AA799" s="30">
        <f>IFERROR(VLOOKUP($A799,'دیتا اولیه'!$A:$AN,38,FALSE),"")</f>
        <v>0.3705</v>
      </c>
      <c r="AB799" s="18">
        <f>IFERROR(VLOOKUP($A799,'دیتا اولیه'!$A:$AN,39,FALSE),"")</f>
        <v>0.83609999999999995</v>
      </c>
      <c r="AC799" s="49"/>
    </row>
    <row r="800" spans="1:29" ht="20.5" thickBot="1" x14ac:dyDescent="0.4">
      <c r="A800" s="14" t="s">
        <v>1209</v>
      </c>
      <c r="B800" s="13" t="str">
        <f>VLOOKUP($A800,'دیتا اولیه'!$A:$AM,2,FALSE)</f>
        <v>س.توسعه و عمران استان اردبیل</v>
      </c>
      <c r="C800" s="13" t="str">
        <f>VLOOKUP($A800,'دیتا اولیه'!$A:$AM,3,FALSE)</f>
        <v>انبوه سازی، املاک و مستغلات</v>
      </c>
      <c r="D800" s="13">
        <f>VLOOKUP($A800,'دیتا اولیه'!$A:$AM,5,FALSE)/10000000000</f>
        <v>1276.25</v>
      </c>
      <c r="E800" s="15">
        <f>IFERROR(D800/'دیتا اولیه'!$AO$2*1000,"")</f>
        <v>15.229713603818615</v>
      </c>
      <c r="F800" s="15">
        <f t="shared" si="48"/>
        <v>0.31350393586429254</v>
      </c>
      <c r="G800" s="14">
        <f>IFERROR(F800/'دیتا اولیه'!$AP$2*1000000,"")</f>
        <v>6.1908360162774985</v>
      </c>
      <c r="H800" s="15">
        <f>IFERROR(VLOOKUP($A800,'دیتا اولیه'!$A:$AM,16,FALSE)/10000000000,"")</f>
        <v>10.4277</v>
      </c>
      <c r="I800" s="14">
        <f>IFERROR(H800/'دیتا اولیه'!$AQ$2*1000000,"")</f>
        <v>201.62612630032098</v>
      </c>
      <c r="J800" s="15">
        <f t="shared" si="49"/>
        <v>12.62339181286551</v>
      </c>
      <c r="K800" s="14">
        <f>IFERROR(J800/'دیتا اولیه'!$AR$2*1000000,"")</f>
        <v>211.45772505930799</v>
      </c>
      <c r="L800" s="14">
        <f>IFERROR(VLOOKUP($A800,'دیتا اولیه'!$A:$AM,15,FALSE)/10000000000,"")</f>
        <v>-1.0792999999999999</v>
      </c>
      <c r="M800" s="14">
        <f>IFERROR(L800/'دیتا اولیه'!$AS$2*1000000,"")</f>
        <v>-15.965740151772904</v>
      </c>
      <c r="N800" s="51">
        <f>IFERROR(VLOOKUP($A800,'دیتا اولیه'!$A:$AM,36,FALSE),"")</f>
        <v>-1.0854999999999999</v>
      </c>
      <c r="O800" s="35">
        <f t="shared" si="50"/>
        <v>-1.0755032248043668</v>
      </c>
      <c r="P800" s="51">
        <f>IFERROR(VLOOKUP($A800,'دیتا اولیه'!$A:$AM,37,FALSE),"")</f>
        <v>-4.4427000000000003</v>
      </c>
      <c r="Q800" s="34">
        <f t="shared" si="51"/>
        <v>-3.5789311992426152</v>
      </c>
      <c r="R800" s="54" t="str">
        <f>IFERROR(VLOOKUP($A800,'دیتا اولیه'!$A:$AM,31,FALSE),"")</f>
        <v>-</v>
      </c>
      <c r="S800" s="14">
        <f>IFERROR(VLOOKUP($A800,'دیتا اولیه'!$A:$AM,17,FALSE)/10000000000,"")</f>
        <v>-2.0874000000000001</v>
      </c>
      <c r="T800" s="14">
        <f>IFERROR(S800/'دیتا اولیه'!$AR$2*1000000,"")</f>
        <v>-34.966581235237953</v>
      </c>
      <c r="U800" s="30" t="str">
        <f>IFERROR(VLOOKUP($A800,'دیتا اولیه'!$A:$AM,22,FALSE),"")</f>
        <v>-</v>
      </c>
      <c r="V800" s="19" t="str">
        <f>IFERROR(VLOOKUP($A800,'دیتا اولیه'!$A:$AN,20,FALSE)/10000000000/L800,"")</f>
        <v/>
      </c>
      <c r="W800" s="14">
        <f>IFERROR(VLOOKUP($A800,'دیتا اولیه'!$A:$AN,40,FALSE),"")</f>
        <v>255.66970000000001</v>
      </c>
      <c r="X800" s="18">
        <f>IFERROR(VLOOKUP($A800,'دیتا اولیه'!$A:$AN,23,FALSE),"")</f>
        <v>88.017200000000003</v>
      </c>
      <c r="Y800" s="18">
        <f>IFERROR(VLOOKUP($A800,'دیتا اولیه'!$A:$AN,24,FALSE),"")</f>
        <v>141.55119999999999</v>
      </c>
      <c r="Z800" s="18" t="str">
        <f>IFERROR(VLOOKUP($A800,'دیتا اولیه'!$A:$AN,25,FALSE),"")</f>
        <v>-</v>
      </c>
      <c r="AA800" s="30">
        <f>IFERROR(VLOOKUP($A800,'دیتا اولیه'!$A:$AN,38,FALSE),"")</f>
        <v>0.83479999999999999</v>
      </c>
      <c r="AB800" s="18">
        <f>IFERROR(VLOOKUP($A800,'دیتا اولیه'!$A:$AN,39,FALSE),"")</f>
        <v>0.29370000000000002</v>
      </c>
      <c r="AC800" s="49"/>
    </row>
    <row r="801" spans="1:29" ht="20.5" thickBot="1" x14ac:dyDescent="0.4">
      <c r="A801" s="14" t="s">
        <v>909</v>
      </c>
      <c r="B801" s="13" t="str">
        <f>VLOOKUP($A801,'دیتا اولیه'!$A:$AM,2,FALSE)</f>
        <v>آ.س.پ</v>
      </c>
      <c r="C801" s="13" t="str">
        <f>VLOOKUP($A801,'دیتا اولیه'!$A:$AM,3,FALSE)</f>
        <v>انبوه سازی، املاک و مستغلات</v>
      </c>
      <c r="D801" s="13">
        <f>VLOOKUP($A801,'دیتا اولیه'!$A:$AM,5,FALSE)/10000000000</f>
        <v>1863</v>
      </c>
      <c r="E801" s="15">
        <f>IFERROR(D801/'دیتا اولیه'!$AO$2*1000,"")</f>
        <v>22.231503579952268</v>
      </c>
      <c r="F801" s="15">
        <f t="shared" si="48"/>
        <v>30.302813543156891</v>
      </c>
      <c r="G801" s="14">
        <f>IFERROR(F801/'دیتا اولیه'!$AP$2*1000000,"")</f>
        <v>598.39679192647884</v>
      </c>
      <c r="H801" s="15">
        <f>IFERROR(VLOOKUP($A801,'دیتا اولیه'!$A:$AM,16,FALSE)/10000000000,"")</f>
        <v>124.0879</v>
      </c>
      <c r="I801" s="14">
        <f>IFERROR(H801/'دیتا اولیه'!$AQ$2*1000000,"")</f>
        <v>2399.3174523376774</v>
      </c>
      <c r="J801" s="15">
        <f t="shared" si="49"/>
        <v>8.9036009527812805</v>
      </c>
      <c r="K801" s="14">
        <f>IFERROR(J801/'دیتا اولیه'!$AR$2*1000000,"")</f>
        <v>149.14653923616399</v>
      </c>
      <c r="L801" s="14">
        <f>IFERROR(VLOOKUP($A801,'دیتا اولیه'!$A:$AM,15,FALSE)/10000000000,"")</f>
        <v>-6.3544999999999998</v>
      </c>
      <c r="M801" s="14">
        <f>IFERROR(L801/'دیتا اولیه'!$AS$2*1000000,"")</f>
        <v>-94.000088756083485</v>
      </c>
      <c r="N801" s="51">
        <f>IFERROR(VLOOKUP($A801,'دیتا اولیه'!$A:$AM,36,FALSE),"")</f>
        <v>-1.7137</v>
      </c>
      <c r="O801" s="35">
        <f t="shared" si="50"/>
        <v>-1.6302532344196092</v>
      </c>
      <c r="P801" s="51">
        <f>IFERROR(VLOOKUP($A801,'دیتا اولیه'!$A:$AM,37,FALSE),"")</f>
        <v>-1.2097</v>
      </c>
      <c r="Q801" s="34">
        <f t="shared" si="51"/>
        <v>-1.1570865519740832</v>
      </c>
      <c r="R801" s="54">
        <f>IFERROR(VLOOKUP($A801,'دیتا اولیه'!$A:$AM,31,FALSE),"")</f>
        <v>-0.99780000000000002</v>
      </c>
      <c r="S801" s="14">
        <f>IFERROR(VLOOKUP($A801,'دیتا اولیه'!$A:$AM,17,FALSE)/10000000000,"")</f>
        <v>59.342599999999997</v>
      </c>
      <c r="T801" s="14">
        <f>IFERROR(S801/'دیتا اولیه'!$AR$2*1000000,"")</f>
        <v>994.06335326733324</v>
      </c>
      <c r="U801" s="30">
        <f>IFERROR(VLOOKUP($A801,'دیتا اولیه'!$A:$AM,22,FALSE),"")</f>
        <v>0.52380000000000004</v>
      </c>
      <c r="V801" s="19" t="str">
        <f>IFERROR(VLOOKUP($A801,'دیتا اولیه'!$A:$AN,20,FALSE)/10000000000/L801,"")</f>
        <v/>
      </c>
      <c r="W801" s="14">
        <f>IFERROR(VLOOKUP($A801,'دیتا اولیه'!$A:$AN,40,FALSE),"")</f>
        <v>185.7227</v>
      </c>
      <c r="X801" s="18">
        <f>IFERROR(VLOOKUP($A801,'دیتا اولیه'!$A:$AN,23,FALSE),"")</f>
        <v>3.3334999999999999</v>
      </c>
      <c r="Y801" s="18">
        <f>IFERROR(VLOOKUP($A801,'دیتا اولیه'!$A:$AN,24,FALSE),"")</f>
        <v>21.098400000000002</v>
      </c>
      <c r="Z801" s="18" t="str">
        <f>IFERROR(VLOOKUP($A801,'دیتا اولیه'!$A:$AN,25,FALSE),"")</f>
        <v>-</v>
      </c>
      <c r="AA801" s="30">
        <f>IFERROR(VLOOKUP($A801,'دیتا اولیه'!$A:$AN,38,FALSE),"")</f>
        <v>0.1726</v>
      </c>
      <c r="AB801" s="18">
        <f>IFERROR(VLOOKUP($A801,'دیتا اولیه'!$A:$AN,39,FALSE),"")</f>
        <v>0.87919999999999998</v>
      </c>
      <c r="AC801" s="49"/>
    </row>
    <row r="802" spans="1:29" ht="20.5" thickBot="1" x14ac:dyDescent="0.4">
      <c r="A802" s="14" t="s">
        <v>1513</v>
      </c>
      <c r="B802" s="13" t="str">
        <f>VLOOKUP($A802,'دیتا اولیه'!$A:$AM,2,FALSE)</f>
        <v>سرمایه گذاری توسعه عمران زاگرس</v>
      </c>
      <c r="C802" s="13" t="str">
        <f>VLOOKUP($A802,'دیتا اولیه'!$A:$AM,3,FALSE)</f>
        <v>انبوه سازی، املاک و مستغلات</v>
      </c>
      <c r="D802" s="13">
        <f>VLOOKUP($A802,'دیتا اولیه'!$A:$AM,5,FALSE)/10000000000</f>
        <v>1005.84</v>
      </c>
      <c r="E802" s="15">
        <f>IFERROR(D802/'دیتا اولیه'!$AO$2*1000,"")</f>
        <v>12.002863961813842</v>
      </c>
      <c r="F802" s="15">
        <f t="shared" si="48"/>
        <v>0.52090221144662407</v>
      </c>
      <c r="G802" s="14">
        <f>IFERROR(F802/'دیتا اولیه'!$AP$2*1000000,"")</f>
        <v>10.286378583069196</v>
      </c>
      <c r="H802" s="15">
        <f>IFERROR(VLOOKUP($A802,'دیتا اولیه'!$A:$AM,16,FALSE)/10000000000,"")</f>
        <v>17.144600000000001</v>
      </c>
      <c r="I802" s="14">
        <f>IFERROR(H802/'دیتا اولیه'!$AQ$2*1000000,"")</f>
        <v>331.50160485710973</v>
      </c>
      <c r="J802" s="15">
        <f t="shared" si="49"/>
        <v>16.086216676120248</v>
      </c>
      <c r="K802" s="14">
        <f>IFERROR(J802/'دیتا اولیه'!$AR$2*1000000,"")</f>
        <v>269.46440652160493</v>
      </c>
      <c r="L802" s="14">
        <f>IFERROR(VLOOKUP($A802,'دیتا اولیه'!$A:$AM,15,FALSE)/10000000000,"")</f>
        <v>2.8359999999999999</v>
      </c>
      <c r="M802" s="14">
        <f>IFERROR(L802/'دیتا اولیه'!$AS$2*1000000,"")</f>
        <v>41.952042129554293</v>
      </c>
      <c r="N802" s="51">
        <f>IFERROR(VLOOKUP($A802,'دیتا اولیه'!$A:$AM,36,FALSE),"")</f>
        <v>-0.82369999999999999</v>
      </c>
      <c r="O802" s="35">
        <f t="shared" si="50"/>
        <v>-0.84431323353204835</v>
      </c>
      <c r="P802" s="51">
        <f>IFERROR(VLOOKUP($A802,'دیتا اولیه'!$A:$AM,37,FALSE),"")</f>
        <v>4.4443999999999999</v>
      </c>
      <c r="Q802" s="34">
        <f t="shared" si="51"/>
        <v>3.0784073608378568</v>
      </c>
      <c r="R802" s="54" t="str">
        <f>IFERROR(VLOOKUP($A802,'دیتا اولیه'!$A:$AM,31,FALSE),"")</f>
        <v>-</v>
      </c>
      <c r="S802" s="14">
        <f>IFERROR(VLOOKUP($A802,'دیتا اولیه'!$A:$AM,17,FALSE)/10000000000,"")</f>
        <v>21.5747</v>
      </c>
      <c r="T802" s="14">
        <f>IFERROR(S802/'دیتا اولیه'!$AR$2*1000000,"")</f>
        <v>361.40342060740068</v>
      </c>
      <c r="U802" s="30">
        <f>IFERROR(VLOOKUP($A802,'دیتا اولیه'!$A:$AM,22,FALSE),"")</f>
        <v>0.69989999999999997</v>
      </c>
      <c r="V802" s="19" t="str">
        <f>IFERROR(VLOOKUP($A802,'دیتا اولیه'!$A:$AN,20,FALSE)/10000000000/L802,"")</f>
        <v/>
      </c>
      <c r="W802" s="14">
        <f>IFERROR(VLOOKUP($A802,'دیتا اولیه'!$A:$AN,40,FALSE),"")</f>
        <v>99.936499999999995</v>
      </c>
      <c r="X802" s="18">
        <f>IFERROR(VLOOKUP($A802,'دیتا اولیه'!$A:$AN,23,FALSE),"")</f>
        <v>29.120899999999999</v>
      </c>
      <c r="Y802" s="18">
        <f>IFERROR(VLOOKUP($A802,'دیتا اولیه'!$A:$AN,24,FALSE),"")</f>
        <v>50.949800000000003</v>
      </c>
      <c r="Z802" s="18" t="str">
        <f>IFERROR(VLOOKUP($A802,'دیتا اولیه'!$A:$AN,25,FALSE),"")</f>
        <v>-</v>
      </c>
      <c r="AA802" s="30">
        <f>IFERROR(VLOOKUP($A802,'دیتا اولیه'!$A:$AN,38,FALSE),"")</f>
        <v>0.3538</v>
      </c>
      <c r="AB802" s="18">
        <f>IFERROR(VLOOKUP($A802,'دیتا اولیه'!$A:$AN,39,FALSE),"")</f>
        <v>0.32469999999999999</v>
      </c>
    </row>
    <row r="803" spans="1:29" ht="20.5" thickBot="1" x14ac:dyDescent="0.4">
      <c r="A803" s="14" t="s">
        <v>1346</v>
      </c>
      <c r="B803" s="13" t="str">
        <f>VLOOKUP($A803,'دیتا اولیه'!$A:$AM,2,FALSE)</f>
        <v>شرکت عمران و سازندگی قزوین</v>
      </c>
      <c r="C803" s="13" t="str">
        <f>VLOOKUP($A803,'دیتا اولیه'!$A:$AM,3,FALSE)</f>
        <v>انبوه سازی، املاک و مستغلات</v>
      </c>
      <c r="D803" s="13">
        <f>VLOOKUP($A803,'دیتا اولیه'!$A:$AM,5,FALSE)/10000000000</f>
        <v>399.7</v>
      </c>
      <c r="E803" s="15">
        <f>IFERROR(D803/'دیتا اولیه'!$AO$2*1000,"")</f>
        <v>4.7696897374701672</v>
      </c>
      <c r="F803" s="15" t="str">
        <f t="shared" si="48"/>
        <v/>
      </c>
      <c r="G803" s="14" t="str">
        <f>IFERROR(F803/'دیتا اولیه'!$AP$2*1000000,"")</f>
        <v/>
      </c>
      <c r="H803" s="15">
        <f>IFERROR(VLOOKUP($A803,'دیتا اولیه'!$A:$AM,16,FALSE)/10000000000,"")</f>
        <v>0.48430000000000001</v>
      </c>
      <c r="I803" s="14">
        <f>IFERROR(H803/'دیتا اولیه'!$AQ$2*1000000,"")</f>
        <v>9.3642445570207666</v>
      </c>
      <c r="J803" s="15">
        <f t="shared" si="49"/>
        <v>5.2666769610870912</v>
      </c>
      <c r="K803" s="14">
        <f>IFERROR(J803/'دیتا اولیه'!$AR$2*1000000,"")</f>
        <v>88.223477914921872</v>
      </c>
      <c r="L803" s="14">
        <f>IFERROR(VLOOKUP($A803,'دیتا اولیه'!$A:$AM,15,FALSE)/10000000000,"")</f>
        <v>-3.4106999999999998</v>
      </c>
      <c r="M803" s="14">
        <f>IFERROR(L803/'دیتا اولیه'!$AS$2*1000000,"")</f>
        <v>-50.453395659827514</v>
      </c>
      <c r="N803" s="51">
        <f>IFERROR(VLOOKUP($A803,'دیتا اولیه'!$A:$AM,36,FALSE),"")</f>
        <v>-1.6476</v>
      </c>
      <c r="O803" s="35">
        <f t="shared" si="50"/>
        <v>-1.5718817354772858</v>
      </c>
      <c r="P803" s="51" t="str">
        <f>IFERROR(VLOOKUP($A803,'دیتا اولیه'!$A:$AM,37,FALSE),"")</f>
        <v>-</v>
      </c>
      <c r="Q803" s="34" t="str">
        <f t="shared" si="51"/>
        <v/>
      </c>
      <c r="R803" s="54" t="str">
        <f>IFERROR(VLOOKUP($A803,'دیتا اولیه'!$A:$AM,31,FALSE),"")</f>
        <v>-</v>
      </c>
      <c r="S803" s="14">
        <f>IFERROR(VLOOKUP($A803,'دیتا اولیه'!$A:$AM,17,FALSE)/10000000000,"")</f>
        <v>-10.338200000000001</v>
      </c>
      <c r="T803" s="14">
        <f>IFERROR(S803/'دیتا اولیه'!$AR$2*1000000,"")</f>
        <v>-173.17788163559308</v>
      </c>
      <c r="U803" s="30" t="str">
        <f>IFERROR(VLOOKUP($A803,'دیتا اولیه'!$A:$AM,22,FALSE),"")</f>
        <v>-</v>
      </c>
      <c r="V803" s="19" t="str">
        <f>IFERROR(VLOOKUP($A803,'دیتا اولیه'!$A:$AN,20,FALSE)/10000000000/L803,"")</f>
        <v/>
      </c>
      <c r="W803" s="14">
        <f>IFERROR(VLOOKUP($A803,'دیتا اولیه'!$A:$AN,40,FALSE),"")</f>
        <v>1171.9940999999999</v>
      </c>
      <c r="X803" s="18">
        <f>IFERROR(VLOOKUP($A803,'دیتا اولیه'!$A:$AN,23,FALSE),"")</f>
        <v>57.1</v>
      </c>
      <c r="Y803" s="18" t="str">
        <f>IFERROR(VLOOKUP($A803,'دیتا اولیه'!$A:$AN,24,FALSE),"")</f>
        <v>-</v>
      </c>
      <c r="Z803" s="18" t="str">
        <f>IFERROR(VLOOKUP($A803,'دیتا اولیه'!$A:$AN,25,FALSE),"")</f>
        <v>-</v>
      </c>
      <c r="AA803" s="30">
        <f>IFERROR(VLOOKUP($A803,'دیتا اولیه'!$A:$AN,38,FALSE),"")</f>
        <v>3.6900000000000002E-2</v>
      </c>
      <c r="AB803" s="18">
        <f>IFERROR(VLOOKUP($A803,'دیتا اولیه'!$A:$AN,39,FALSE),"")</f>
        <v>0.80200000000000005</v>
      </c>
    </row>
    <row r="804" spans="1:29" x14ac:dyDescent="0.35">
      <c r="A804" s="14" t="s">
        <v>1723</v>
      </c>
      <c r="B804" s="13" t="str">
        <f>VLOOKUP($A804,'دیتا اولیه'!$A:$AM,2,FALSE)</f>
        <v>سخت آژند</v>
      </c>
      <c r="C804" s="13" t="str">
        <f>VLOOKUP($A804,'دیتا اولیه'!$A:$AM,3,FALSE)</f>
        <v>انبوه سازی، املاک و مستغلات</v>
      </c>
      <c r="D804" s="13">
        <f>VLOOKUP($A804,'دیتا اولیه'!$A:$AM,5,FALSE)/10000000000</f>
        <v>164.16</v>
      </c>
      <c r="E804" s="15">
        <f>IFERROR(D804/'دیتا اولیه'!$AO$2*1000,"")</f>
        <v>1.9589498806682577</v>
      </c>
      <c r="F804" s="15" t="str">
        <f t="shared" si="48"/>
        <v/>
      </c>
      <c r="G804" s="14" t="str">
        <f>IFERROR(F804/'دیتا اولیه'!$AP$2*1000000,"")</f>
        <v/>
      </c>
      <c r="H804" s="15">
        <f>IFERROR(VLOOKUP($A804,'دیتا اولیه'!$A:$AM,16,FALSE)/10000000000,"")</f>
        <v>-6.9118000000000004</v>
      </c>
      <c r="I804" s="14">
        <f>IFERROR(H804/'دیتا اولیه'!$AQ$2*1000000,"")</f>
        <v>-133.6439924204339</v>
      </c>
      <c r="J804" s="15" t="str">
        <f t="shared" si="49"/>
        <v/>
      </c>
      <c r="K804" s="14" t="str">
        <f>IFERROR(J804/'دیتا اولیه'!$AR$2*1000000,"")</f>
        <v/>
      </c>
      <c r="L804" s="14">
        <f>IFERROR(VLOOKUP($A804,'دیتا اولیه'!$A:$AM,15,FALSE)/10000000000,"")</f>
        <v>-6.9118000000000004</v>
      </c>
      <c r="M804" s="14">
        <f>IFERROR(L804/'دیتا اولیه'!$AS$2*1000000,"")</f>
        <v>-102.24404964423603</v>
      </c>
      <c r="N804" s="51" t="str">
        <f>IFERROR(VLOOKUP($A804,'دیتا اولیه'!$A:$AM,36,FALSE),"")</f>
        <v>-</v>
      </c>
      <c r="O804" s="35" t="str">
        <f t="shared" si="50"/>
        <v/>
      </c>
      <c r="P804" s="51" t="str">
        <f>IFERROR(VLOOKUP($A804,'دیتا اولیه'!$A:$AM,37,FALSE),"")</f>
        <v>-</v>
      </c>
      <c r="Q804" s="34" t="str">
        <f t="shared" si="51"/>
        <v/>
      </c>
      <c r="R804" s="54">
        <f>IFERROR(VLOOKUP($A804,'دیتا اولیه'!$A:$AM,31,FALSE),"")</f>
        <v>0.66049999999999998</v>
      </c>
      <c r="S804" s="14">
        <f>IFERROR(VLOOKUP($A804,'دیتا اولیه'!$A:$AM,17,FALSE)/10000000000,"")</f>
        <v>6.9203000000000001</v>
      </c>
      <c r="T804" s="14">
        <f>IFERROR(S804/'دیتا اولیه'!$AR$2*1000000,"")</f>
        <v>115.92374826205672</v>
      </c>
      <c r="U804" s="30">
        <f>IFERROR(VLOOKUP($A804,'دیتا اولیه'!$A:$AM,22,FALSE),"")</f>
        <v>9.9400000000000002E-2</v>
      </c>
      <c r="V804" s="19">
        <f>IFERROR(VLOOKUP($A804,'دیتا اولیه'!$A:$AN,20,FALSE)/10000000000/L804,"")</f>
        <v>-1.4397262652275817</v>
      </c>
      <c r="W804" s="14">
        <f>IFERROR(VLOOKUP($A804,'دیتا اولیه'!$A:$AN,40,FALSE),"")</f>
        <v>1139.0349000000001</v>
      </c>
      <c r="X804" s="18">
        <f>IFERROR(VLOOKUP($A804,'دیتا اولیه'!$A:$AN,23,FALSE),"")</f>
        <v>5.9931000000000001</v>
      </c>
      <c r="Y804" s="18">
        <f>IFERROR(VLOOKUP($A804,'دیتا اولیه'!$A:$AN,24,FALSE),"")</f>
        <v>201.98859999999999</v>
      </c>
      <c r="Z804" s="18" t="str">
        <f>IFERROR(VLOOKUP($A804,'دیتا اولیه'!$A:$AN,25,FALSE),"")</f>
        <v>-</v>
      </c>
      <c r="AA804" s="30">
        <f>IFERROR(VLOOKUP($A804,'دیتا اولیه'!$A:$AN,38,FALSE),"")</f>
        <v>4.3700000000000003E-2</v>
      </c>
      <c r="AB804" s="18">
        <f>IFERROR(VLOOKUP($A804,'دیتا اولیه'!$A:$AN,39,FALSE),"")</f>
        <v>0.32900000000000001</v>
      </c>
    </row>
  </sheetData>
  <autoFilter ref="A1:AC804" xr:uid="{0150504C-7B77-4C7C-BFA6-4852C04E94A7}">
    <sortState xmlns:xlrd2="http://schemas.microsoft.com/office/spreadsheetml/2017/richdata2" ref="A42:AC86">
      <sortCondition descending="1" ref="R1:R804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237A1-B2C8-48A3-9E80-527919FC404B}">
  <dimension ref="A1:AC52"/>
  <sheetViews>
    <sheetView rightToLeft="1" tabSelected="1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X17" sqref="X17"/>
    </sheetView>
  </sheetViews>
  <sheetFormatPr defaultColWidth="12.1796875" defaultRowHeight="25.5" customHeight="1" x14ac:dyDescent="0.35"/>
  <cols>
    <col min="1" max="1" width="12.1796875" style="14"/>
    <col min="2" max="2" width="27.26953125" style="14" customWidth="1"/>
    <col min="3" max="3" width="27.81640625" style="14" customWidth="1"/>
    <col min="4" max="6" width="15.7265625" style="14" customWidth="1"/>
    <col min="7" max="9" width="15.7265625" style="15" customWidth="1"/>
    <col min="10" max="10" width="18.453125" style="15" customWidth="1"/>
    <col min="11" max="11" width="19.81640625" style="15" customWidth="1"/>
    <col min="12" max="12" width="15.7265625" style="15" customWidth="1"/>
    <col min="13" max="13" width="17.54296875" style="15" customWidth="1"/>
    <col min="14" max="18" width="15.7265625" style="30" customWidth="1"/>
    <col min="19" max="19" width="15.7265625" style="15" customWidth="1"/>
    <col min="20" max="20" width="14.54296875" style="42" customWidth="1"/>
    <col min="21" max="21" width="15.7265625" style="30" customWidth="1"/>
    <col min="22" max="22" width="17.1796875" style="19" customWidth="1"/>
    <col min="23" max="23" width="19.81640625" style="42" customWidth="1"/>
    <col min="24" max="24" width="15.81640625" style="46" customWidth="1"/>
    <col min="25" max="25" width="16.1796875" style="46" customWidth="1"/>
    <col min="26" max="27" width="18.81640625" style="30" customWidth="1"/>
    <col min="28" max="28" width="40.54296875" style="48" customWidth="1"/>
    <col min="29" max="29" width="86.453125" style="19" customWidth="1"/>
    <col min="30" max="16384" width="12.1796875" style="14"/>
  </cols>
  <sheetData>
    <row r="1" spans="1:29" s="12" customFormat="1" ht="69.75" customHeight="1" thickBot="1" x14ac:dyDescent="0.4">
      <c r="A1" s="1" t="s">
        <v>1557</v>
      </c>
      <c r="B1" s="2" t="s">
        <v>1558</v>
      </c>
      <c r="C1" s="2" t="s">
        <v>1556</v>
      </c>
      <c r="D1" s="3" t="s">
        <v>1568</v>
      </c>
      <c r="E1" s="3" t="s">
        <v>1559</v>
      </c>
      <c r="F1" s="3" t="s">
        <v>1570</v>
      </c>
      <c r="G1" s="4" t="s">
        <v>1580</v>
      </c>
      <c r="H1" s="4" t="s">
        <v>1560</v>
      </c>
      <c r="I1" s="4" t="s">
        <v>1581</v>
      </c>
      <c r="J1" s="4" t="s">
        <v>1561</v>
      </c>
      <c r="K1" s="4" t="s">
        <v>1582</v>
      </c>
      <c r="L1" s="4" t="s">
        <v>1571</v>
      </c>
      <c r="M1" s="4" t="s">
        <v>1583</v>
      </c>
      <c r="N1" s="37" t="s">
        <v>1572</v>
      </c>
      <c r="O1" s="37" t="s">
        <v>1573</v>
      </c>
      <c r="P1" s="37" t="s">
        <v>1574</v>
      </c>
      <c r="Q1" s="37" t="s">
        <v>1575</v>
      </c>
      <c r="R1" s="37" t="s">
        <v>1960</v>
      </c>
      <c r="S1" s="5" t="s">
        <v>1562</v>
      </c>
      <c r="T1" s="39" t="s">
        <v>1563</v>
      </c>
      <c r="U1" s="37" t="s">
        <v>1961</v>
      </c>
      <c r="V1" s="7" t="s">
        <v>1963</v>
      </c>
      <c r="W1" s="43" t="s">
        <v>1564</v>
      </c>
      <c r="X1" s="45" t="s">
        <v>1565</v>
      </c>
      <c r="Y1" s="45" t="s">
        <v>1566</v>
      </c>
      <c r="Z1" s="29" t="s">
        <v>1964</v>
      </c>
      <c r="AA1" s="29" t="s">
        <v>1965</v>
      </c>
      <c r="AB1" s="44" t="s">
        <v>34</v>
      </c>
      <c r="AC1" s="1" t="s">
        <v>1567</v>
      </c>
    </row>
    <row r="2" spans="1:29" ht="25.5" customHeight="1" x14ac:dyDescent="0.35">
      <c r="A2" s="59" t="s">
        <v>305</v>
      </c>
      <c r="B2" s="20" t="str">
        <f>VLOOKUP(Table1[[#This Row],[نماد]],'کل داده ها'!$A:$AC,2,0)</f>
        <v>گروه انتخاب الکترونیک آرمان</v>
      </c>
      <c r="C2" s="60" t="str">
        <f>VLOOKUP(Table1[[#This Row],[نماد]],'کل داده ها'!$A:$AC,3,0)</f>
        <v>وسایل خانگی</v>
      </c>
      <c r="D2" s="14">
        <f>VLOOKUP(Table1[[#This Row],[نماد]],'کل داده ها'!$A:$AC,4,0)</f>
        <v>29027.376147899999</v>
      </c>
      <c r="E2" s="15">
        <f>VLOOKUP(Table1[[#This Row],[نماد]],'کل داده ها'!$A:$AC,5,0)</f>
        <v>346.38873684844867</v>
      </c>
      <c r="F2" s="15">
        <f>VLOOKUP(Table1[[#This Row],[نماد]],'کل داده ها'!$A:$AC,6,0)</f>
        <v>458.07752698724232</v>
      </c>
      <c r="G2" s="15">
        <f>VLOOKUP(Table1[[#This Row],[نماد]],'کل داده ها'!$A:$AC,7,0)</f>
        <v>9045.7647509329054</v>
      </c>
      <c r="H2" s="15">
        <f>VLOOKUP(Table1[[#This Row],[نماد]],'کل داده ها'!$A:$AC,8,0)</f>
        <v>3902.7559000000001</v>
      </c>
      <c r="I2" s="15">
        <f>VLOOKUP(Table1[[#This Row],[نماد]],'کل داده ها'!$A:$AC,9,0)</f>
        <v>75462.235585289454</v>
      </c>
      <c r="J2" s="15">
        <f>VLOOKUP(Table1[[#This Row],[نماد]],'کل داده ها'!$A:$AC,10,0)</f>
        <v>364.59127426913631</v>
      </c>
      <c r="K2" s="15">
        <f>VLOOKUP(Table1[[#This Row],[نماد]],'کل داده ها'!$A:$AC,11,0)</f>
        <v>6107.3634231056221</v>
      </c>
      <c r="L2" s="15">
        <f>VLOOKUP(Table1[[#This Row],[نماد]],'کل داده ها'!$A:$AC,12,0)</f>
        <v>653.49339999999995</v>
      </c>
      <c r="M2" s="15">
        <f>VLOOKUP(Table1[[#This Row],[نماد]],'کل داده ها'!$A:$AC,13,0)</f>
        <v>9666.9191284152585</v>
      </c>
      <c r="N2" s="30">
        <f>VLOOKUP(Table1[[#This Row],[نماد]],'کل داده ها'!$A:$AC,14,0)</f>
        <v>0.79239999999999999</v>
      </c>
      <c r="O2" s="30">
        <f>VLOOKUP(Table1[[#This Row],[نماد]],'کل داده ها'!$A:$AC,15,0)</f>
        <v>0.58283017706838636</v>
      </c>
      <c r="P2" s="30">
        <f>VLOOKUP(Table1[[#This Row],[نماد]],'کل داده ها'!$A:$AC,16,0)</f>
        <v>0.42659999999999998</v>
      </c>
      <c r="Q2" s="30">
        <f>VLOOKUP(Table1[[#This Row],[نماد]],'کل داده ها'!$A:$AC,17,0)</f>
        <v>6.8667978284344899E-2</v>
      </c>
      <c r="R2" s="30">
        <f>VLOOKUP(Table1[[#This Row],[نماد]],'کل داده ها'!$A:$AC,18,0)</f>
        <v>0.99160000000000004</v>
      </c>
      <c r="S2" s="15">
        <f>VLOOKUP(Table1[[#This Row],[نماد]],'کل داده ها'!$A:$AC,19,0)</f>
        <v>2409.2912999999999</v>
      </c>
      <c r="T2" s="41">
        <f>VLOOKUP(Table1[[#This Row],[نماد]],'کل داده ها'!$A:$AC,20,0)</f>
        <v>40358.666264636413</v>
      </c>
      <c r="U2" s="30">
        <f>VLOOKUP(Table1[[#This Row],[نماد]],'کل داده ها'!$A:$AC,21,0)</f>
        <v>0.89680000000000004</v>
      </c>
      <c r="V2" s="17">
        <f>VLOOKUP(Table1[[#This Row],[نماد]],'کل داده ها'!$A:$AC,22,0)</f>
        <v>0.83812078285717972</v>
      </c>
      <c r="W2" s="41">
        <f>VLOOKUP(Table1[[#This Row],[نماد]],'کل داده ها'!$A:$AC,23,0)</f>
        <v>136.298</v>
      </c>
      <c r="X2" s="46">
        <f>VLOOKUP(Table1[[#This Row],[نماد]],'کل داده ها'!$A:$AC,24,0)</f>
        <v>1.5998000000000001</v>
      </c>
      <c r="Y2" s="46">
        <f>VLOOKUP(Table1[[#This Row],[نماد]],'کل داده ها'!$A:$AC,25,0)</f>
        <v>6.6280999999999999</v>
      </c>
      <c r="Z2" s="30" t="str">
        <f>VLOOKUP(Table1[[#This Row],[نماد]],'کل داده ها'!$A:$AC,26,0)</f>
        <v>-</v>
      </c>
      <c r="AA2" s="30">
        <f>VLOOKUP(Table1[[#This Row],[نماد]],'کل داده ها'!$A:$AC,27,0)</f>
        <v>0.56269999999999998</v>
      </c>
      <c r="AB2" s="48" t="str">
        <f>VLOOKUP(Table1[[#This Row],[نماد]],'کل داده ها'!$A:$AC,28,0)</f>
        <v>-</v>
      </c>
      <c r="AC2" s="16" t="s">
        <v>2004</v>
      </c>
    </row>
    <row r="3" spans="1:29" ht="25.5" customHeight="1" x14ac:dyDescent="0.35">
      <c r="A3" s="59" t="s">
        <v>989</v>
      </c>
      <c r="B3" s="20" t="str">
        <f>VLOOKUP(Table1[[#This Row],[نماد]],'کل داده ها'!$A:$AC,2,0)</f>
        <v>همکاران سیستم</v>
      </c>
      <c r="C3" s="60" t="str">
        <f>VLOOKUP(Table1[[#This Row],[نماد]],'کل داده ها'!$A:$AC,3,0)</f>
        <v>نرم افزار و خدمات</v>
      </c>
      <c r="D3" s="14">
        <f>VLOOKUP(Table1[[#This Row],[نماد]],'کل داده ها'!$A:$AC,4,0)</f>
        <v>36630</v>
      </c>
      <c r="E3" s="15">
        <f>VLOOKUP(Table1[[#This Row],[نماد]],'کل داده ها'!$A:$AC,5,0)</f>
        <v>437.11217183770884</v>
      </c>
      <c r="F3" s="15">
        <f>VLOOKUP(Table1[[#This Row],[نماد]],'کل داده ها'!$A:$AC,6,0)</f>
        <v>217.23095916429253</v>
      </c>
      <c r="G3" s="14">
        <f>VLOOKUP(Table1[[#This Row],[نماد]],'کل داده ها'!$A:$AC,7,0)</f>
        <v>4289.7108839710218</v>
      </c>
      <c r="H3" s="15">
        <f>VLOOKUP(Table1[[#This Row],[نماد]],'کل داده ها'!$A:$AC,8,0)</f>
        <v>1816.5862999999999</v>
      </c>
      <c r="I3" s="15">
        <f>VLOOKUP(Table1[[#This Row],[نماد]],'کل داده ها'!$A:$AC,9,0)</f>
        <v>35124.836613944855</v>
      </c>
      <c r="J3" s="15">
        <f>VLOOKUP(Table1[[#This Row],[نماد]],'کل داده ها'!$A:$AC,10,0)</f>
        <v>343.45975975975978</v>
      </c>
      <c r="K3" s="15">
        <f>VLOOKUP(Table1[[#This Row],[نماد]],'کل داده ها'!$A:$AC,11,0)</f>
        <v>5753.3839181158146</v>
      </c>
      <c r="L3" s="15">
        <f>VLOOKUP(Table1[[#This Row],[نماد]],'کل داده ها'!$A:$AC,12,0)</f>
        <v>343.11630000000002</v>
      </c>
      <c r="M3" s="15">
        <f>VLOOKUP(Table1[[#This Row],[نماد]],'کل داده ها'!$A:$AC,13,0)</f>
        <v>5075.6098282569783</v>
      </c>
      <c r="N3" s="30">
        <f>VLOOKUP(Table1[[#This Row],[نماد]],'کل داده ها'!$A:$AC,14,0)</f>
        <v>-1E-3</v>
      </c>
      <c r="O3" s="30">
        <f>VLOOKUP(Table1[[#This Row],[نماد]],'کل داده ها'!$A:$AC,15,0)</f>
        <v>-0.11780442597003016</v>
      </c>
      <c r="P3" s="30">
        <f>VLOOKUP(Table1[[#This Row],[نماد]],'کل داده ها'!$A:$AC,16,0)</f>
        <v>0.57950000000000002</v>
      </c>
      <c r="Q3" s="30">
        <f>VLOOKUP(Table1[[#This Row],[نماد]],'کل داده ها'!$A:$AC,17,0)</f>
        <v>0.18320557388204284</v>
      </c>
      <c r="R3" s="30">
        <f>VLOOKUP(Table1[[#This Row],[نماد]],'کل داده ها'!$A:$AC,18,0)</f>
        <v>0.57920000000000005</v>
      </c>
      <c r="S3" s="15">
        <f>VLOOKUP(Table1[[#This Row],[نماد]],'کل داده ها'!$A:$AC,19,0)</f>
        <v>1035.5905</v>
      </c>
      <c r="T3" s="41">
        <f>VLOOKUP(Table1[[#This Row],[نماد]],'کل داده ها'!$A:$AC,20,0)</f>
        <v>17347.446270331842</v>
      </c>
      <c r="U3" s="61">
        <f>VLOOKUP(Table1[[#This Row],[نماد]],'کل داده ها'!$A:$AC,21,0)</f>
        <v>0.9909</v>
      </c>
      <c r="V3" s="17" t="str">
        <f>VLOOKUP(Table1[[#This Row],[نماد]],'کل داده ها'!$A:$AC,22,0)</f>
        <v/>
      </c>
      <c r="W3" s="41">
        <f>VLOOKUP(Table1[[#This Row],[نماد]],'کل داده ها'!$A:$AC,23,0)</f>
        <v>41.425800000000002</v>
      </c>
      <c r="X3" s="46">
        <f>VLOOKUP(Table1[[#This Row],[نماد]],'کل داده ها'!$A:$AC,24,0)</f>
        <v>14.095800000000001</v>
      </c>
      <c r="Y3" s="46">
        <f>VLOOKUP(Table1[[#This Row],[نماد]],'کل داده ها'!$A:$AC,25,0)</f>
        <v>18.1814</v>
      </c>
      <c r="Z3" s="31" t="str">
        <f>VLOOKUP(Table1[[#This Row],[نماد]],'کل داده ها'!$A:$AC,26,0)</f>
        <v>-</v>
      </c>
      <c r="AA3" s="31">
        <f>VLOOKUP(Table1[[#This Row],[نماد]],'کل داده ها'!$A:$AC,27,0)</f>
        <v>0.34489999999999998</v>
      </c>
      <c r="AB3" s="48">
        <f>VLOOKUP(Table1[[#This Row],[نماد]],'کل داده ها'!$A:$AC,28,0)</f>
        <v>0.89529999999999998</v>
      </c>
      <c r="AC3" s="17"/>
    </row>
    <row r="4" spans="1:29" ht="25.5" customHeight="1" x14ac:dyDescent="0.35">
      <c r="A4" s="59" t="s">
        <v>1298</v>
      </c>
      <c r="B4" s="20" t="str">
        <f>VLOOKUP(Table1[[#This Row],[نماد]],'کل داده ها'!$A:$AC,2,0)</f>
        <v>سپیدار سیستم آسیا</v>
      </c>
      <c r="C4" s="60" t="str">
        <f>VLOOKUP(Table1[[#This Row],[نماد]],'کل داده ها'!$A:$AC,3,0)</f>
        <v>نرم افزار و خدمات</v>
      </c>
      <c r="D4" s="14">
        <f>VLOOKUP(Table1[[#This Row],[نماد]],'کل داده ها'!$A:$AC,4,0)</f>
        <v>9642.5</v>
      </c>
      <c r="E4" s="15">
        <f>VLOOKUP(Table1[[#This Row],[نماد]],'کل داده ها'!$A:$AC,5,0)</f>
        <v>115.06563245823389</v>
      </c>
      <c r="F4" s="15">
        <f>VLOOKUP(Table1[[#This Row],[نماد]],'کل داده ها'!$A:$AC,6,0)</f>
        <v>127.16091433011719</v>
      </c>
      <c r="G4" s="14">
        <f>VLOOKUP(Table1[[#This Row],[نماد]],'کل داده ها'!$A:$AC,7,0)</f>
        <v>2511.0765073087914</v>
      </c>
      <c r="H4" s="15">
        <f>VLOOKUP(Table1[[#This Row],[نماد]],'کل داده ها'!$A:$AC,8,0)</f>
        <v>669.84569999999997</v>
      </c>
      <c r="I4" s="15">
        <f>VLOOKUP(Table1[[#This Row],[نماد]],'کل داده ها'!$A:$AC,9,0)</f>
        <v>12951.887157275996</v>
      </c>
      <c r="J4" s="15">
        <f>VLOOKUP(Table1[[#This Row],[نماد]],'کل داده ها'!$A:$AC,10,0)</f>
        <v>177.45761792879088</v>
      </c>
      <c r="K4" s="15">
        <f>VLOOKUP(Table1[[#This Row],[نماد]],'کل داده ها'!$A:$AC,11,0)</f>
        <v>2972.6387913762983</v>
      </c>
      <c r="L4" s="15">
        <f>VLOOKUP(Table1[[#This Row],[نماد]],'کل داده ها'!$A:$AC,12,0)</f>
        <v>196.37459999999999</v>
      </c>
      <c r="M4" s="15">
        <f>VLOOKUP(Table1[[#This Row],[نماد]],'کل داده ها'!$A:$AC,13,0)</f>
        <v>2904.9067321489329</v>
      </c>
      <c r="N4" s="30">
        <f>VLOOKUP(Table1[[#This Row],[نماد]],'کل داده ها'!$A:$AC,14,0)</f>
        <v>0.1066</v>
      </c>
      <c r="O4" s="30">
        <f>VLOOKUP(Table1[[#This Row],[نماد]],'کل داده ها'!$A:$AC,15,0)</f>
        <v>-2.2785162941376447E-2</v>
      </c>
      <c r="P4" s="30">
        <f>VLOOKUP(Table1[[#This Row],[نماد]],'کل داده ها'!$A:$AC,16,0)</f>
        <v>0.54430000000000001</v>
      </c>
      <c r="Q4" s="30">
        <f>VLOOKUP(Table1[[#This Row],[نماد]],'کل داده ها'!$A:$AC,17,0)</f>
        <v>0.15683720655019906</v>
      </c>
      <c r="R4" s="30">
        <f>VLOOKUP(Table1[[#This Row],[نماد]],'کل داده ها'!$A:$AC,18,0)</f>
        <v>0.35970000000000002</v>
      </c>
      <c r="S4" s="15">
        <f>VLOOKUP(Table1[[#This Row],[نماد]],'کل داده ها'!$A:$AC,19,0)</f>
        <v>758.61749999999995</v>
      </c>
      <c r="T4" s="41">
        <f>VLOOKUP(Table1[[#This Row],[نماد]],'کل داده ها'!$A:$AC,20,0)</f>
        <v>12707.799386903864</v>
      </c>
      <c r="U4" s="30">
        <f>VLOOKUP(Table1[[#This Row],[نماد]],'کل داده ها'!$A:$AC,21,0)</f>
        <v>0.75239999999999996</v>
      </c>
      <c r="V4" s="17" t="str">
        <f>VLOOKUP(Table1[[#This Row],[نماد]],'کل داده ها'!$A:$AC,22,0)</f>
        <v/>
      </c>
      <c r="W4" s="41">
        <f>VLOOKUP(Table1[[#This Row],[نماد]],'کل داده ها'!$A:$AC,23,0)</f>
        <v>19.512899999999998</v>
      </c>
      <c r="X4" s="46">
        <f>VLOOKUP(Table1[[#This Row],[نماد]],'کل داده ها'!$A:$AC,24,0)</f>
        <v>12.097099999999999</v>
      </c>
      <c r="Y4" s="46">
        <f>VLOOKUP(Table1[[#This Row],[نماد]],'کل داده ها'!$A:$AC,25,0)</f>
        <v>11.784800000000001</v>
      </c>
      <c r="Z4" s="31" t="str">
        <f>VLOOKUP(Table1[[#This Row],[نماد]],'کل داده ها'!$A:$AC,26,0)</f>
        <v>-</v>
      </c>
      <c r="AA4" s="31">
        <f>VLOOKUP(Table1[[#This Row],[نماد]],'کل داده ها'!$A:$AC,27,0)</f>
        <v>-9.7799999999999998E-2</v>
      </c>
      <c r="AB4" s="48">
        <f>VLOOKUP(Table1[[#This Row],[نماد]],'کل داده ها'!$A:$AC,28,0)</f>
        <v>0.64510000000000001</v>
      </c>
      <c r="AC4" s="17" t="s">
        <v>2005</v>
      </c>
    </row>
    <row r="5" spans="1:29" ht="25.5" customHeight="1" x14ac:dyDescent="0.35">
      <c r="A5" s="59" t="s">
        <v>816</v>
      </c>
      <c r="B5" s="20" t="str">
        <f>VLOOKUP(Table1[[#This Row],[نماد]],'کل داده ها'!$A:$AC,2,0)</f>
        <v>پیشگامان فن آوری و دانش آرامیس</v>
      </c>
      <c r="C5" s="60" t="str">
        <f>VLOOKUP(Table1[[#This Row],[نماد]],'کل داده ها'!$A:$AC,3,0)</f>
        <v>نرم افزار و خدمات</v>
      </c>
      <c r="D5" s="14">
        <f>VLOOKUP(Table1[[#This Row],[نماد]],'کل داده ها'!$A:$AC,4,0)</f>
        <v>4230.6900871019998</v>
      </c>
      <c r="E5" s="15">
        <f>VLOOKUP(Table1[[#This Row],[نماد]],'کل داده ها'!$A:$AC,5,0)</f>
        <v>50.485561898591882</v>
      </c>
      <c r="F5" s="15">
        <f>VLOOKUP(Table1[[#This Row],[نماد]],'کل داده ها'!$A:$AC,6,0)</f>
        <v>46.933736596095684</v>
      </c>
      <c r="G5" s="14">
        <f>VLOOKUP(Table1[[#This Row],[نماد]],'کل داده ها'!$A:$AC,7,0)</f>
        <v>926.81154415670778</v>
      </c>
      <c r="H5" s="15">
        <f>VLOOKUP(Table1[[#This Row],[نماد]],'کل داده ها'!$A:$AC,8,0)</f>
        <v>179.02930000000001</v>
      </c>
      <c r="I5" s="15">
        <f>VLOOKUP(Table1[[#This Row],[نماد]],'کل داده ها'!$A:$AC,9,0)</f>
        <v>3461.6439150779224</v>
      </c>
      <c r="J5" s="15">
        <f>VLOOKUP(Table1[[#This Row],[نماد]],'کل داده ها'!$A:$AC,10,0)</f>
        <v>70.748316236659406</v>
      </c>
      <c r="K5" s="15">
        <f>VLOOKUP(Table1[[#This Row],[نماد]],'کل داده ها'!$A:$AC,11,0)</f>
        <v>1185.1234775057274</v>
      </c>
      <c r="L5" s="15">
        <f>VLOOKUP(Table1[[#This Row],[نماد]],'کل داده ها'!$A:$AC,12,0)</f>
        <v>136.55840000000001</v>
      </c>
      <c r="M5" s="15">
        <f>VLOOKUP(Table1[[#This Row],[نماد]],'کل داده ها'!$A:$AC,13,0)</f>
        <v>2020.0647919409475</v>
      </c>
      <c r="N5" s="30">
        <f>VLOOKUP(Table1[[#This Row],[نماد]],'کل داده ها'!$A:$AC,14,0)</f>
        <v>0.93020000000000003</v>
      </c>
      <c r="O5" s="30">
        <f>VLOOKUP(Table1[[#This Row],[نماد]],'کل داده ها'!$A:$AC,15,0)</f>
        <v>0.70451841540805615</v>
      </c>
      <c r="P5" s="30">
        <f>VLOOKUP(Table1[[#This Row],[نماد]],'کل داده ها'!$A:$AC,16,0)</f>
        <v>1.9096</v>
      </c>
      <c r="Q5" s="30">
        <f>VLOOKUP(Table1[[#This Row],[نماد]],'کل داده ها'!$A:$AC,17,0)</f>
        <v>1.1795852724072127</v>
      </c>
      <c r="R5" s="30">
        <f>VLOOKUP(Table1[[#This Row],[نماد]],'کل داده ها'!$A:$AC,18,0)</f>
        <v>1.129</v>
      </c>
      <c r="S5" s="15">
        <f>VLOOKUP(Table1[[#This Row],[نماد]],'کل داده ها'!$A:$AC,19,0)</f>
        <v>473.52449999999999</v>
      </c>
      <c r="T5" s="41">
        <f>VLOOKUP(Table1[[#This Row],[نماد]],'کل داده ها'!$A:$AC,20,0)</f>
        <v>7932.1322679531631</v>
      </c>
      <c r="U5" s="30">
        <f>VLOOKUP(Table1[[#This Row],[نماد]],'کل داده ها'!$A:$AC,21,0)</f>
        <v>0.27510000000000001</v>
      </c>
      <c r="V5" s="17">
        <f>VLOOKUP(Table1[[#This Row],[نماد]],'کل داده ها'!$A:$AC,22,0)</f>
        <v>0.14712093873390431</v>
      </c>
      <c r="W5" s="41">
        <f>VLOOKUP(Table1[[#This Row],[نماد]],'کل داده ها'!$A:$AC,23,0)</f>
        <v>30.1265</v>
      </c>
      <c r="X5" s="46">
        <f>VLOOKUP(Table1[[#This Row],[نماد]],'کل داده ها'!$A:$AC,24,0)</f>
        <v>2.3502000000000001</v>
      </c>
      <c r="Y5" s="46">
        <f>VLOOKUP(Table1[[#This Row],[نماد]],'کل داده ها'!$A:$AC,25,0)</f>
        <v>13.1236</v>
      </c>
      <c r="Z5" s="31" t="str">
        <f>VLOOKUP(Table1[[#This Row],[نماد]],'کل داده ها'!$A:$AC,26,0)</f>
        <v>-</v>
      </c>
      <c r="AA5" s="31">
        <f>VLOOKUP(Table1[[#This Row],[نماد]],'کل داده ها'!$A:$AC,27,0)</f>
        <v>0.82220000000000004</v>
      </c>
      <c r="AB5" s="48" t="str">
        <f>VLOOKUP(Table1[[#This Row],[نماد]],'کل داده ها'!$A:$AC,28,0)</f>
        <v>-</v>
      </c>
      <c r="AC5" s="16" t="s">
        <v>2006</v>
      </c>
    </row>
    <row r="6" spans="1:29" ht="25.5" customHeight="1" x14ac:dyDescent="0.35">
      <c r="A6" s="59" t="s">
        <v>1437</v>
      </c>
      <c r="B6" s="20" t="str">
        <f>VLOOKUP(Table1[[#This Row],[نماد]],'کل داده ها'!$A:$AC,2,0)</f>
        <v>پتروشیمی پارس</v>
      </c>
      <c r="C6" s="60" t="str">
        <f>VLOOKUP(Table1[[#This Row],[نماد]],'کل داده ها'!$A:$AC,3,0)</f>
        <v>مواد شیمیایی-متنوع</v>
      </c>
      <c r="D6" s="14">
        <f>VLOOKUP(Table1[[#This Row],[نماد]],'کل داده ها'!$A:$AC,4,0)</f>
        <v>136435.6653799272</v>
      </c>
      <c r="E6" s="15">
        <f>VLOOKUP(Table1[[#This Row],[نماد]],'کل داده ها'!$A:$AC,5,0)</f>
        <v>1628.110565392926</v>
      </c>
      <c r="F6" s="15">
        <f>VLOOKUP(Table1[[#This Row],[نماد]],'کل داده ها'!$A:$AC,6,0)</f>
        <v>2389.2939078931463</v>
      </c>
      <c r="G6" s="15">
        <f>VLOOKUP(Table1[[#This Row],[نماد]],'کل داده ها'!$A:$AC,7,0)</f>
        <v>47181.949208000522</v>
      </c>
      <c r="H6" s="15">
        <f>VLOOKUP(Table1[[#This Row],[نماد]],'کل داده ها'!$A:$AC,8,0)</f>
        <v>13339.322899999999</v>
      </c>
      <c r="I6" s="15">
        <f>VLOOKUP(Table1[[#This Row],[نماد]],'کل داده ها'!$A:$AC,9,0)</f>
        <v>257924.18306972427</v>
      </c>
      <c r="J6" s="15">
        <f>VLOOKUP(Table1[[#This Row],[نماد]],'کل داده ها'!$A:$AC,10,0)</f>
        <v>1627.8878731727402</v>
      </c>
      <c r="K6" s="15">
        <f>VLOOKUP(Table1[[#This Row],[نماد]],'کل داده ها'!$A:$AC,11,0)</f>
        <v>27269.173880977945</v>
      </c>
      <c r="L6" s="15">
        <f>VLOOKUP(Table1[[#This Row],[نماد]],'کل داده ها'!$A:$AC,12,0)</f>
        <v>3953.3256999999999</v>
      </c>
      <c r="M6" s="15">
        <f>VLOOKUP(Table1[[#This Row],[نماد]],'کل داده ها'!$A:$AC,13,0)</f>
        <v>58480.28431532078</v>
      </c>
      <c r="N6" s="30">
        <f>VLOOKUP(Table1[[#This Row],[نماد]],'کل داده ها'!$A:$AC,14,0)</f>
        <v>1.4285000000000001</v>
      </c>
      <c r="O6" s="30">
        <f>VLOOKUP(Table1[[#This Row],[نماد]],'کل داده ها'!$A:$AC,15,0)</f>
        <v>1.1445565080398219</v>
      </c>
      <c r="P6" s="30">
        <f>VLOOKUP(Table1[[#This Row],[نماد]],'کل داده ها'!$A:$AC,16,0)</f>
        <v>0.65459999999999996</v>
      </c>
      <c r="Q6" s="30">
        <f>VLOOKUP(Table1[[#This Row],[نماد]],'کل داده ها'!$A:$AC,17,0)</f>
        <v>0.23946308486560852</v>
      </c>
      <c r="R6" s="30">
        <f>VLOOKUP(Table1[[#This Row],[نماد]],'کل داده ها'!$A:$AC,18,0)</f>
        <v>0.52100000000000002</v>
      </c>
      <c r="S6" s="15">
        <f>VLOOKUP(Table1[[#This Row],[نماد]],'کل داده ها'!$A:$AC,19,0)</f>
        <v>13013.569799999999</v>
      </c>
      <c r="T6" s="40">
        <f>VLOOKUP(Table1[[#This Row],[نماد]],'کل داده ها'!$A:$AC,20,0)</f>
        <v>217993.69817578769</v>
      </c>
      <c r="U6" s="30">
        <f>VLOOKUP(Table1[[#This Row],[نماد]],'کل داده ها'!$A:$AC,21,0)</f>
        <v>0.94569999999999999</v>
      </c>
      <c r="V6" s="16">
        <f>VLOOKUP(Table1[[#This Row],[نماد]],'کل داده ها'!$A:$AC,22,0)</f>
        <v>3.2561445670919553E-3</v>
      </c>
      <c r="W6" s="40">
        <f>VLOOKUP(Table1[[#This Row],[نماد]],'کل داده ها'!$A:$AC,23,0)</f>
        <v>102.896</v>
      </c>
      <c r="X6" s="38">
        <f>VLOOKUP(Table1[[#This Row],[نماد]],'کل داده ها'!$A:$AC,24,0)</f>
        <v>1.5995999999999999</v>
      </c>
      <c r="Y6" s="38">
        <f>VLOOKUP(Table1[[#This Row],[نماد]],'کل داده ها'!$A:$AC,25,0)</f>
        <v>9.3137000000000008</v>
      </c>
      <c r="Z6" s="31" t="str">
        <f>VLOOKUP(Table1[[#This Row],[نماد]],'کل داده ها'!$A:$AC,26,0)</f>
        <v>-</v>
      </c>
      <c r="AA6" s="31">
        <f>VLOOKUP(Table1[[#This Row],[نماد]],'کل داده ها'!$A:$AC,27,0)</f>
        <v>0.2555</v>
      </c>
      <c r="AB6" s="47">
        <f>VLOOKUP(Table1[[#This Row],[نماد]],'کل داده ها'!$A:$AC,28,0)</f>
        <v>0.93440000000000001</v>
      </c>
      <c r="AC6" s="16" t="s">
        <v>2002</v>
      </c>
    </row>
    <row r="7" spans="1:29" s="19" customFormat="1" ht="25.5" customHeight="1" x14ac:dyDescent="0.35">
      <c r="A7" s="59" t="s">
        <v>1443</v>
      </c>
      <c r="B7" s="20" t="str">
        <f>VLOOKUP(Table1[[#This Row],[نماد]],'کل داده ها'!$A:$AC,2,0)</f>
        <v>پتروشیمی بوعلی سینا</v>
      </c>
      <c r="C7" s="60" t="str">
        <f>VLOOKUP(Table1[[#This Row],[نماد]],'کل داده ها'!$A:$AC,3,0)</f>
        <v>مواد شیمیایی-متنوع</v>
      </c>
      <c r="D7" s="14">
        <f>VLOOKUP(Table1[[#This Row],[نماد]],'کل داده ها'!$A:$AC,4,0)</f>
        <v>88926.95</v>
      </c>
      <c r="E7" s="15">
        <f>VLOOKUP(Table1[[#This Row],[نماد]],'کل داده ها'!$A:$AC,5,0)</f>
        <v>1061.1807875894988</v>
      </c>
      <c r="F7" s="15">
        <f>VLOOKUP(Table1[[#This Row],[نماد]],'کل داده ها'!$A:$AC,6,0)</f>
        <v>3186.2564482656394</v>
      </c>
      <c r="G7" s="15">
        <f>VLOOKUP(Table1[[#This Row],[نماد]],'کل داده ها'!$A:$AC,7,0)</f>
        <v>62919.75608739414</v>
      </c>
      <c r="H7" s="15">
        <f>VLOOKUP(Table1[[#This Row],[نماد]],'کل داده ها'!$A:$AC,8,0)</f>
        <v>10229.4283</v>
      </c>
      <c r="I7" s="15">
        <f>VLOOKUP(Table1[[#This Row],[نماد]],'کل داده ها'!$A:$AC,9,0)</f>
        <v>197792.4185003287</v>
      </c>
      <c r="J7" s="15">
        <f>VLOOKUP(Table1[[#This Row],[نماد]],'کل داده ها'!$A:$AC,10,0)</f>
        <v>4060.1598035511906</v>
      </c>
      <c r="K7" s="15">
        <f>VLOOKUP(Table1[[#This Row],[نماد]],'کل داده ها'!$A:$AC,11,0)</f>
        <v>68012.79467228154</v>
      </c>
      <c r="L7" s="15">
        <f>VLOOKUP(Table1[[#This Row],[نماد]],'کل داده ها'!$A:$AC,12,0)</f>
        <v>4298.8972000000003</v>
      </c>
      <c r="M7" s="15">
        <f>VLOOKUP(Table1[[#This Row],[نماد]],'کل داده ها'!$A:$AC,13,0)</f>
        <v>63592.213132941819</v>
      </c>
      <c r="N7" s="30">
        <f>VLOOKUP(Table1[[#This Row],[نماد]],'کل داده ها'!$A:$AC,14,0)</f>
        <v>5.8799999999999998E-2</v>
      </c>
      <c r="O7" s="30">
        <f>VLOOKUP(Table1[[#This Row],[نماد]],'کل داده ها'!$A:$AC,15,0)</f>
        <v>-6.4996322539607632E-2</v>
      </c>
      <c r="P7" s="30">
        <f>VLOOKUP(Table1[[#This Row],[نماد]],'کل داده ها'!$A:$AC,16,0)</f>
        <v>0.34920000000000001</v>
      </c>
      <c r="Q7" s="30">
        <f>VLOOKUP(Table1[[#This Row],[نماد]],'کل داده ها'!$A:$AC,17,0)</f>
        <v>1.0687534208073668E-2</v>
      </c>
      <c r="R7" s="30">
        <f>VLOOKUP(Table1[[#This Row],[نماد]],'کل داده ها'!$A:$AC,18,0)</f>
        <v>0.29160000000000003</v>
      </c>
      <c r="S7" s="15">
        <f>VLOOKUP(Table1[[#This Row],[نماد]],'کل داده ها'!$A:$AC,19,0)</f>
        <v>12508.5155</v>
      </c>
      <c r="T7" s="40">
        <f>VLOOKUP(Table1[[#This Row],[نماد]],'کل داده ها'!$A:$AC,20,0)</f>
        <v>209533.4020135015</v>
      </c>
      <c r="U7" s="30">
        <f>VLOOKUP(Table1[[#This Row],[نماد]],'کل داده ها'!$A:$AC,21,0)</f>
        <v>0.98199999999999998</v>
      </c>
      <c r="V7" s="16">
        <f>VLOOKUP(Table1[[#This Row],[نماد]],'کل داده ها'!$A:$AC,22,0)</f>
        <v>2.0011341513353702E-2</v>
      </c>
      <c r="W7" s="40">
        <f>VLOOKUP(Table1[[#This Row],[نماد]],'کل داده ها'!$A:$AC,23,0)</f>
        <v>92.292900000000003</v>
      </c>
      <c r="X7" s="38">
        <f>VLOOKUP(Table1[[#This Row],[نماد]],'کل داده ها'!$A:$AC,24,0)</f>
        <v>1.3010999999999999</v>
      </c>
      <c r="Y7" s="38">
        <f>VLOOKUP(Table1[[#This Row],[نماد]],'کل داده ها'!$A:$AC,25,0)</f>
        <v>7.7309000000000001</v>
      </c>
      <c r="Z7" s="31" t="str">
        <f>VLOOKUP(Table1[[#This Row],[نماد]],'کل داده ها'!$A:$AC,26,0)</f>
        <v>-</v>
      </c>
      <c r="AA7" s="31">
        <f>VLOOKUP(Table1[[#This Row],[نماد]],'کل داده ها'!$A:$AC,27,0)</f>
        <v>-5.1000000000000004E-3</v>
      </c>
      <c r="AB7" s="47">
        <f>VLOOKUP(Table1[[#This Row],[نماد]],'کل داده ها'!$A:$AC,28,0)</f>
        <v>0.8518</v>
      </c>
      <c r="AC7" s="16" t="s">
        <v>2001</v>
      </c>
    </row>
    <row r="8" spans="1:29" s="19" customFormat="1" ht="25.15" customHeight="1" x14ac:dyDescent="0.35">
      <c r="A8" s="59" t="s">
        <v>137</v>
      </c>
      <c r="B8" s="20" t="str">
        <f>VLOOKUP(Table1[[#This Row],[نماد]],'کل داده ها'!$A:$AC,2,0)</f>
        <v>ایران‌ ترانسفو</v>
      </c>
      <c r="C8" s="60" t="str">
        <f>VLOOKUP(Table1[[#This Row],[نماد]],'کل داده ها'!$A:$AC,3,0)</f>
        <v>ماشین الات الکتریکی</v>
      </c>
      <c r="D8" s="14">
        <f>VLOOKUP(Table1[[#This Row],[نماد]],'کل داده ها'!$A:$AC,4,0)</f>
        <v>14987.5</v>
      </c>
      <c r="E8" s="15">
        <f>VLOOKUP(Table1[[#This Row],[نماد]],'کل داده ها'!$A:$AC,5,0)</f>
        <v>178.84844868735084</v>
      </c>
      <c r="F8" s="15">
        <f>VLOOKUP(Table1[[#This Row],[نماد]],'کل داده ها'!$A:$AC,6,0)</f>
        <v>275.1898061737258</v>
      </c>
      <c r="G8" s="15">
        <f>VLOOKUP(Table1[[#This Row],[نماد]],'کل داده ها'!$A:$AC,7,0)</f>
        <v>5434.237878628076</v>
      </c>
      <c r="H8" s="15">
        <f>VLOOKUP(Table1[[#This Row],[نماد]],'کل داده ها'!$A:$AC,8,0)</f>
        <v>1573.2644</v>
      </c>
      <c r="I8" s="15">
        <f>VLOOKUP(Table1[[#This Row],[نماد]],'کل داده ها'!$A:$AC,9,0)</f>
        <v>30420.05491318303</v>
      </c>
      <c r="J8" s="15">
        <f>VLOOKUP(Table1[[#This Row],[نماد]],'کل داده ها'!$A:$AC,10,0)</f>
        <v>761.80325914149432</v>
      </c>
      <c r="K8" s="15">
        <f>VLOOKUP(Table1[[#This Row],[نماد]],'کل داده ها'!$A:$AC,11,0)</f>
        <v>12761.164868276368</v>
      </c>
      <c r="L8" s="15">
        <f>VLOOKUP(Table1[[#This Row],[نماد]],'کل داده ها'!$A:$AC,12,0)</f>
        <v>191.66970000000001</v>
      </c>
      <c r="M8" s="15">
        <f>VLOOKUP(Table1[[#This Row],[نماد]],'کل داده ها'!$A:$AC,13,0)</f>
        <v>2835.3086492803359</v>
      </c>
      <c r="N8" s="30">
        <f>VLOOKUP(Table1[[#This Row],[نماد]],'کل داده ها'!$A:$AC,14,0)</f>
        <v>-0.74839999999999995</v>
      </c>
      <c r="O8" s="30">
        <f>VLOOKUP(Table1[[#This Row],[نماد]],'کل داده ها'!$A:$AC,15,0)</f>
        <v>-0.77781741098504464</v>
      </c>
      <c r="P8" s="30">
        <f>VLOOKUP(Table1[[#This Row],[نماد]],'کل داده ها'!$A:$AC,16,0)</f>
        <v>-0.30349999999999999</v>
      </c>
      <c r="Q8" s="30">
        <f>VLOOKUP(Table1[[#This Row],[نماد]],'کل داده ها'!$A:$AC,17,0)</f>
        <v>-0.47825091344802595</v>
      </c>
      <c r="R8" s="30">
        <f>VLOOKUP(Table1[[#This Row],[نماد]],'کل داده ها'!$A:$AC,18,0)</f>
        <v>1.0026999999999999</v>
      </c>
      <c r="S8" s="15">
        <f>VLOOKUP(Table1[[#This Row],[نماد]],'کل داده ها'!$A:$AC,19,0)</f>
        <v>2578.0664999999999</v>
      </c>
      <c r="T8" s="41">
        <f>VLOOKUP(Table1[[#This Row],[نماد]],'کل داده ها'!$A:$AC,20,0)</f>
        <v>43185.863611236746</v>
      </c>
      <c r="U8" s="30">
        <f>VLOOKUP(Table1[[#This Row],[نماد]],'کل داده ها'!$A:$AC,21,0)</f>
        <v>0.2321</v>
      </c>
      <c r="V8" s="17">
        <f>VLOOKUP(Table1[[#This Row],[نماد]],'کل داده ها'!$A:$AC,22,0)</f>
        <v>0.76655517277900465</v>
      </c>
      <c r="W8" s="41">
        <f>VLOOKUP(Table1[[#This Row],[نماد]],'کل داده ها'!$A:$AC,23,0)</f>
        <v>348.3202</v>
      </c>
      <c r="X8" s="46">
        <f>VLOOKUP(Table1[[#This Row],[نماد]],'کل داده ها'!$A:$AC,24,0)</f>
        <v>1.8281000000000001</v>
      </c>
      <c r="Y8" s="46">
        <f>VLOOKUP(Table1[[#This Row],[نماد]],'کل داده ها'!$A:$AC,25,0)</f>
        <v>6.3109000000000002</v>
      </c>
      <c r="Z8" s="30" t="str">
        <f>VLOOKUP(Table1[[#This Row],[نماد]],'کل داده ها'!$A:$AC,26,0)</f>
        <v>-</v>
      </c>
      <c r="AA8" s="30">
        <f>VLOOKUP(Table1[[#This Row],[نماد]],'کل داده ها'!$A:$AC,27,0)</f>
        <v>0.22950000000000001</v>
      </c>
      <c r="AB8" s="48">
        <f>VLOOKUP(Table1[[#This Row],[نماد]],'کل داده ها'!$A:$AC,28,0)</f>
        <v>1.3877999999999999</v>
      </c>
      <c r="AC8" s="16" t="s">
        <v>2000</v>
      </c>
    </row>
    <row r="9" spans="1:29" s="19" customFormat="1" ht="25.5" customHeight="1" x14ac:dyDescent="0.35">
      <c r="A9" s="58" t="s">
        <v>283</v>
      </c>
      <c r="B9" s="21" t="str">
        <f>VLOOKUP(Table1[[#This Row],[نماد]],'کل داده ها'!$A:$AC,2,0)</f>
        <v>کویر تایر</v>
      </c>
      <c r="C9" s="57" t="str">
        <f>VLOOKUP(Table1[[#This Row],[نماد]],'کل داده ها'!$A:$AC,3,0)</f>
        <v>لاستیک و پلاستیک</v>
      </c>
      <c r="D9" s="14">
        <f>VLOOKUP(Table1[[#This Row],[نماد]],'کل داده ها'!$A:$AC,4,0)</f>
        <v>7706.3248000000003</v>
      </c>
      <c r="E9" s="15">
        <f>VLOOKUP(Table1[[#This Row],[نماد]],'کل داده ها'!$A:$AC,5,0)</f>
        <v>91.960916467780436</v>
      </c>
      <c r="F9" s="15">
        <f>VLOOKUP(Table1[[#This Row],[نماد]],'کل داده ها'!$A:$AC,6,0)</f>
        <v>106.388614800759</v>
      </c>
      <c r="G9" s="15">
        <f>VLOOKUP(Table1[[#This Row],[نماد]],'کل داده ها'!$A:$AC,7,0)</f>
        <v>2100.8810189723345</v>
      </c>
      <c r="H9" s="15">
        <f>VLOOKUP(Table1[[#This Row],[نماد]],'کل داده ها'!$A:$AC,8,0)</f>
        <v>818.44060000000002</v>
      </c>
      <c r="I9" s="15">
        <f>VLOOKUP(Table1[[#This Row],[نماد]],'کل داده ها'!$A:$AC,9,0)</f>
        <v>15825.062840790442</v>
      </c>
      <c r="J9" s="15">
        <f>VLOOKUP(Table1[[#This Row],[نماد]],'کل داده ها'!$A:$AC,10,0)</f>
        <v>313.30013659505772</v>
      </c>
      <c r="K9" s="15">
        <f>VLOOKUP(Table1[[#This Row],[نماد]],'کل داده ها'!$A:$AC,11,0)</f>
        <v>5248.1722129262398</v>
      </c>
      <c r="L9" s="15">
        <f>VLOOKUP(Table1[[#This Row],[نماد]],'کل داده ها'!$A:$AC,12,0)</f>
        <v>252.3006</v>
      </c>
      <c r="M9" s="15">
        <f>VLOOKUP(Table1[[#This Row],[نماد]],'کل داده ها'!$A:$AC,13,0)</f>
        <v>3732.2021863581904</v>
      </c>
      <c r="N9" s="30">
        <f>VLOOKUP(Table1[[#This Row],[نماد]],'کل داده ها'!$A:$AC,14,0)</f>
        <v>-0.19470000000000001</v>
      </c>
      <c r="O9" s="30">
        <f>VLOOKUP(Table1[[#This Row],[نماد]],'کل داده ها'!$A:$AC,15,0)</f>
        <v>-0.28885676099465973</v>
      </c>
      <c r="P9" s="30">
        <f>VLOOKUP(Table1[[#This Row],[نماد]],'کل داده ها'!$A:$AC,16,0)</f>
        <v>1.3714999999999999</v>
      </c>
      <c r="Q9" s="30">
        <f>VLOOKUP(Table1[[#This Row],[نماد]],'کل داده ها'!$A:$AC,17,0)</f>
        <v>0.77649383884853784</v>
      </c>
      <c r="R9" s="30">
        <f>VLOOKUP(Table1[[#This Row],[نماد]],'کل داده ها'!$A:$AC,18,0)</f>
        <v>0.92310000000000003</v>
      </c>
      <c r="S9" s="15">
        <f>VLOOKUP(Table1[[#This Row],[نماد]],'کل داده ها'!$A:$AC,19,0)</f>
        <v>720.12630000000001</v>
      </c>
      <c r="T9" s="41">
        <f>VLOOKUP(Table1[[#This Row],[نماد]],'کل داده ها'!$A:$AC,20,0)</f>
        <v>12063.023267500879</v>
      </c>
      <c r="U9" s="30">
        <f>VLOOKUP(Table1[[#This Row],[نماد]],'کل داده ها'!$A:$AC,21,0)</f>
        <v>0.63929999999999998</v>
      </c>
      <c r="V9" s="17">
        <f>VLOOKUP(Table1[[#This Row],[نماد]],'کل داده ها'!$A:$AC,22,0)</f>
        <v>0.16678636515331316</v>
      </c>
      <c r="W9" s="41">
        <f>VLOOKUP(Table1[[#This Row],[نماد]],'کل داده ها'!$A:$AC,23,0)</f>
        <v>72.6601</v>
      </c>
      <c r="X9" s="46">
        <f>VLOOKUP(Table1[[#This Row],[نماد]],'کل داده ها'!$A:$AC,24,0)</f>
        <v>1.3216000000000001</v>
      </c>
      <c r="Y9" s="46">
        <f>VLOOKUP(Table1[[#This Row],[نماد]],'کل داده ها'!$A:$AC,25,0)</f>
        <v>6.6300999999999997</v>
      </c>
      <c r="Z9" s="30" t="str">
        <f>VLOOKUP(Table1[[#This Row],[نماد]],'کل داده ها'!$A:$AC,26,0)</f>
        <v>-</v>
      </c>
      <c r="AA9" s="30">
        <f>VLOOKUP(Table1[[#This Row],[نماد]],'کل داده ها'!$A:$AC,27,0)</f>
        <v>0.56769999999999998</v>
      </c>
      <c r="AB9" s="48">
        <f>VLOOKUP(Table1[[#This Row],[نماد]],'کل داده ها'!$A:$AC,28,0)</f>
        <v>1.25</v>
      </c>
      <c r="AC9" s="16" t="s">
        <v>1999</v>
      </c>
    </row>
    <row r="10" spans="1:29" s="18" customFormat="1" ht="25.5" customHeight="1" x14ac:dyDescent="0.35">
      <c r="A10" s="58" t="s">
        <v>408</v>
      </c>
      <c r="B10" s="21" t="str">
        <f>VLOOKUP(Table1[[#This Row],[نماد]],'کل داده ها'!$A:$AC,2,0)</f>
        <v>پویا زرکان آق دره</v>
      </c>
      <c r="C10" s="57" t="str">
        <f>VLOOKUP(Table1[[#This Row],[نماد]],'کل داده ها'!$A:$AC,3,0)</f>
        <v>کانی های فلزی</v>
      </c>
      <c r="D10" s="14">
        <f>VLOOKUP(Table1[[#This Row],[نماد]],'کل داده ها'!$A:$AC,4,0)</f>
        <v>22842</v>
      </c>
      <c r="E10" s="15">
        <f>VLOOKUP(Table1[[#This Row],[نماد]],'کل داده ها'!$A:$AC,5,0)</f>
        <v>272.57756563245823</v>
      </c>
      <c r="F10" s="15">
        <f>VLOOKUP(Table1[[#This Row],[نماد]],'کل داده ها'!$A:$AC,6,0)</f>
        <v>144.60221065484222</v>
      </c>
      <c r="G10" s="14">
        <f>VLOOKUP(Table1[[#This Row],[نماد]],'کل داده ها'!$A:$AC,7,0)</f>
        <v>2855.4938912883536</v>
      </c>
      <c r="H10" s="15">
        <f>VLOOKUP(Table1[[#This Row],[نماد]],'کل داده ها'!$A:$AC,8,0)</f>
        <v>2406.3265999999999</v>
      </c>
      <c r="I10" s="15">
        <f>VLOOKUP(Table1[[#This Row],[نماد]],'کل داده ها'!$A:$AC,9,0)</f>
        <v>46527.835569820949</v>
      </c>
      <c r="J10" s="15">
        <f>VLOOKUP(Table1[[#This Row],[نماد]],'کل داده ها'!$A:$AC,10,0)</f>
        <v>65.335511033681769</v>
      </c>
      <c r="K10" s="15">
        <f>VLOOKUP(Table1[[#This Row],[نماد]],'کل داده ها'!$A:$AC,11,0)</f>
        <v>1094.4521673397619</v>
      </c>
      <c r="L10" s="15">
        <f>VLOOKUP(Table1[[#This Row],[نماد]],'کل داده ها'!$A:$AC,12,0)</f>
        <v>225.0155</v>
      </c>
      <c r="M10" s="15">
        <f>VLOOKUP(Table1[[#This Row],[نماد]],'کل داده ها'!$A:$AC,13,0)</f>
        <v>3328.582417419861</v>
      </c>
      <c r="N10" s="30">
        <f>VLOOKUP(Table1[[#This Row],[نماد]],'کل داده ها'!$A:$AC,14,0)</f>
        <v>2.444</v>
      </c>
      <c r="O10" s="30">
        <f>VLOOKUP(Table1[[#This Row],[نماد]],'کل داده ها'!$A:$AC,15,0)</f>
        <v>2.0413228798390559</v>
      </c>
      <c r="P10" s="30">
        <f>VLOOKUP(Table1[[#This Row],[نماد]],'کل داده ها'!$A:$AC,16,0)</f>
        <v>0.55610000000000004</v>
      </c>
      <c r="Q10" s="30">
        <f>VLOOKUP(Table1[[#This Row],[نماد]],'کل داده ها'!$A:$AC,17,0)</f>
        <v>0.16567660241712412</v>
      </c>
      <c r="R10" s="30">
        <f>VLOOKUP(Table1[[#This Row],[نماد]],'کل داده ها'!$A:$AC,18,0)</f>
        <v>1.1353</v>
      </c>
      <c r="S10" s="15">
        <f>VLOOKUP(Table1[[#This Row],[نماد]],'کل داده ها'!$A:$AC,19,0)</f>
        <v>536.72630000000004</v>
      </c>
      <c r="T10" s="41">
        <f>VLOOKUP(Table1[[#This Row],[نماد]],'کل داده ها'!$A:$AC,20,0)</f>
        <v>8990.8420858669615</v>
      </c>
      <c r="U10" s="30">
        <f>VLOOKUP(Table1[[#This Row],[نماد]],'کل داده ها'!$A:$AC,21,0)</f>
        <v>0.90010000000000001</v>
      </c>
      <c r="V10" s="17">
        <f>VLOOKUP(Table1[[#This Row],[نماد]],'کل داده ها'!$A:$AC,22,0)</f>
        <v>1.7504127493439339E-2</v>
      </c>
      <c r="W10" s="41">
        <f>VLOOKUP(Table1[[#This Row],[نماد]],'کل داده ها'!$A:$AC,23,0)</f>
        <v>466.3811</v>
      </c>
      <c r="X10" s="46">
        <f>VLOOKUP(Table1[[#This Row],[نماد]],'کل داده ها'!$A:$AC,24,0)</f>
        <v>22.4802</v>
      </c>
      <c r="Y10" s="46">
        <f>VLOOKUP(Table1[[#This Row],[نماد]],'کل داده ها'!$A:$AC,25,0)</f>
        <v>9.1075999999999997</v>
      </c>
      <c r="Z10" s="31" t="str">
        <f>VLOOKUP(Table1[[#This Row],[نماد]],'کل داده ها'!$A:$AC,26,0)</f>
        <v>-</v>
      </c>
      <c r="AA10" s="31">
        <f>VLOOKUP(Table1[[#This Row],[نماد]],'کل داده ها'!$A:$AC,27,0)</f>
        <v>0.253</v>
      </c>
      <c r="AB10" s="48" t="str">
        <f>VLOOKUP(Table1[[#This Row],[نماد]],'کل داده ها'!$A:$AC,28,0)</f>
        <v>-</v>
      </c>
      <c r="AC10" s="17" t="s">
        <v>1998</v>
      </c>
    </row>
    <row r="11" spans="1:29" s="18" customFormat="1" ht="25.5" customHeight="1" x14ac:dyDescent="0.35">
      <c r="A11" s="58" t="s">
        <v>886</v>
      </c>
      <c r="B11" s="21" t="str">
        <f>VLOOKUP(Table1[[#This Row],[نماد]],'کل داده ها'!$A:$AC,2,0)</f>
        <v>کاشی‌ الوند</v>
      </c>
      <c r="C11" s="57" t="str">
        <f>VLOOKUP(Table1[[#This Row],[نماد]],'کل داده ها'!$A:$AC,3,0)</f>
        <v>کاشی و سرامیک</v>
      </c>
      <c r="D11" s="14">
        <f>VLOOKUP(Table1[[#This Row],[نماد]],'کل داده ها'!$A:$AC,4,0)</f>
        <v>2474.4504700000002</v>
      </c>
      <c r="E11" s="15">
        <f>VLOOKUP(Table1[[#This Row],[نماد]],'کل داده ها'!$A:$AC,5,0)</f>
        <v>29.528048568019095</v>
      </c>
      <c r="F11" s="15">
        <f>VLOOKUP(Table1[[#This Row],[نماد]],'کل داده ها'!$A:$AC,6,0)</f>
        <v>91.8152737387786</v>
      </c>
      <c r="G11" s="14">
        <f>VLOOKUP(Table1[[#This Row],[نماد]],'کل داده ها'!$A:$AC,7,0)</f>
        <v>1813.0978226457071</v>
      </c>
      <c r="H11" s="15">
        <f>VLOOKUP(Table1[[#This Row],[نماد]],'کل داده ها'!$A:$AC,8,0)</f>
        <v>284.12040000000002</v>
      </c>
      <c r="I11" s="15">
        <f>VLOOKUP(Table1[[#This Row],[نماد]],'کل داده ها'!$A:$AC,9,0)</f>
        <v>5493.6463126957733</v>
      </c>
      <c r="J11" s="15">
        <f>VLOOKUP(Table1[[#This Row],[نماد]],'کل داده ها'!$A:$AC,10,0)</f>
        <v>54.716271710055373</v>
      </c>
      <c r="K11" s="15">
        <f>VLOOKUP(Table1[[#This Row],[نماد]],'کل داده ها'!$A:$AC,11,0)</f>
        <v>916.56652277426633</v>
      </c>
      <c r="L11" s="15">
        <f>VLOOKUP(Table1[[#This Row],[نماد]],'کل داده ها'!$A:$AC,12,0)</f>
        <v>145.23339999999999</v>
      </c>
      <c r="M11" s="15">
        <f>VLOOKUP(Table1[[#This Row],[نماد]],'کل داده ها'!$A:$AC,13,0)</f>
        <v>2148.3912959867453</v>
      </c>
      <c r="N11" s="30">
        <f>VLOOKUP(Table1[[#This Row],[نماد]],'کل داده ها'!$A:$AC,14,0)</f>
        <v>1.6543000000000001</v>
      </c>
      <c r="O11" s="30">
        <f>VLOOKUP(Table1[[#This Row],[نماد]],'کل داده ها'!$A:$AC,15,0)</f>
        <v>1.3439556678155644</v>
      </c>
      <c r="P11" s="30">
        <f>VLOOKUP(Table1[[#This Row],[نماد]],'کل داده ها'!$A:$AC,16,0)</f>
        <v>0.58179999999999998</v>
      </c>
      <c r="Q11" s="30">
        <f>VLOOKUP(Table1[[#This Row],[نماد]],'کل داده ها'!$A:$AC,17,0)</f>
        <v>0.18492850697474861</v>
      </c>
      <c r="R11" s="30">
        <f>VLOOKUP(Table1[[#This Row],[نماد]],'کل داده ها'!$A:$AC,18,0)</f>
        <v>0.25440000000000002</v>
      </c>
      <c r="S11" s="15">
        <f>VLOOKUP(Table1[[#This Row],[نماد]],'کل داده ها'!$A:$AC,19,0)</f>
        <v>303.77710000000002</v>
      </c>
      <c r="T11" s="41">
        <f>VLOOKUP(Table1[[#This Row],[نماد]],'کل داده ها'!$A:$AC,20,0)</f>
        <v>5088.6493458632758</v>
      </c>
      <c r="U11" s="30">
        <f>VLOOKUP(Table1[[#This Row],[نماد]],'کل داده ها'!$A:$AC,21,0)</f>
        <v>0.92420000000000002</v>
      </c>
      <c r="V11" s="17">
        <f>VLOOKUP(Table1[[#This Row],[نماد]],'کل داده ها'!$A:$AC,22,0)</f>
        <v>0.12557855149022196</v>
      </c>
      <c r="W11" s="41">
        <f>VLOOKUP(Table1[[#This Row],[نماد]],'کل داده ها'!$A:$AC,23,0)</f>
        <v>143.9563</v>
      </c>
      <c r="X11" s="46">
        <f>VLOOKUP(Table1[[#This Row],[نماد]],'کل داده ها'!$A:$AC,24,0)</f>
        <v>1.6002000000000001</v>
      </c>
      <c r="Y11" s="46">
        <f>VLOOKUP(Table1[[#This Row],[نماد]],'کل داده ها'!$A:$AC,25,0)</f>
        <v>7.2758000000000003</v>
      </c>
      <c r="Z11" s="31" t="str">
        <f>VLOOKUP(Table1[[#This Row],[نماد]],'کل داده ها'!$A:$AC,26,0)</f>
        <v>-</v>
      </c>
      <c r="AA11" s="31">
        <f>VLOOKUP(Table1[[#This Row],[نماد]],'کل داده ها'!$A:$AC,27,0)</f>
        <v>0.4672</v>
      </c>
      <c r="AB11" s="48">
        <f>VLOOKUP(Table1[[#This Row],[نماد]],'کل داده ها'!$A:$AC,28,0)</f>
        <v>0.80920000000000003</v>
      </c>
      <c r="AC11" s="17" t="s">
        <v>1997</v>
      </c>
    </row>
    <row r="12" spans="1:29" ht="25.5" customHeight="1" x14ac:dyDescent="0.35">
      <c r="A12" s="58" t="s">
        <v>547</v>
      </c>
      <c r="B12" s="21" t="str">
        <f>VLOOKUP(Table1[[#This Row],[نماد]],'کل داده ها'!$A:$AC,2,0)</f>
        <v>محورسازان‌ایران‌خودرو</v>
      </c>
      <c r="C12" s="57" t="str">
        <f>VLOOKUP(Table1[[#This Row],[نماد]],'کل داده ها'!$A:$AC,3,0)</f>
        <v>قطعات خودرو</v>
      </c>
      <c r="D12" s="14">
        <f>VLOOKUP(Table1[[#This Row],[نماد]],'کل داده ها'!$A:$AC,4,0)</f>
        <v>3570.1653957359999</v>
      </c>
      <c r="E12" s="15">
        <f>VLOOKUP(Table1[[#This Row],[نماد]],'کل داده ها'!$A:$AC,5,0)</f>
        <v>42.60340567704057</v>
      </c>
      <c r="F12" s="15">
        <f>VLOOKUP(Table1[[#This Row],[نماد]],'کل داده ها'!$A:$AC,6,0)</f>
        <v>3.8894015887664439</v>
      </c>
      <c r="G12" s="14">
        <f>VLOOKUP(Table1[[#This Row],[نماد]],'کل داده ها'!$A:$AC,7,0)</f>
        <v>76.804928688120924</v>
      </c>
      <c r="H12" s="15">
        <f>VLOOKUP(Table1[[#This Row],[نماد]],'کل داده ها'!$A:$AC,8,0)</f>
        <v>20.0838</v>
      </c>
      <c r="I12" s="15">
        <f>VLOOKUP(Table1[[#This Row],[نماد]],'کل داده ها'!$A:$AC,9,0)</f>
        <v>388.33288216868402</v>
      </c>
      <c r="J12" s="15">
        <f>VLOOKUP(Table1[[#This Row],[نماد]],'کل داده ها'!$A:$AC,10,0)</f>
        <v>6.3518425485386683</v>
      </c>
      <c r="K12" s="15">
        <f>VLOOKUP(Table1[[#This Row],[نماد]],'کل داده ها'!$A:$AC,11,0)</f>
        <v>106.40136939106937</v>
      </c>
      <c r="L12" s="15">
        <f>VLOOKUP(Table1[[#This Row],[نماد]],'کل داده ها'!$A:$AC,12,0)</f>
        <v>21.494</v>
      </c>
      <c r="M12" s="15">
        <f>VLOOKUP(Table1[[#This Row],[نماد]],'کل داده ها'!$A:$AC,13,0)</f>
        <v>317.9538764219464</v>
      </c>
      <c r="N12" s="30">
        <f>VLOOKUP(Table1[[#This Row],[نماد]],'کل داده ها'!$A:$AC,14,0)</f>
        <v>2.3839000000000001</v>
      </c>
      <c r="O12" s="30">
        <f>VLOOKUP(Table1[[#This Row],[نماد]],'کل داده ها'!$A:$AC,15,0)</f>
        <v>1.9882498528128281</v>
      </c>
      <c r="P12" s="30">
        <f>VLOOKUP(Table1[[#This Row],[نماد]],'کل داده ها'!$A:$AC,16,0)</f>
        <v>4.5263</v>
      </c>
      <c r="Q12" s="30">
        <f>VLOOKUP(Table1[[#This Row],[نماد]],'کل داده ها'!$A:$AC,17,0)</f>
        <v>3.1397587609650746</v>
      </c>
      <c r="R12" s="30">
        <f>VLOOKUP(Table1[[#This Row],[نماد]],'کل داده ها'!$A:$AC,18,0)</f>
        <v>0.67589999999999995</v>
      </c>
      <c r="S12" s="15">
        <f>VLOOKUP(Table1[[#This Row],[نماد]],'کل داده ها'!$A:$AC,19,0)</f>
        <v>129.79689999999999</v>
      </c>
      <c r="T12" s="41">
        <f>VLOOKUP(Table1[[#This Row],[نماد]],'کل داده ها'!$A:$AC,20,0)</f>
        <v>2174.2616881920362</v>
      </c>
      <c r="U12" s="30">
        <f>VLOOKUP(Table1[[#This Row],[نماد]],'کل داده ها'!$A:$AC,21,0)</f>
        <v>0.1116</v>
      </c>
      <c r="V12" s="17">
        <f>VLOOKUP(Table1[[#This Row],[نماد]],'کل داده ها'!$A:$AC,22,0)</f>
        <v>3.223225086070531E-2</v>
      </c>
      <c r="W12" s="41">
        <f>VLOOKUP(Table1[[#This Row],[نماد]],'کل داده ها'!$A:$AC,23,0)</f>
        <v>3.8696999999999999</v>
      </c>
      <c r="X12" s="46">
        <f>VLOOKUP(Table1[[#This Row],[نماد]],'کل داده ها'!$A:$AC,24,0)</f>
        <v>0.49059999999999998</v>
      </c>
      <c r="Y12" s="46">
        <f>VLOOKUP(Table1[[#This Row],[نماد]],'کل داده ها'!$A:$AC,25,0)</f>
        <v>165.0761</v>
      </c>
      <c r="Z12" s="31" t="str">
        <f>VLOOKUP(Table1[[#This Row],[نماد]],'کل داده ها'!$A:$AC,26,0)</f>
        <v>-</v>
      </c>
      <c r="AA12" s="31">
        <f>VLOOKUP(Table1[[#This Row],[نماد]],'کل داده ها'!$A:$AC,27,0)</f>
        <v>0.1348</v>
      </c>
      <c r="AB12" s="48">
        <f>VLOOKUP(Table1[[#This Row],[نماد]],'کل داده ها'!$A:$AC,28,0)</f>
        <v>1.1516999999999999</v>
      </c>
      <c r="AC12" s="17" t="s">
        <v>2003</v>
      </c>
    </row>
    <row r="13" spans="1:29" ht="25.5" customHeight="1" x14ac:dyDescent="0.35">
      <c r="A13" s="58" t="s">
        <v>648</v>
      </c>
      <c r="B13" s="21" t="str">
        <f>VLOOKUP(Table1[[#This Row],[نماد]],'کل داده ها'!$A:$AC,2,0)</f>
        <v>الکتریک‌ خودرو شرق‌</v>
      </c>
      <c r="C13" s="57" t="str">
        <f>VLOOKUP(Table1[[#This Row],[نماد]],'کل داده ها'!$A:$AC,3,0)</f>
        <v>قطعات خودرو</v>
      </c>
      <c r="D13" s="14">
        <f>VLOOKUP(Table1[[#This Row],[نماد]],'کل داده ها'!$A:$AC,4,0)</f>
        <v>1560.8374899999999</v>
      </c>
      <c r="E13" s="15">
        <f>VLOOKUP(Table1[[#This Row],[نماد]],'کل داده ها'!$A:$AC,5,0)</f>
        <v>18.625745704057277</v>
      </c>
      <c r="F13" s="15">
        <f>VLOOKUP(Table1[[#This Row],[نماد]],'کل داده ها'!$A:$AC,6,0)</f>
        <v>4.1722024757936023</v>
      </c>
      <c r="G13" s="14">
        <f>VLOOKUP(Table1[[#This Row],[نماد]],'کل داده ها'!$A:$AC,7,0)</f>
        <v>82.389464371911586</v>
      </c>
      <c r="H13" s="15">
        <f>VLOOKUP(Table1[[#This Row],[نماد]],'کل داده ها'!$A:$AC,8,0)</f>
        <v>229.8767</v>
      </c>
      <c r="I13" s="15">
        <f>VLOOKUP(Table1[[#This Row],[نماد]],'کل داده ها'!$A:$AC,9,0)</f>
        <v>4444.8103174910084</v>
      </c>
      <c r="J13" s="15">
        <f>VLOOKUP(Table1[[#This Row],[نماد]],'کل داده ها'!$A:$AC,10,0)</f>
        <v>0.97799293245611518</v>
      </c>
      <c r="K13" s="15">
        <f>VLOOKUP(Table1[[#This Row],[نماد]],'کل داده ها'!$A:$AC,11,0)</f>
        <v>16.382614410374309</v>
      </c>
      <c r="L13" s="15">
        <f>VLOOKUP(Table1[[#This Row],[نماد]],'کل داده ها'!$A:$AC,12,0)</f>
        <v>3.4041000000000001</v>
      </c>
      <c r="M13" s="15">
        <f>VLOOKUP(Table1[[#This Row],[نماد]],'کل داده ها'!$A:$AC,13,0)</f>
        <v>50.355763967988644</v>
      </c>
      <c r="N13" s="30">
        <f>VLOOKUP(Table1[[#This Row],[نماد]],'کل داده ها'!$A:$AC,14,0)</f>
        <v>2.4807000000000001</v>
      </c>
      <c r="O13" s="30">
        <f>VLOOKUP(Table1[[#This Row],[نماد]],'کل داده ها'!$A:$AC,15,0)</f>
        <v>2.0737318663925093</v>
      </c>
      <c r="P13" s="30">
        <f>VLOOKUP(Table1[[#This Row],[نماد]],'کل داده ها'!$A:$AC,16,0)</f>
        <v>-0.18410000000000001</v>
      </c>
      <c r="Q13" s="30">
        <f>VLOOKUP(Table1[[#This Row],[نماد]],'کل داده ها'!$A:$AC,17,0)</f>
        <v>-0.388808212896259</v>
      </c>
      <c r="R13" s="30">
        <f>VLOOKUP(Table1[[#This Row],[نماد]],'کل داده ها'!$A:$AC,18,0)</f>
        <v>0.31009999999999999</v>
      </c>
      <c r="S13" s="15">
        <f>VLOOKUP(Table1[[#This Row],[نماد]],'کل داده ها'!$A:$AC,19,0)</f>
        <v>194.1679</v>
      </c>
      <c r="T13" s="41">
        <f>VLOOKUP(Table1[[#This Row],[نماد]],'کل داده ها'!$A:$AC,20,0)</f>
        <v>3252.5570799202642</v>
      </c>
      <c r="U13" s="30">
        <f>VLOOKUP(Table1[[#This Row],[نماد]],'کل داده ها'!$A:$AC,21,0)</f>
        <v>0.13200000000000001</v>
      </c>
      <c r="V13" s="17">
        <f>VLOOKUP(Table1[[#This Row],[نماد]],'کل داده ها'!$A:$AC,22,0)</f>
        <v>7.3435562997561759</v>
      </c>
      <c r="W13" s="41">
        <f>VLOOKUP(Table1[[#This Row],[نماد]],'کل داده ها'!$A:$AC,23,0)</f>
        <v>98.176400000000001</v>
      </c>
      <c r="X13" s="46">
        <f>VLOOKUP(Table1[[#This Row],[نماد]],'کل داده ها'!$A:$AC,24,0)</f>
        <v>0.30380000000000001</v>
      </c>
      <c r="Y13" s="46">
        <f>VLOOKUP(Table1[[#This Row],[نماد]],'کل داده ها'!$A:$AC,25,0)</f>
        <v>6.7442000000000002</v>
      </c>
      <c r="Z13" s="31" t="str">
        <f>VLOOKUP(Table1[[#This Row],[نماد]],'کل داده ها'!$A:$AC,26,0)</f>
        <v>-</v>
      </c>
      <c r="AA13" s="31">
        <f>VLOOKUP(Table1[[#This Row],[نماد]],'کل داده ها'!$A:$AC,27,0)</f>
        <v>0.36580000000000001</v>
      </c>
      <c r="AB13" s="48">
        <f>VLOOKUP(Table1[[#This Row],[نماد]],'کل داده ها'!$A:$AC,28,0)</f>
        <v>1.6304000000000001</v>
      </c>
      <c r="AC13" s="17" t="s">
        <v>1996</v>
      </c>
    </row>
    <row r="14" spans="1:29" ht="25.5" customHeight="1" x14ac:dyDescent="0.35">
      <c r="A14" s="58" t="s">
        <v>315</v>
      </c>
      <c r="B14" s="21" t="str">
        <f>VLOOKUP(Table1[[#This Row],[نماد]],'کل داده ها'!$A:$AC,2,0)</f>
        <v>ریخته‌گری‌ تراکتورسازی‌ ایران‌</v>
      </c>
      <c r="C14" s="57" t="str">
        <f>VLOOKUP(Table1[[#This Row],[نماد]],'کل داده ها'!$A:$AC,3,0)</f>
        <v>قطعات خودرو</v>
      </c>
      <c r="D14" s="14">
        <f>VLOOKUP(Table1[[#This Row],[نماد]],'کل داده ها'!$A:$AC,4,0)</f>
        <v>4070.19</v>
      </c>
      <c r="E14" s="15">
        <f>VLOOKUP(Table1[[#This Row],[نماد]],'کل داده ها'!$A:$AC,5,0)</f>
        <v>48.57028639618138</v>
      </c>
      <c r="F14" s="15">
        <f>VLOOKUP(Table1[[#This Row],[نماد]],'کل داده ها'!$A:$AC,6,0)</f>
        <v>115.97846863053745</v>
      </c>
      <c r="G14" s="15">
        <f>VLOOKUP(Table1[[#This Row],[نماد]],'کل داده ها'!$A:$AC,7,0)</f>
        <v>2290.254119876332</v>
      </c>
      <c r="H14" s="15">
        <f>VLOOKUP(Table1[[#This Row],[نماد]],'کل داده ها'!$A:$AC,8,0)</f>
        <v>440.78590000000003</v>
      </c>
      <c r="I14" s="15">
        <f>VLOOKUP(Table1[[#This Row],[نماد]],'کل داده ها'!$A:$AC,9,0)</f>
        <v>8522.8721141575479</v>
      </c>
      <c r="J14" s="15">
        <f>VLOOKUP(Table1[[#This Row],[نماد]],'کل داده ها'!$A:$AC,10,0)</f>
        <v>168.96191646191645</v>
      </c>
      <c r="K14" s="15">
        <f>VLOOKUP(Table1[[#This Row],[نماد]],'کل داده ها'!$A:$AC,11,0)</f>
        <v>2830.3250826995736</v>
      </c>
      <c r="L14" s="15">
        <f>VLOOKUP(Table1[[#This Row],[نماد]],'کل داده ها'!$A:$AC,12,0)</f>
        <v>206.30250000000001</v>
      </c>
      <c r="M14" s="15">
        <f>VLOOKUP(Table1[[#This Row],[نماد]],'کل داده ها'!$A:$AC,13,0)</f>
        <v>3051.7669856954781</v>
      </c>
      <c r="N14" s="30">
        <f>VLOOKUP(Table1[[#This Row],[نماد]],'کل داده ها'!$A:$AC,14,0)</f>
        <v>0.221</v>
      </c>
      <c r="O14" s="30">
        <f>VLOOKUP(Table1[[#This Row],[نماد]],'کل داده ها'!$A:$AC,15,0)</f>
        <v>7.8239034925519091E-2</v>
      </c>
      <c r="P14" s="30">
        <f>VLOOKUP(Table1[[#This Row],[نماد]],'کل داده ها'!$A:$AC,16,0)</f>
        <v>0.77880000000000005</v>
      </c>
      <c r="Q14" s="30">
        <f>VLOOKUP(Table1[[#This Row],[نماد]],'کل داده ها'!$A:$AC,17,0)</f>
        <v>0.33250147187171786</v>
      </c>
      <c r="R14" s="30">
        <f>VLOOKUP(Table1[[#This Row],[نماد]],'کل داده ها'!$A:$AC,18,0)</f>
        <v>0.43669999999999998</v>
      </c>
      <c r="S14" s="15">
        <f>VLOOKUP(Table1[[#This Row],[نماد]],'کل داده ها'!$A:$AC,19,0)</f>
        <v>1133.5219999999999</v>
      </c>
      <c r="T14" s="41">
        <f>VLOOKUP(Table1[[#This Row],[نماد]],'کل داده ها'!$A:$AC,20,0)</f>
        <v>18987.922341156169</v>
      </c>
      <c r="U14" s="30">
        <f>VLOOKUP(Table1[[#This Row],[نماد]],'کل داده ها'!$A:$AC,21,0)</f>
        <v>0.30159999999999998</v>
      </c>
      <c r="V14" s="17">
        <f>VLOOKUP(Table1[[#This Row],[نماد]],'کل داده ها'!$A:$AC,22,0)</f>
        <v>4.4124041153161014E-2</v>
      </c>
      <c r="W14" s="41">
        <f>VLOOKUP(Table1[[#This Row],[نماد]],'کل داده ها'!$A:$AC,23,0)</f>
        <v>57.754800000000003</v>
      </c>
      <c r="X14" s="46">
        <f>VLOOKUP(Table1[[#This Row],[نماد]],'کل داده ها'!$A:$AC,24,0)</f>
        <v>0.83499999999999996</v>
      </c>
      <c r="Y14" s="46">
        <f>VLOOKUP(Table1[[#This Row],[نماد]],'کل داده ها'!$A:$AC,25,0)</f>
        <v>5.5365000000000002</v>
      </c>
      <c r="Z14" s="30" t="str">
        <f>VLOOKUP(Table1[[#This Row],[نماد]],'کل داده ها'!$A:$AC,26,0)</f>
        <v>-</v>
      </c>
      <c r="AA14" s="30">
        <f>VLOOKUP(Table1[[#This Row],[نماد]],'کل داده ها'!$A:$AC,27,0)</f>
        <v>0.39250000000000002</v>
      </c>
      <c r="AB14" s="48">
        <f>VLOOKUP(Table1[[#This Row],[نماد]],'کل داده ها'!$A:$AC,28,0)</f>
        <v>0.7641</v>
      </c>
      <c r="AC14" s="16" t="s">
        <v>1995</v>
      </c>
    </row>
    <row r="15" spans="1:29" ht="25.5" customHeight="1" x14ac:dyDescent="0.35">
      <c r="A15" s="58" t="s">
        <v>240</v>
      </c>
      <c r="B15" s="21" t="str">
        <f>VLOOKUP(Table1[[#This Row],[نماد]],'کل داده ها'!$A:$AC,2,0)</f>
        <v>بورس کالای ایران</v>
      </c>
      <c r="C15" s="57" t="str">
        <f>VLOOKUP(Table1[[#This Row],[نماد]],'کل داده ها'!$A:$AC,3,0)</f>
        <v>فعالیتهای مرتبط با اوراق بهادار</v>
      </c>
      <c r="D15" s="14">
        <f>VLOOKUP(Table1[[#This Row],[نماد]],'کل داده ها'!$A:$AC,4,0)</f>
        <v>15774</v>
      </c>
      <c r="E15" s="15">
        <f>VLOOKUP(Table1[[#This Row],[نماد]],'کل داده ها'!$A:$AC,5,0)</f>
        <v>188.23389021479713</v>
      </c>
      <c r="F15" s="15">
        <f>VLOOKUP(Table1[[#This Row],[نماد]],'کل داده ها'!$A:$AC,6,0)</f>
        <v>258.65910741216555</v>
      </c>
      <c r="G15" s="14">
        <f>VLOOKUP(Table1[[#This Row],[نماد]],'کل داده ها'!$A:$AC,7,0)</f>
        <v>5107.8022790712002</v>
      </c>
      <c r="H15" s="15">
        <f>VLOOKUP(Table1[[#This Row],[نماد]],'کل داده ها'!$A:$AC,8,0)</f>
        <v>1057.355</v>
      </c>
      <c r="I15" s="15">
        <f>VLOOKUP(Table1[[#This Row],[نماد]],'کل داده ها'!$A:$AC,9,0)</f>
        <v>20444.622761901079</v>
      </c>
      <c r="J15" s="15">
        <f>VLOOKUP(Table1[[#This Row],[نماد]],'کل داده ها'!$A:$AC,10,0)</f>
        <v>275.52650681263765</v>
      </c>
      <c r="K15" s="15">
        <f>VLOOKUP(Table1[[#This Row],[نماد]],'کل داده ها'!$A:$AC,11,0)</f>
        <v>4615.4162991881949</v>
      </c>
      <c r="L15" s="15">
        <f>VLOOKUP(Table1[[#This Row],[نماد]],'کل داده ها'!$A:$AC,12,0)</f>
        <v>463.07740000000001</v>
      </c>
      <c r="M15" s="15">
        <f>VLOOKUP(Table1[[#This Row],[نماد]],'کل داده ها'!$A:$AC,13,0)</f>
        <v>6850.1560627801364</v>
      </c>
      <c r="N15" s="30">
        <f>VLOOKUP(Table1[[#This Row],[نماد]],'کل داده ها'!$A:$AC,14,0)</f>
        <v>0.68069999999999997</v>
      </c>
      <c r="O15" s="30">
        <f>VLOOKUP(Table1[[#This Row],[نماد]],'کل داده ها'!$A:$AC,15,0)</f>
        <v>0.48419029156373394</v>
      </c>
      <c r="P15" s="30">
        <f>VLOOKUP(Table1[[#This Row],[نماد]],'کل داده ها'!$A:$AC,16,0)</f>
        <v>0.7903</v>
      </c>
      <c r="Q15" s="30">
        <f>VLOOKUP(Table1[[#This Row],[نماد]],'کل داده ها'!$A:$AC,17,0)</f>
        <v>0.34111613733524648</v>
      </c>
      <c r="R15" s="30">
        <f>VLOOKUP(Table1[[#This Row],[نماد]],'کل داده ها'!$A:$AC,18,0)</f>
        <v>0.55669999999999997</v>
      </c>
      <c r="S15" s="15">
        <f>VLOOKUP(Table1[[#This Row],[نماد]],'کل داده ها'!$A:$AC,19,0)</f>
        <v>1123.6976</v>
      </c>
      <c r="T15" s="41">
        <f>VLOOKUP(Table1[[#This Row],[نماد]],'کل داده ها'!$A:$AC,20,0)</f>
        <v>18823.351257182105</v>
      </c>
      <c r="U15" s="30">
        <f>VLOOKUP(Table1[[#This Row],[نماد]],'کل داده ها'!$A:$AC,21,0)</f>
        <v>0.1406</v>
      </c>
      <c r="V15" s="17" t="str">
        <f>VLOOKUP(Table1[[#This Row],[نماد]],'کل داده ها'!$A:$AC,22,0)</f>
        <v/>
      </c>
      <c r="W15" s="41">
        <f>VLOOKUP(Table1[[#This Row],[نماد]],'کل داده ها'!$A:$AC,23,0)</f>
        <v>26.0992</v>
      </c>
      <c r="X15" s="46">
        <f>VLOOKUP(Table1[[#This Row],[نماد]],'کل داده ها'!$A:$AC,24,0)</f>
        <v>10.9183</v>
      </c>
      <c r="Y15" s="46">
        <f>VLOOKUP(Table1[[#This Row],[نماد]],'کل داده ها'!$A:$AC,25,0)</f>
        <v>10.867599999999999</v>
      </c>
      <c r="Z15" s="31" t="str">
        <f>VLOOKUP(Table1[[#This Row],[نماد]],'کل داده ها'!$A:$AC,26,0)</f>
        <v>-</v>
      </c>
      <c r="AA15" s="31">
        <f>VLOOKUP(Table1[[#This Row],[نماد]],'کل داده ها'!$A:$AC,27,0)</f>
        <v>0.4985</v>
      </c>
      <c r="AB15" s="48">
        <f>VLOOKUP(Table1[[#This Row],[نماد]],'کل داده ها'!$A:$AC,28,0)</f>
        <v>1.4278999999999999</v>
      </c>
      <c r="AC15" s="17" t="s">
        <v>1994</v>
      </c>
    </row>
    <row r="16" spans="1:29" ht="25.5" customHeight="1" x14ac:dyDescent="0.35">
      <c r="A16" s="58" t="s">
        <v>685</v>
      </c>
      <c r="B16" s="21" t="str">
        <f>VLOOKUP(Table1[[#This Row],[نماد]],'کل داده ها'!$A:$AC,2,0)</f>
        <v>تامین سرمایه کیمیا</v>
      </c>
      <c r="C16" s="57" t="str">
        <f>VLOOKUP(Table1[[#This Row],[نماد]],'کل داده ها'!$A:$AC,3,0)</f>
        <v>فعالیتهای مرتبط با اوراق بهادار</v>
      </c>
      <c r="D16" s="14">
        <f>VLOOKUP(Table1[[#This Row],[نماد]],'کل داده ها'!$A:$AC,4,0)</f>
        <v>4108</v>
      </c>
      <c r="E16" s="15">
        <f>VLOOKUP(Table1[[#This Row],[نماد]],'کل داده ها'!$A:$AC,5,0)</f>
        <v>49.021479713603824</v>
      </c>
      <c r="F16" s="15" t="str">
        <f>VLOOKUP(Table1[[#This Row],[نماد]],'کل داده ها'!$A:$AC,6,0)</f>
        <v/>
      </c>
      <c r="G16" s="14" t="str">
        <f>VLOOKUP(Table1[[#This Row],[نماد]],'کل داده ها'!$A:$AC,7,0)</f>
        <v/>
      </c>
      <c r="H16" s="15" t="str">
        <f>VLOOKUP(Table1[[#This Row],[نماد]],'کل داده ها'!$A:$AC,8,0)</f>
        <v/>
      </c>
      <c r="I16" s="15" t="str">
        <f>VLOOKUP(Table1[[#This Row],[نماد]],'کل داده ها'!$A:$AC,9,0)</f>
        <v/>
      </c>
      <c r="J16" s="15" t="str">
        <f>VLOOKUP(Table1[[#This Row],[نماد]],'کل داده ها'!$A:$AC,10,0)</f>
        <v/>
      </c>
      <c r="K16" s="15" t="str">
        <f>VLOOKUP(Table1[[#This Row],[نماد]],'کل داده ها'!$A:$AC,11,0)</f>
        <v/>
      </c>
      <c r="L16" s="15" t="str">
        <f>VLOOKUP(Table1[[#This Row],[نماد]],'کل داده ها'!$A:$AC,12,0)</f>
        <v/>
      </c>
      <c r="M16" s="15" t="str">
        <f>VLOOKUP(Table1[[#This Row],[نماد]],'کل داده ها'!$A:$AC,13,0)</f>
        <v/>
      </c>
      <c r="N16" s="30" t="str">
        <f>VLOOKUP(Table1[[#This Row],[نماد]],'کل داده ها'!$A:$AC,14,0)</f>
        <v>-</v>
      </c>
      <c r="O16" s="30" t="str">
        <f>VLOOKUP(Table1[[#This Row],[نماد]],'کل داده ها'!$A:$AC,15,0)</f>
        <v/>
      </c>
      <c r="P16" s="30" t="str">
        <f>VLOOKUP(Table1[[#This Row],[نماد]],'کل داده ها'!$A:$AC,16,0)</f>
        <v>-</v>
      </c>
      <c r="Q16" s="30" t="str">
        <f>VLOOKUP(Table1[[#This Row],[نماد]],'کل داده ها'!$A:$AC,17,0)</f>
        <v/>
      </c>
      <c r="R16" s="30" t="str">
        <f>VLOOKUP(Table1[[#This Row],[نماد]],'کل داده ها'!$A:$AC,18,0)</f>
        <v>-</v>
      </c>
      <c r="S16" s="15" t="str">
        <f>VLOOKUP(Table1[[#This Row],[نماد]],'کل داده ها'!$A:$AC,19,0)</f>
        <v/>
      </c>
      <c r="T16" s="41" t="str">
        <f>VLOOKUP(Table1[[#This Row],[نماد]],'کل داده ها'!$A:$AC,20,0)</f>
        <v/>
      </c>
      <c r="U16" s="30" t="str">
        <f>VLOOKUP(Table1[[#This Row],[نماد]],'کل داده ها'!$A:$AC,21,0)</f>
        <v>-</v>
      </c>
      <c r="V16" s="17" t="str">
        <f>VLOOKUP(Table1[[#This Row],[نماد]],'کل داده ها'!$A:$AC,22,0)</f>
        <v/>
      </c>
      <c r="W16" s="41" t="str">
        <f>VLOOKUP(Table1[[#This Row],[نماد]],'کل داده ها'!$A:$AC,23,0)</f>
        <v>-</v>
      </c>
      <c r="X16" s="46" t="str">
        <f>VLOOKUP(Table1[[#This Row],[نماد]],'کل داده ها'!$A:$AC,24,0)</f>
        <v>-</v>
      </c>
      <c r="Y16" s="46" t="str">
        <f>VLOOKUP(Table1[[#This Row],[نماد]],'کل داده ها'!$A:$AC,25,0)</f>
        <v>-</v>
      </c>
      <c r="Z16" s="31" t="str">
        <f>VLOOKUP(Table1[[#This Row],[نماد]],'کل داده ها'!$A:$AC,26,0)</f>
        <v>-</v>
      </c>
      <c r="AA16" s="31">
        <f>VLOOKUP(Table1[[#This Row],[نماد]],'کل داده ها'!$A:$AC,27,0)</f>
        <v>0.15870000000000001</v>
      </c>
      <c r="AB16" s="48" t="str">
        <f>VLOOKUP(Table1[[#This Row],[نماد]],'کل داده ها'!$A:$AC,28,0)</f>
        <v>-</v>
      </c>
      <c r="AC16" s="17" t="s">
        <v>1993</v>
      </c>
    </row>
    <row r="17" spans="1:29" ht="25.5" customHeight="1" x14ac:dyDescent="0.35">
      <c r="A17" s="58" t="s">
        <v>64</v>
      </c>
      <c r="B17" s="21" t="str">
        <f>VLOOKUP(Table1[[#This Row],[نماد]],'کل داده ها'!$A:$AC,2,0)</f>
        <v>پالایش نفت تهران</v>
      </c>
      <c r="C17" s="57" t="str">
        <f>VLOOKUP(Table1[[#This Row],[نماد]],'کل داده ها'!$A:$AC,3,0)</f>
        <v>فراورده های نفتی</v>
      </c>
      <c r="D17" s="14">
        <f>VLOOKUP(Table1[[#This Row],[نماد]],'کل داده ها'!$A:$AC,4,0)</f>
        <v>113958</v>
      </c>
      <c r="E17" s="15">
        <f>VLOOKUP(Table1[[#This Row],[نماد]],'کل داده ها'!$A:$AC,5,0)</f>
        <v>1359.8806682577567</v>
      </c>
      <c r="F17" s="15">
        <f>VLOOKUP(Table1[[#This Row],[نماد]],'کل داده ها'!$A:$AC,6,0)</f>
        <v>5292.1300583474504</v>
      </c>
      <c r="G17" s="14">
        <f>VLOOKUP(Table1[[#This Row],[نماد]],'کل داده ها'!$A:$AC,7,0)</f>
        <v>104504.93796104759</v>
      </c>
      <c r="H17" s="15">
        <f>VLOOKUP(Table1[[#This Row],[نماد]],'کل داده ها'!$A:$AC,8,0)</f>
        <v>25213.956999999999</v>
      </c>
      <c r="I17" s="15">
        <f>VLOOKUP(Table1[[#This Row],[نماد]],'کل داده ها'!$A:$AC,9,0)</f>
        <v>487527.68861904944</v>
      </c>
      <c r="J17" s="15">
        <f>VLOOKUP(Table1[[#This Row],[نماد]],'کل داده ها'!$A:$AC,10,0)</f>
        <v>5636.9460705693664</v>
      </c>
      <c r="K17" s="15">
        <f>VLOOKUP(Table1[[#This Row],[نماد]],'کل داده ها'!$A:$AC,11,0)</f>
        <v>94425.952234942568</v>
      </c>
      <c r="L17" s="15">
        <f>VLOOKUP(Table1[[#This Row],[نماد]],'کل داده ها'!$A:$AC,12,0)</f>
        <v>5623.4174000000003</v>
      </c>
      <c r="M17" s="15">
        <f>VLOOKUP(Table1[[#This Row],[نماد]],'کل داده ها'!$A:$AC,13,0)</f>
        <v>83185.417375482619</v>
      </c>
      <c r="N17" s="30">
        <f>VLOOKUP(Table1[[#This Row],[نماد]],'کل داده ها'!$A:$AC,14,0)</f>
        <v>-2.3999999999999998E-3</v>
      </c>
      <c r="O17" s="30">
        <f>VLOOKUP(Table1[[#This Row],[نماد]],'کل داده ها'!$A:$AC,15,0)</f>
        <v>-0.11904073608378563</v>
      </c>
      <c r="P17" s="30">
        <f>VLOOKUP(Table1[[#This Row],[نماد]],'کل داده ها'!$A:$AC,16,0)</f>
        <v>6.2600000000000003E-2</v>
      </c>
      <c r="Q17" s="30">
        <f>VLOOKUP(Table1[[#This Row],[نماد]],'کل داده ها'!$A:$AC,17,0)</f>
        <v>-0.20400491116995312</v>
      </c>
      <c r="R17" s="30" t="str">
        <f>VLOOKUP(Table1[[#This Row],[نماد]],'کل داده ها'!$A:$AC,18,0)</f>
        <v>-</v>
      </c>
      <c r="S17" s="15">
        <f>VLOOKUP(Table1[[#This Row],[نماد]],'کل داده ها'!$A:$AC,19,0)</f>
        <v>18696.701499999999</v>
      </c>
      <c r="T17" s="40">
        <f>VLOOKUP(Table1[[#This Row],[نماد]],'کل داده ها'!$A:$AC,20,0)</f>
        <v>313193.31792217365</v>
      </c>
      <c r="U17" s="30">
        <f>VLOOKUP(Table1[[#This Row],[نماد]],'کل داده ها'!$A:$AC,21,0)</f>
        <v>0.4022</v>
      </c>
      <c r="V17" s="16" t="str">
        <f>VLOOKUP(Table1[[#This Row],[نماد]],'کل داده ها'!$A:$AC,22,0)</f>
        <v/>
      </c>
      <c r="W17" s="40">
        <f>VLOOKUP(Table1[[#This Row],[نماد]],'کل داده ها'!$A:$AC,23,0)</f>
        <v>22.203600000000002</v>
      </c>
      <c r="X17" s="46">
        <f>VLOOKUP(Table1[[#This Row],[نماد]],'کل داده ها'!$A:$AC,24,0)</f>
        <v>0.37359999999999999</v>
      </c>
      <c r="Y17" s="46">
        <f>VLOOKUP(Table1[[#This Row],[نماد]],'کل داده ها'!$A:$AC,25,0)</f>
        <v>4.9776999999999996</v>
      </c>
      <c r="Z17" s="31" t="str">
        <f>VLOOKUP(Table1[[#This Row],[نماد]],'کل داده ها'!$A:$AC,26,0)</f>
        <v>-</v>
      </c>
      <c r="AA17" s="31">
        <f>VLOOKUP(Table1[[#This Row],[نماد]],'کل داده ها'!$A:$AC,27,0)</f>
        <v>0.49509999999999998</v>
      </c>
      <c r="AB17" s="48">
        <f>VLOOKUP(Table1[[#This Row],[نماد]],'کل داده ها'!$A:$AC,28,0)</f>
        <v>1.242</v>
      </c>
      <c r="AC17" s="16" t="s">
        <v>1992</v>
      </c>
    </row>
    <row r="18" spans="1:29" ht="25.5" customHeight="1" x14ac:dyDescent="0.35">
      <c r="A18" s="58" t="s">
        <v>169</v>
      </c>
      <c r="B18" s="21" t="str">
        <f>VLOOKUP(Table1[[#This Row],[نماد]],'کل داده ها'!$A:$AC,2,0)</f>
        <v>پالایش نفت تبریز</v>
      </c>
      <c r="C18" s="57" t="str">
        <f>VLOOKUP(Table1[[#This Row],[نماد]],'کل داده ها'!$A:$AC,3,0)</f>
        <v>فراورده های نفتی</v>
      </c>
      <c r="D18" s="14">
        <f>VLOOKUP(Table1[[#This Row],[نماد]],'کل داده ها'!$A:$AC,4,0)</f>
        <v>56730</v>
      </c>
      <c r="E18" s="15">
        <f>VLOOKUP(Table1[[#This Row],[نماد]],'کل داده ها'!$A:$AC,5,0)</f>
        <v>676.96897374701666</v>
      </c>
      <c r="F18" s="15">
        <f>VLOOKUP(Table1[[#This Row],[نماد]],'کل داده ها'!$A:$AC,6,0)</f>
        <v>1040.8462639697054</v>
      </c>
      <c r="G18" s="14">
        <f>VLOOKUP(Table1[[#This Row],[نماد]],'کل داده ها'!$A:$AC,7,0)</f>
        <v>20553.836176336998</v>
      </c>
      <c r="H18" s="15">
        <f>VLOOKUP(Table1[[#This Row],[نماد]],'کل داده ها'!$A:$AC,8,0)</f>
        <v>8292.9554000000007</v>
      </c>
      <c r="I18" s="15">
        <f>VLOOKUP(Table1[[#This Row],[نماد]],'کل داده ها'!$A:$AC,9,0)</f>
        <v>160349.49920723925</v>
      </c>
      <c r="J18" s="15">
        <f>VLOOKUP(Table1[[#This Row],[نماد]],'کل داده ها'!$A:$AC,10,0)</f>
        <v>2142.0343090667175</v>
      </c>
      <c r="K18" s="15">
        <f>VLOOKUP(Table1[[#This Row],[نماد]],'کل داده ها'!$A:$AC,11,0)</f>
        <v>35881.774780419742</v>
      </c>
      <c r="L18" s="15">
        <f>VLOOKUP(Table1[[#This Row],[نماد]],'کل داده ها'!$A:$AC,12,0)</f>
        <v>2253.8485000000001</v>
      </c>
      <c r="M18" s="15">
        <f>VLOOKUP(Table1[[#This Row],[نماد]],'کل داده ها'!$A:$AC,13,0)</f>
        <v>33340.460939926925</v>
      </c>
      <c r="N18" s="30">
        <f>VLOOKUP(Table1[[#This Row],[نماد]],'کل داده ها'!$A:$AC,14,0)</f>
        <v>5.2200000000000003E-2</v>
      </c>
      <c r="O18" s="30">
        <f>VLOOKUP(Table1[[#This Row],[نماد]],'کل داده ها'!$A:$AC,15,0)</f>
        <v>-7.0824641647312947E-2</v>
      </c>
      <c r="P18" s="30">
        <f>VLOOKUP(Table1[[#This Row],[نماد]],'کل داده ها'!$A:$AC,16,0)</f>
        <v>1.1654</v>
      </c>
      <c r="Q18" s="30">
        <f>VLOOKUP(Table1[[#This Row],[نماد]],'کل داده ها'!$A:$AC,17,0)</f>
        <v>0.62210405171521099</v>
      </c>
      <c r="R18" s="30">
        <f>VLOOKUP(Table1[[#This Row],[نماد]],'کل داده ها'!$A:$AC,18,0)</f>
        <v>0.49980000000000002</v>
      </c>
      <c r="S18" s="15">
        <f>VLOOKUP(Table1[[#This Row],[نماد]],'کل داده ها'!$A:$AC,19,0)</f>
        <v>5926.1764999999996</v>
      </c>
      <c r="T18" s="41">
        <f>VLOOKUP(Table1[[#This Row],[نماد]],'کل داده ها'!$A:$AC,20,0)</f>
        <v>99270.926512220045</v>
      </c>
      <c r="U18" s="30">
        <f>VLOOKUP(Table1[[#This Row],[نماد]],'کل داده ها'!$A:$AC,21,0)</f>
        <v>0.60770000000000002</v>
      </c>
      <c r="V18" s="17" t="str">
        <f>VLOOKUP(Table1[[#This Row],[نماد]],'کل داده ها'!$A:$AC,22,0)</f>
        <v/>
      </c>
      <c r="W18" s="41">
        <f>VLOOKUP(Table1[[#This Row],[نماد]],'کل داده ها'!$A:$AC,23,0)</f>
        <v>36.596699999999998</v>
      </c>
      <c r="X18" s="46">
        <f>VLOOKUP(Table1[[#This Row],[نماد]],'کل داده ها'!$A:$AC,24,0)</f>
        <v>0.3876</v>
      </c>
      <c r="Y18" s="46">
        <f>VLOOKUP(Table1[[#This Row],[نماد]],'کل داده ها'!$A:$AC,25,0)</f>
        <v>6.0166000000000004</v>
      </c>
      <c r="Z18" s="31" t="str">
        <f>VLOOKUP(Table1[[#This Row],[نماد]],'کل داده ها'!$A:$AC,26,0)</f>
        <v>-</v>
      </c>
      <c r="AA18" s="31">
        <f>VLOOKUP(Table1[[#This Row],[نماد]],'کل داده ها'!$A:$AC,27,0)</f>
        <v>0.82830000000000004</v>
      </c>
      <c r="AB18" s="48">
        <f>VLOOKUP(Table1[[#This Row],[نماد]],'کل داده ها'!$A:$AC,28,0)</f>
        <v>1.3193999999999999</v>
      </c>
      <c r="AC18" s="17"/>
    </row>
    <row r="19" spans="1:29" ht="25.5" customHeight="1" x14ac:dyDescent="0.35">
      <c r="A19" s="58" t="s">
        <v>600</v>
      </c>
      <c r="B19" s="21" t="str">
        <f>VLOOKUP(Table1[[#This Row],[نماد]],'کل داده ها'!$A:$AC,2,0)</f>
        <v>پالایش نفت لاوان</v>
      </c>
      <c r="C19" s="57" t="str">
        <f>VLOOKUP(Table1[[#This Row],[نماد]],'کل داده ها'!$A:$AC,3,0)</f>
        <v>فراورده های نفتی</v>
      </c>
      <c r="D19" s="14">
        <f>VLOOKUP(Table1[[#This Row],[نماد]],'کل داده ها'!$A:$AC,4,0)</f>
        <v>16040</v>
      </c>
      <c r="E19" s="15">
        <f>VLOOKUP(Table1[[#This Row],[نماد]],'کل داده ها'!$A:$AC,5,0)</f>
        <v>191.40811455847256</v>
      </c>
      <c r="F19" s="15">
        <f>VLOOKUP(Table1[[#This Row],[نماد]],'کل داده ها'!$A:$AC,6,0)</f>
        <v>469.70460321942954</v>
      </c>
      <c r="G19" s="14">
        <f>VLOOKUP(Table1[[#This Row],[نماد]],'کل داده ها'!$A:$AC,7,0)</f>
        <v>9275.3673621530324</v>
      </c>
      <c r="H19" s="15">
        <f>VLOOKUP(Table1[[#This Row],[نماد]],'کل داده ها'!$A:$AC,8,0)</f>
        <v>4023.3606</v>
      </c>
      <c r="I19" s="15">
        <f>VLOOKUP(Table1[[#This Row],[نماد]],'کل داده ها'!$A:$AC,9,0)</f>
        <v>77794.203178777214</v>
      </c>
      <c r="J19" s="15">
        <f>VLOOKUP(Table1[[#This Row],[نماد]],'کل داده ها'!$A:$AC,10,0)</f>
        <v>108.87111343850233</v>
      </c>
      <c r="K19" s="15">
        <f>VLOOKUP(Table1[[#This Row],[نماد]],'کل داده ها'!$A:$AC,11,0)</f>
        <v>1823.7283856559347</v>
      </c>
      <c r="L19" s="15">
        <f>VLOOKUP(Table1[[#This Row],[نماد]],'کل داده ها'!$A:$AC,12,0)</f>
        <v>166.32239999999999</v>
      </c>
      <c r="M19" s="15">
        <f>VLOOKUP(Table1[[#This Row],[نماد]],'کل داده ها'!$A:$AC,13,0)</f>
        <v>2460.3541367731245</v>
      </c>
      <c r="N19" s="30">
        <f>VLOOKUP(Table1[[#This Row],[نماد]],'کل داده ها'!$A:$AC,14,0)</f>
        <v>0.52769999999999995</v>
      </c>
      <c r="O19" s="30">
        <f>VLOOKUP(Table1[[#This Row],[نماد]],'کل داده ها'!$A:$AC,15,0)</f>
        <v>0.34907925770328818</v>
      </c>
      <c r="P19" s="30">
        <f>VLOOKUP(Table1[[#This Row],[نماد]],'کل داده ها'!$A:$AC,16,0)</f>
        <v>-0.64590000000000003</v>
      </c>
      <c r="Q19" s="30">
        <f>VLOOKUP(Table1[[#This Row],[نماد]],'کل داده ها'!$A:$AC,17,0)</f>
        <v>-0.73474321385778318</v>
      </c>
      <c r="R19" s="30" t="str">
        <f>VLOOKUP(Table1[[#This Row],[نماد]],'کل داده ها'!$A:$AC,18,0)</f>
        <v>-</v>
      </c>
      <c r="S19" s="15">
        <f>VLOOKUP(Table1[[#This Row],[نماد]],'کل داده ها'!$A:$AC,19,0)</f>
        <v>870.19979999999998</v>
      </c>
      <c r="T19" s="41">
        <f>VLOOKUP(Table1[[#This Row],[نماد]],'کل داده ها'!$A:$AC,20,0)</f>
        <v>14576.943565003266</v>
      </c>
      <c r="U19" s="30">
        <f>VLOOKUP(Table1[[#This Row],[نماد]],'کل داده ها'!$A:$AC,21,0)</f>
        <v>0.64229999999999998</v>
      </c>
      <c r="V19" s="17">
        <f>VLOOKUP(Table1[[#This Row],[نماد]],'کل داده ها'!$A:$AC,22,0)</f>
        <v>0.30624257466222232</v>
      </c>
      <c r="W19" s="41">
        <f>VLOOKUP(Table1[[#This Row],[نماد]],'کل داده ها'!$A:$AC,23,0)</f>
        <v>9.1150000000000002</v>
      </c>
      <c r="X19" s="46">
        <f>VLOOKUP(Table1[[#This Row],[نماد]],'کل داده ها'!$A:$AC,24,0)</f>
        <v>0.23949999999999999</v>
      </c>
      <c r="Y19" s="46">
        <f>VLOOKUP(Table1[[#This Row],[نماد]],'کل داده ها'!$A:$AC,25,0)</f>
        <v>5.5022000000000002</v>
      </c>
      <c r="Z19" s="31" t="str">
        <f>VLOOKUP(Table1[[#This Row],[نماد]],'کل داده ها'!$A:$AC,26,0)</f>
        <v>-</v>
      </c>
      <c r="AA19" s="31">
        <f>VLOOKUP(Table1[[#This Row],[نماد]],'کل داده ها'!$A:$AC,27,0)</f>
        <v>0.30690000000000001</v>
      </c>
      <c r="AB19" s="48">
        <f>VLOOKUP(Table1[[#This Row],[نماد]],'کل داده ها'!$A:$AC,28,0)</f>
        <v>1.2302999999999999</v>
      </c>
      <c r="AC19" s="17" t="s">
        <v>1991</v>
      </c>
    </row>
    <row r="20" spans="1:29" ht="25.5" customHeight="1" x14ac:dyDescent="0.35">
      <c r="A20" s="58" t="s">
        <v>308</v>
      </c>
      <c r="B20" s="21" t="str">
        <f>VLOOKUP(Table1[[#This Row],[نماد]],'کل داده ها'!$A:$AC,2,0)</f>
        <v>پارس‌ مینو</v>
      </c>
      <c r="C20" s="57" t="str">
        <f>VLOOKUP(Table1[[#This Row],[نماد]],'کل داده ها'!$A:$AC,3,0)</f>
        <v>شیرینیجات</v>
      </c>
      <c r="D20" s="14">
        <f>VLOOKUP(Table1[[#This Row],[نماد]],'کل داده ها'!$A:$AC,4,0)</f>
        <v>6259</v>
      </c>
      <c r="E20" s="15">
        <f>VLOOKUP(Table1[[#This Row],[نماد]],'کل داده ها'!$A:$AC,5,0)</f>
        <v>74.68973747016706</v>
      </c>
      <c r="F20" s="15">
        <f>VLOOKUP(Table1[[#This Row],[نماد]],'کل داده ها'!$A:$AC,6,0)</f>
        <v>158.66788534090469</v>
      </c>
      <c r="G20" s="14">
        <f>VLOOKUP(Table1[[#This Row],[نماد]],'کل داده ها'!$A:$AC,7,0)</f>
        <v>3133.2520801916407</v>
      </c>
      <c r="H20" s="15">
        <f>VLOOKUP(Table1[[#This Row],[نماد]],'کل داده ها'!$A:$AC,8,0)</f>
        <v>618.42970000000003</v>
      </c>
      <c r="I20" s="15">
        <f>VLOOKUP(Table1[[#This Row],[نماد]],'کل داده ها'!$A:$AC,9,0)</f>
        <v>11957.726516880004</v>
      </c>
      <c r="J20" s="15">
        <f>VLOOKUP(Table1[[#This Row],[نماد]],'کل داده ها'!$A:$AC,10,0)</f>
        <v>205.70340863251312</v>
      </c>
      <c r="K20" s="15">
        <f>VLOOKUP(Table1[[#This Row],[نماد]],'کل داده ها'!$A:$AC,11,0)</f>
        <v>3445.7913903967219</v>
      </c>
      <c r="L20" s="15">
        <f>VLOOKUP(Table1[[#This Row],[نماد]],'کل داده ها'!$A:$AC,12,0)</f>
        <v>407.95100000000002</v>
      </c>
      <c r="M20" s="15">
        <f>VLOOKUP(Table1[[#This Row],[نماد]],'کل داده ها'!$A:$AC,13,0)</f>
        <v>6034.6888359639652</v>
      </c>
      <c r="N20" s="30">
        <f>VLOOKUP(Table1[[#This Row],[نماد]],'کل داده ها'!$A:$AC,14,0)</f>
        <v>0.98319999999999996</v>
      </c>
      <c r="O20" s="30">
        <f>VLOOKUP(Table1[[#This Row],[نماد]],'کل داده ها'!$A:$AC,15,0)</f>
        <v>0.75132158400023674</v>
      </c>
      <c r="P20" s="30">
        <f>VLOOKUP(Table1[[#This Row],[نماد]],'کل داده ها'!$A:$AC,16,0)</f>
        <v>1.5710999999999999</v>
      </c>
      <c r="Q20" s="30">
        <f>VLOOKUP(Table1[[#This Row],[نماد]],'کل داده ها'!$A:$AC,17,0)</f>
        <v>0.92601446724160863</v>
      </c>
      <c r="R20" s="30">
        <f>VLOOKUP(Table1[[#This Row],[نماد]],'کل داده ها'!$A:$AC,18,0)</f>
        <v>0.34329999999999999</v>
      </c>
      <c r="S20" s="15">
        <f>VLOOKUP(Table1[[#This Row],[نماد]],'کل داده ها'!$A:$AC,19,0)</f>
        <v>1159.3168000000001</v>
      </c>
      <c r="T20" s="41">
        <f>VLOOKUP(Table1[[#This Row],[نماد]],'کل داده ها'!$A:$AC,20,0)</f>
        <v>19420.017756336165</v>
      </c>
      <c r="U20" s="30">
        <f>VLOOKUP(Table1[[#This Row],[نماد]],'کل داده ها'!$A:$AC,21,0)</f>
        <v>0.498</v>
      </c>
      <c r="V20" s="17">
        <f>VLOOKUP(Table1[[#This Row],[نماد]],'کل داده ها'!$A:$AC,22,0)</f>
        <v>8.0742540158009163E-2</v>
      </c>
      <c r="W20" s="41">
        <f>VLOOKUP(Table1[[#This Row],[نماد]],'کل داده ها'!$A:$AC,23,0)</f>
        <v>137.21850000000001</v>
      </c>
      <c r="X20" s="46">
        <f>VLOOKUP(Table1[[#This Row],[نماد]],'کل داده ها'!$A:$AC,24,0)</f>
        <v>1.5778000000000001</v>
      </c>
      <c r="Y20" s="46">
        <f>VLOOKUP(Table1[[#This Row],[نماد]],'کل داده ها'!$A:$AC,25,0)</f>
        <v>5.9227999999999996</v>
      </c>
      <c r="Z20" s="31" t="str">
        <f>VLOOKUP(Table1[[#This Row],[نماد]],'کل داده ها'!$A:$AC,26,0)</f>
        <v>-</v>
      </c>
      <c r="AA20" s="31">
        <f>VLOOKUP(Table1[[#This Row],[نماد]],'کل داده ها'!$A:$AC,27,0)</f>
        <v>0.57920000000000005</v>
      </c>
      <c r="AB20" s="48">
        <f>VLOOKUP(Table1[[#This Row],[نماد]],'کل داده ها'!$A:$AC,28,0)</f>
        <v>1.2366999999999999</v>
      </c>
      <c r="AC20" s="17" t="s">
        <v>1990</v>
      </c>
    </row>
    <row r="21" spans="1:29" ht="25.5" customHeight="1" x14ac:dyDescent="0.35">
      <c r="A21" s="58" t="s">
        <v>669</v>
      </c>
      <c r="B21" s="21" t="str">
        <f>VLOOKUP(Table1[[#This Row],[نماد]],'کل داده ها'!$A:$AC,2,0)</f>
        <v>سیمان‌ خزر</v>
      </c>
      <c r="C21" s="57" t="str">
        <f>VLOOKUP(Table1[[#This Row],[نماد]],'کل داده ها'!$A:$AC,3,0)</f>
        <v>سیمان، اهک و گچ</v>
      </c>
      <c r="D21" s="14">
        <f>VLOOKUP(Table1[[#This Row],[نماد]],'کل داده ها'!$A:$AC,4,0)</f>
        <v>3223.5</v>
      </c>
      <c r="E21" s="15">
        <f>VLOOKUP(Table1[[#This Row],[نماد]],'کل داده ها'!$A:$AC,5,0)</f>
        <v>38.466587112171837</v>
      </c>
      <c r="F21" s="15">
        <f>VLOOKUP(Table1[[#This Row],[نماد]],'کل داده ها'!$A:$AC,6,0)</f>
        <v>75.737118413377402</v>
      </c>
      <c r="G21" s="14">
        <f>VLOOKUP(Table1[[#This Row],[نماد]],'کل داده ها'!$A:$AC,7,0)</f>
        <v>1495.5987048455254</v>
      </c>
      <c r="H21" s="15">
        <f>VLOOKUP(Table1[[#This Row],[نماد]],'کل داده ها'!$A:$AC,8,0)</f>
        <v>241.05</v>
      </c>
      <c r="I21" s="15">
        <f>VLOOKUP(Table1[[#This Row],[نماد]],'کل داده ها'!$A:$AC,9,0)</f>
        <v>4660.8530878997644</v>
      </c>
      <c r="J21" s="15">
        <f>VLOOKUP(Table1[[#This Row],[نماد]],'کل داده ها'!$A:$AC,10,0)</f>
        <v>91.607714016933201</v>
      </c>
      <c r="K21" s="15">
        <f>VLOOKUP(Table1[[#This Row],[نماد]],'کل داده ها'!$A:$AC,11,0)</f>
        <v>1534.5446842711226</v>
      </c>
      <c r="L21" s="15">
        <f>VLOOKUP(Table1[[#This Row],[نماد]],'کل داده ها'!$A:$AC,12,0)</f>
        <v>155.8064</v>
      </c>
      <c r="M21" s="15">
        <f>VLOOKUP(Table1[[#This Row],[نماد]],'کل داده ها'!$A:$AC,13,0)</f>
        <v>2304.7943077765121</v>
      </c>
      <c r="N21" s="30">
        <f>VLOOKUP(Table1[[#This Row],[نماد]],'کل داده ها'!$A:$AC,14,0)</f>
        <v>0.70079999999999998</v>
      </c>
      <c r="O21" s="30">
        <f>VLOOKUP(Table1[[#This Row],[نماد]],'کل داده ها'!$A:$AC,15,0)</f>
        <v>0.50194017248265554</v>
      </c>
      <c r="P21" s="30">
        <f>VLOOKUP(Table1[[#This Row],[نماد]],'کل داده ها'!$A:$AC,16,0)</f>
        <v>1.0571999999999999</v>
      </c>
      <c r="Q21" s="30">
        <f>VLOOKUP(Table1[[#This Row],[نماد]],'کل داده ها'!$A:$AC,17,0)</f>
        <v>0.54105128622357657</v>
      </c>
      <c r="R21" s="30">
        <f>VLOOKUP(Table1[[#This Row],[نماد]],'کل داده ها'!$A:$AC,18,0)</f>
        <v>0.36320000000000002</v>
      </c>
      <c r="S21" s="15">
        <f>VLOOKUP(Table1[[#This Row],[نماد]],'کل داده ها'!$A:$AC,19,0)</f>
        <v>328.90249999999997</v>
      </c>
      <c r="T21" s="40">
        <f>VLOOKUP(Table1[[#This Row],[نماد]],'کل داده ها'!$A:$AC,20,0)</f>
        <v>5509.5314672429104</v>
      </c>
      <c r="U21" s="30">
        <f>VLOOKUP(Table1[[#This Row],[نماد]],'کل داده ها'!$A:$AC,21,0)</f>
        <v>0.97489999999999999</v>
      </c>
      <c r="V21" s="16">
        <f>VLOOKUP(Table1[[#This Row],[نماد]],'کل داده ها'!$A:$AC,22,0)</f>
        <v>1.7650109366495855E-2</v>
      </c>
      <c r="W21" s="40">
        <f>VLOOKUP(Table1[[#This Row],[نماد]],'کل داده ها'!$A:$AC,23,0)</f>
        <v>4.2214999999999998</v>
      </c>
      <c r="X21" s="46">
        <f>VLOOKUP(Table1[[#This Row],[نماد]],'کل داده ها'!$A:$AC,24,0)</f>
        <v>2.7860999999999998</v>
      </c>
      <c r="Y21" s="46">
        <f>VLOOKUP(Table1[[#This Row],[نماد]],'کل داده ها'!$A:$AC,25,0)</f>
        <v>9.6372</v>
      </c>
      <c r="Z21" s="31" t="str">
        <f>VLOOKUP(Table1[[#This Row],[نماد]],'کل داده ها'!$A:$AC,26,0)</f>
        <v>-</v>
      </c>
      <c r="AA21" s="31">
        <f>VLOOKUP(Table1[[#This Row],[نماد]],'کل داده ها'!$A:$AC,27,0)</f>
        <v>0.8417</v>
      </c>
      <c r="AB21" s="48">
        <f>VLOOKUP(Table1[[#This Row],[نماد]],'کل داده ها'!$A:$AC,28,0)</f>
        <v>0.90169999999999995</v>
      </c>
      <c r="AC21" s="16" t="s">
        <v>1987</v>
      </c>
    </row>
    <row r="22" spans="1:29" ht="25.5" customHeight="1" x14ac:dyDescent="0.35">
      <c r="A22" s="58" t="s">
        <v>1376</v>
      </c>
      <c r="B22" s="21" t="str">
        <f>VLOOKUP(Table1[[#This Row],[نماد]],'کل داده ها'!$A:$AC,2,0)</f>
        <v>سیمان‌ داراب‌</v>
      </c>
      <c r="C22" s="57" t="str">
        <f>VLOOKUP(Table1[[#This Row],[نماد]],'کل داده ها'!$A:$AC,3,0)</f>
        <v>سیمان، اهک و گچ</v>
      </c>
      <c r="D22" s="14">
        <f>VLOOKUP(Table1[[#This Row],[نماد]],'کل داده ها'!$A:$AC,4,0)</f>
        <v>4980.78</v>
      </c>
      <c r="E22" s="15">
        <f>VLOOKUP(Table1[[#This Row],[نماد]],'کل داده ها'!$A:$AC,5,0)</f>
        <v>59.436515513126487</v>
      </c>
      <c r="F22" s="15">
        <f>VLOOKUP(Table1[[#This Row],[نماد]],'کل داده ها'!$A:$AC,6,0)</f>
        <v>176.30696913958715</v>
      </c>
      <c r="G22" s="14">
        <f>VLOOKUP(Table1[[#This Row],[نماد]],'کل داده ها'!$A:$AC,7,0)</f>
        <v>3481.5752199760495</v>
      </c>
      <c r="H22" s="15">
        <f>VLOOKUP(Table1[[#This Row],[نماد]],'کل داده ها'!$A:$AC,8,0)</f>
        <v>574.89480000000003</v>
      </c>
      <c r="I22" s="15">
        <f>VLOOKUP(Table1[[#This Row],[نماد]],'کل داده ها'!$A:$AC,9,0)</f>
        <v>11115.951892957964</v>
      </c>
      <c r="J22" s="15">
        <f>VLOOKUP(Table1[[#This Row],[نماد]],'کل داده ها'!$A:$AC,10,0)</f>
        <v>94.267137757703793</v>
      </c>
      <c r="K22" s="15">
        <f>VLOOKUP(Table1[[#This Row],[نماد]],'کل داده ها'!$A:$AC,11,0)</f>
        <v>1579.093384218701</v>
      </c>
      <c r="L22" s="15">
        <f>VLOOKUP(Table1[[#This Row],[نماد]],'کل داده ها'!$A:$AC,12,0)</f>
        <v>258.80099999999999</v>
      </c>
      <c r="M22" s="15">
        <f>VLOOKUP(Table1[[#This Row],[نماد]],'کل داده ها'!$A:$AC,13,0)</f>
        <v>3828.3605272111358</v>
      </c>
      <c r="N22" s="30">
        <f>VLOOKUP(Table1[[#This Row],[نماد]],'کل داده ها'!$A:$AC,14,0)</f>
        <v>1.7454000000000001</v>
      </c>
      <c r="O22" s="30">
        <f>VLOOKUP(Table1[[#This Row],[نماد]],'کل داده ها'!$A:$AC,15,0)</f>
        <v>1.4244041330749546</v>
      </c>
      <c r="P22" s="30">
        <f>VLOOKUP(Table1[[#This Row],[نماد]],'کل داده ها'!$A:$AC,16,0)</f>
        <v>0.46789999999999998</v>
      </c>
      <c r="Q22" s="30">
        <f>VLOOKUP(Table1[[#This Row],[نماد]],'کل داده ها'!$A:$AC,17,0)</f>
        <v>9.9605863818582607E-2</v>
      </c>
      <c r="R22" s="30">
        <f>VLOOKUP(Table1[[#This Row],[نماد]],'کل داده ها'!$A:$AC,18,0)</f>
        <v>0.27989999999999998</v>
      </c>
      <c r="S22" s="15">
        <f>VLOOKUP(Table1[[#This Row],[نماد]],'کل داده ها'!$A:$AC,19,0)</f>
        <v>913.94889999999998</v>
      </c>
      <c r="T22" s="40">
        <f>VLOOKUP(Table1[[#This Row],[نماد]],'کل داده ها'!$A:$AC,20,0)</f>
        <v>15309.796137159321</v>
      </c>
      <c r="U22" s="30">
        <f>VLOOKUP(Table1[[#This Row],[نماد]],'کل داده ها'!$A:$AC,21,0)</f>
        <v>0.74519999999999997</v>
      </c>
      <c r="V22" s="16" t="str">
        <f>VLOOKUP(Table1[[#This Row],[نماد]],'کل داده ها'!$A:$AC,22,0)</f>
        <v/>
      </c>
      <c r="W22" s="40">
        <f>VLOOKUP(Table1[[#This Row],[نماد]],'کل داده ها'!$A:$AC,23,0)</f>
        <v>43.913499999999999</v>
      </c>
      <c r="X22" s="46">
        <f>VLOOKUP(Table1[[#This Row],[نماد]],'کل داده ها'!$A:$AC,24,0)</f>
        <v>4.9648000000000003</v>
      </c>
      <c r="Y22" s="46">
        <f>VLOOKUP(Table1[[#This Row],[نماد]],'کل داده ها'!$A:$AC,25,0)</f>
        <v>8.3145000000000007</v>
      </c>
      <c r="Z22" s="31" t="str">
        <f>VLOOKUP(Table1[[#This Row],[نماد]],'کل داده ها'!$A:$AC,26,0)</f>
        <v>-</v>
      </c>
      <c r="AA22" s="31">
        <f>VLOOKUP(Table1[[#This Row],[نماد]],'کل داده ها'!$A:$AC,27,0)</f>
        <v>0.55479999999999996</v>
      </c>
      <c r="AB22" s="48">
        <f>VLOOKUP(Table1[[#This Row],[نماد]],'کل داده ها'!$A:$AC,28,0)</f>
        <v>0.68140000000000001</v>
      </c>
      <c r="AC22" s="16" t="s">
        <v>1988</v>
      </c>
    </row>
    <row r="23" spans="1:29" ht="25.5" customHeight="1" x14ac:dyDescent="0.35">
      <c r="A23" s="58" t="s">
        <v>1073</v>
      </c>
      <c r="B23" s="21" t="str">
        <f>VLOOKUP(Table1[[#This Row],[نماد]],'کل داده ها'!$A:$AC,2,0)</f>
        <v>سیمان اردستان</v>
      </c>
      <c r="C23" s="57" t="str">
        <f>VLOOKUP(Table1[[#This Row],[نماد]],'کل داده ها'!$A:$AC,3,0)</f>
        <v>سیمان، اهک و گچ</v>
      </c>
      <c r="D23" s="14">
        <f>VLOOKUP(Table1[[#This Row],[نماد]],'کل داده ها'!$A:$AC,4,0)</f>
        <v>5043.9399999999996</v>
      </c>
      <c r="E23" s="15">
        <f>VLOOKUP(Table1[[#This Row],[نماد]],'کل داده ها'!$A:$AC,5,0)</f>
        <v>60.190214797136036</v>
      </c>
      <c r="F23" s="15">
        <f>VLOOKUP(Table1[[#This Row],[نماد]],'کل داده ها'!$A:$AC,6,0)</f>
        <v>137.57089013128967</v>
      </c>
      <c r="G23" s="15">
        <f>VLOOKUP(Table1[[#This Row],[نماد]],'کل داده ها'!$A:$AC,7,0)</f>
        <v>2716.6447498279949</v>
      </c>
      <c r="H23" s="15">
        <f>VLOOKUP(Table1[[#This Row],[نماد]],'کل داده ها'!$A:$AC,8,0)</f>
        <v>563.48239999999998</v>
      </c>
      <c r="I23" s="15">
        <f>VLOOKUP(Table1[[#This Row],[نماد]],'کل داده ها'!$A:$AC,9,0)</f>
        <v>10895.285973935574</v>
      </c>
      <c r="J23" s="15">
        <f>VLOOKUP(Table1[[#This Row],[نماد]],'کل داده ها'!$A:$AC,10,0)</f>
        <v>165.69501399712493</v>
      </c>
      <c r="K23" s="15">
        <f>VLOOKUP(Table1[[#This Row],[نماد]],'کل داده ها'!$A:$AC,11,0)</f>
        <v>2775.6003483780582</v>
      </c>
      <c r="L23" s="15">
        <f>VLOOKUP(Table1[[#This Row],[نماد]],'کل داده ها'!$A:$AC,12,0)</f>
        <v>218.9991</v>
      </c>
      <c r="M23" s="15">
        <f>VLOOKUP(Table1[[#This Row],[نماد]],'کل داده ها'!$A:$AC,13,0)</f>
        <v>3239.5837339684322</v>
      </c>
      <c r="N23" s="30">
        <f>VLOOKUP(Table1[[#This Row],[نماد]],'کل داده ها'!$A:$AC,14,0)</f>
        <v>0.32169999999999999</v>
      </c>
      <c r="O23" s="30">
        <f>VLOOKUP(Table1[[#This Row],[نماد]],'کل داده ها'!$A:$AC,15,0)</f>
        <v>0.16716505525066161</v>
      </c>
      <c r="P23" s="30">
        <f>VLOOKUP(Table1[[#This Row],[نماد]],'کل داده ها'!$A:$AC,16,0)</f>
        <v>0.59189999999999998</v>
      </c>
      <c r="Q23" s="30">
        <f>VLOOKUP(Table1[[#This Row],[نماد]],'کل داده ها'!$A:$AC,17,0)</f>
        <v>0.19249443055576076</v>
      </c>
      <c r="R23" s="30">
        <f>VLOOKUP(Table1[[#This Row],[نماد]],'کل داده ها'!$A:$AC,18,0)</f>
        <v>0.26369999999999999</v>
      </c>
      <c r="S23" s="15">
        <f>VLOOKUP(Table1[[#This Row],[نماد]],'کل داده ها'!$A:$AC,19,0)</f>
        <v>576.88440000000003</v>
      </c>
      <c r="T23" s="40">
        <f>VLOOKUP(Table1[[#This Row],[نماد]],'کل داده ها'!$A:$AC,20,0)</f>
        <v>9663.5408814513303</v>
      </c>
      <c r="U23" s="30">
        <f>VLOOKUP(Table1[[#This Row],[نماد]],'کل داده ها'!$A:$AC,21,0)</f>
        <v>0.88629999999999998</v>
      </c>
      <c r="V23" s="16">
        <f>VLOOKUP(Table1[[#This Row],[نماد]],'کل داده ها'!$A:$AC,22,0)</f>
        <v>4.5111600915254908E-2</v>
      </c>
      <c r="W23" s="40">
        <f>VLOOKUP(Table1[[#This Row],[نماد]],'کل داده ها'!$A:$AC,23,0)</f>
        <v>23.1312</v>
      </c>
      <c r="X23" s="38">
        <f>VLOOKUP(Table1[[#This Row],[نماد]],'کل داده ها'!$A:$AC,24,0)</f>
        <v>3.9674</v>
      </c>
      <c r="Y23" s="38">
        <f>VLOOKUP(Table1[[#This Row],[نماد]],'کل داده ها'!$A:$AC,25,0)</f>
        <v>7.8192000000000004</v>
      </c>
      <c r="Z23" s="31" t="str">
        <f>VLOOKUP(Table1[[#This Row],[نماد]],'کل داده ها'!$A:$AC,26,0)</f>
        <v>-</v>
      </c>
      <c r="AA23" s="31">
        <f>VLOOKUP(Table1[[#This Row],[نماد]],'کل داده ها'!$A:$AC,27,0)</f>
        <v>0.70209999999999995</v>
      </c>
      <c r="AB23" s="47" t="str">
        <f>VLOOKUP(Table1[[#This Row],[نماد]],'کل داده ها'!$A:$AC,28,0)</f>
        <v>-</v>
      </c>
      <c r="AC23" s="16" t="s">
        <v>1989</v>
      </c>
    </row>
    <row r="24" spans="1:29" ht="25.5" customHeight="1" x14ac:dyDescent="0.35">
      <c r="A24" s="58" t="s">
        <v>206</v>
      </c>
      <c r="B24" s="21" t="str">
        <f>VLOOKUP(Table1[[#This Row],[نماد]],'کل داده ها'!$A:$AC,2,0)</f>
        <v>سرمایه‌گذاری‌ رنا(هلدینگ‌</v>
      </c>
      <c r="C24" s="57" t="str">
        <f>VLOOKUP(Table1[[#This Row],[نماد]],'کل داده ها'!$A:$AC,3,0)</f>
        <v>سرمایه گذاری</v>
      </c>
      <c r="D24" s="14">
        <f>VLOOKUP(Table1[[#This Row],[نماد]],'کل داده ها'!$A:$AC,4,0)</f>
        <v>7775.6219279999996</v>
      </c>
      <c r="E24" s="15">
        <f>VLOOKUP(Table1[[#This Row],[نماد]],'کل داده ها'!$A:$AC,5,0)</f>
        <v>92.787851169451073</v>
      </c>
      <c r="F24" s="15">
        <f>VLOOKUP(Table1[[#This Row],[نماد]],'کل داده ها'!$A:$AC,6,0)</f>
        <v>82.978282329713721</v>
      </c>
      <c r="G24" s="14">
        <f>VLOOKUP(Table1[[#This Row],[نماد]],'کل داده ها'!$A:$AC,7,0)</f>
        <v>1638.591673177601</v>
      </c>
      <c r="H24" s="15">
        <f>VLOOKUP(Table1[[#This Row],[نماد]],'کل داده ها'!$A:$AC,8,0)</f>
        <v>338.774</v>
      </c>
      <c r="I24" s="15">
        <f>VLOOKUP(Table1[[#This Row],[نماد]],'کل داده ها'!$A:$AC,9,0)</f>
        <v>6550.4079817471675</v>
      </c>
      <c r="J24" s="15">
        <f>VLOOKUP(Table1[[#This Row],[نماد]],'کل داده ها'!$A:$AC,10,0)</f>
        <v>186.37915742793791</v>
      </c>
      <c r="K24" s="15">
        <f>VLOOKUP(Table1[[#This Row],[نماد]],'کل داده ها'!$A:$AC,11,0)</f>
        <v>3122.0858238762066</v>
      </c>
      <c r="L24" s="15">
        <f>VLOOKUP(Table1[[#This Row],[نماد]],'کل داده ها'!$A:$AC,12,0)</f>
        <v>33.622799999999998</v>
      </c>
      <c r="M24" s="15">
        <f>VLOOKUP(Table1[[#This Row],[نماد]],'کل داده ها'!$A:$AC,13,0)</f>
        <v>497.37134066064112</v>
      </c>
      <c r="N24" s="30">
        <f>VLOOKUP(Table1[[#This Row],[نماد]],'کل داده ها'!$A:$AC,14,0)</f>
        <v>-0.8196</v>
      </c>
      <c r="O24" s="30">
        <f>VLOOKUP(Table1[[#This Row],[نماد]],'کل داده ها'!$A:$AC,15,0)</f>
        <v>-0.84069261105604942</v>
      </c>
      <c r="P24" s="30">
        <f>VLOOKUP(Table1[[#This Row],[نماد]],'کل داده ها'!$A:$AC,16,0)</f>
        <v>-0.5948</v>
      </c>
      <c r="Q24" s="30">
        <f>VLOOKUP(Table1[[#This Row],[نماد]],'کل داده ها'!$A:$AC,17,0)</f>
        <v>-0.69646413514592975</v>
      </c>
      <c r="R24" s="30" t="str">
        <f>VLOOKUP(Table1[[#This Row],[نماد]],'کل داده ها'!$A:$AC,18,0)</f>
        <v>-</v>
      </c>
      <c r="S24" s="15">
        <f>VLOOKUP(Table1[[#This Row],[نماد]],'کل داده ها'!$A:$AC,19,0)</f>
        <v>1020.9485</v>
      </c>
      <c r="T24" s="41">
        <f>VLOOKUP(Table1[[#This Row],[نماد]],'کل داده ها'!$A:$AC,20,0)</f>
        <v>17102.174313617099</v>
      </c>
      <c r="U24" s="30">
        <f>VLOOKUP(Table1[[#This Row],[نماد]],'کل داده ها'!$A:$AC,21,0)</f>
        <v>0.1895</v>
      </c>
      <c r="V24" s="17" t="str">
        <f>VLOOKUP(Table1[[#This Row],[نماد]],'کل داده ها'!$A:$AC,22,0)</f>
        <v/>
      </c>
      <c r="W24" s="41">
        <f>VLOOKUP(Table1[[#This Row],[نماد]],'کل داده ها'!$A:$AC,23,0)</f>
        <v>317.82330000000002</v>
      </c>
      <c r="X24" s="46">
        <f>VLOOKUP(Table1[[#This Row],[نماد]],'کل داده ها'!$A:$AC,24,0)</f>
        <v>21.953499999999998</v>
      </c>
      <c r="Y24" s="46">
        <f>VLOOKUP(Table1[[#This Row],[نماد]],'کل داده ها'!$A:$AC,25,0)</f>
        <v>26.733899999999998</v>
      </c>
      <c r="Z24" s="31">
        <f>VLOOKUP(Table1[[#This Row],[نماد]],'کل داده ها'!$A:$AC,26,0)</f>
        <v>0.6472</v>
      </c>
      <c r="AA24" s="31">
        <f>VLOOKUP(Table1[[#This Row],[نماد]],'کل داده ها'!$A:$AC,27,0)</f>
        <v>0.38640000000000002</v>
      </c>
      <c r="AB24" s="48">
        <f>VLOOKUP(Table1[[#This Row],[نماد]],'کل داده ها'!$A:$AC,28,0)</f>
        <v>1.5595000000000001</v>
      </c>
      <c r="AC24" s="17" t="s">
        <v>1986</v>
      </c>
    </row>
    <row r="25" spans="1:29" ht="25.5" customHeight="1" x14ac:dyDescent="0.35">
      <c r="A25" s="58" t="s">
        <v>71</v>
      </c>
      <c r="B25" s="21" t="str">
        <f>VLOOKUP(Table1[[#This Row],[نماد]],'کل داده ها'!$A:$AC,2,0)</f>
        <v>گسترش‌سرمایه‌گذاری‌ایران‌خودرو</v>
      </c>
      <c r="C25" s="57" t="str">
        <f>VLOOKUP(Table1[[#This Row],[نماد]],'کل داده ها'!$A:$AC,3,0)</f>
        <v>سرمایه گذاری</v>
      </c>
      <c r="D25" s="14">
        <f>VLOOKUP(Table1[[#This Row],[نماد]],'کل داده ها'!$A:$AC,4,0)</f>
        <v>18939.176513400002</v>
      </c>
      <c r="E25" s="15">
        <f>VLOOKUP(Table1[[#This Row],[نماد]],'کل داده ها'!$A:$AC,5,0)</f>
        <v>226.00449300000002</v>
      </c>
      <c r="F25" s="15" t="str">
        <f>VLOOKUP(Table1[[#This Row],[نماد]],'کل داده ها'!$A:$AC,6,0)</f>
        <v/>
      </c>
      <c r="G25" s="14" t="str">
        <f>VLOOKUP(Table1[[#This Row],[نماد]],'کل داده ها'!$A:$AC,7,0)</f>
        <v/>
      </c>
      <c r="H25" s="15">
        <f>VLOOKUP(Table1[[#This Row],[نماد]],'کل داده ها'!$A:$AC,8,0)</f>
        <v>209.71799999999999</v>
      </c>
      <c r="I25" s="15">
        <f>VLOOKUP(Table1[[#This Row],[نماد]],'کل داده ها'!$A:$AC,9,0)</f>
        <v>4055.0291967980197</v>
      </c>
      <c r="J25" s="15">
        <f>VLOOKUP(Table1[[#This Row],[نماد]],'کل داده ها'!$A:$AC,10,0)</f>
        <v>136.22585551330803</v>
      </c>
      <c r="K25" s="15">
        <f>VLOOKUP(Table1[[#This Row],[نماد]],'کل داده ها'!$A:$AC,11,0)</f>
        <v>2281.9547969463797</v>
      </c>
      <c r="L25" s="15">
        <f>VLOOKUP(Table1[[#This Row],[نماد]],'کل داده ها'!$A:$AC,12,0)</f>
        <v>17.913699999999999</v>
      </c>
      <c r="M25" s="15">
        <f>VLOOKUP(Table1[[#This Row],[نماد]],'کل داده ها'!$A:$AC,13,0)</f>
        <v>264.99164213547135</v>
      </c>
      <c r="N25" s="30">
        <f>VLOOKUP(Table1[[#This Row],[نماد]],'کل داده ها'!$A:$AC,14,0)</f>
        <v>-0.86850000000000005</v>
      </c>
      <c r="O25" s="30">
        <f>VLOOKUP(Table1[[#This Row],[نماد]],'کل داده ها'!$A:$AC,15,0)</f>
        <v>-0.8838751571722312</v>
      </c>
      <c r="P25" s="30" t="str">
        <f>VLOOKUP(Table1[[#This Row],[نماد]],'کل داده ها'!$A:$AC,16,0)</f>
        <v>-</v>
      </c>
      <c r="Q25" s="30" t="str">
        <f>VLOOKUP(Table1[[#This Row],[نماد]],'کل داده ها'!$A:$AC,17,0)</f>
        <v/>
      </c>
      <c r="R25" s="30" t="str">
        <f>VLOOKUP(Table1[[#This Row],[نماد]],'کل داده ها'!$A:$AC,18,0)</f>
        <v>-</v>
      </c>
      <c r="S25" s="15">
        <f>VLOOKUP(Table1[[#This Row],[نماد]],'کل داده ها'!$A:$AC,19,0)</f>
        <v>1132.2348</v>
      </c>
      <c r="T25" s="41">
        <f>VLOOKUP(Table1[[#This Row],[نماد]],'کل داده ها'!$A:$AC,20,0)</f>
        <v>18966.360118598925</v>
      </c>
      <c r="U25" s="61">
        <f>VLOOKUP(Table1[[#This Row],[نماد]],'کل داده ها'!$A:$AC,21,0)</f>
        <v>0.17</v>
      </c>
      <c r="V25" s="17">
        <f>VLOOKUP(Table1[[#This Row],[نماد]],'کل داده ها'!$A:$AC,22,0)</f>
        <v>2.4573371218676209E-2</v>
      </c>
      <c r="W25" s="41">
        <f>VLOOKUP(Table1[[#This Row],[نماد]],'کل داده ها'!$A:$AC,23,0)</f>
        <v>604.85149999999999</v>
      </c>
      <c r="X25" s="46">
        <f>VLOOKUP(Table1[[#This Row],[نماد]],'کل داده ها'!$A:$AC,24,0)</f>
        <v>48.372999999999998</v>
      </c>
      <c r="Y25" s="46">
        <f>VLOOKUP(Table1[[#This Row],[نماد]],'کل داده ها'!$A:$AC,25,0)</f>
        <v>60.481000000000002</v>
      </c>
      <c r="Z25" s="31">
        <f>VLOOKUP(Table1[[#This Row],[نماد]],'کل داده ها'!$A:$AC,26,0)</f>
        <v>0.89049999999999996</v>
      </c>
      <c r="AA25" s="31">
        <f>VLOOKUP(Table1[[#This Row],[نماد]],'کل داده ها'!$A:$AC,27,0)</f>
        <v>0.45340000000000003</v>
      </c>
      <c r="AB25" s="48">
        <f>VLOOKUP(Table1[[#This Row],[نماد]],'کل داده ها'!$A:$AC,28,0)</f>
        <v>1.4783999999999999</v>
      </c>
      <c r="AC25" s="17"/>
    </row>
    <row r="26" spans="1:29" ht="25.5" customHeight="1" x14ac:dyDescent="0.35">
      <c r="A26" s="58" t="s">
        <v>114</v>
      </c>
      <c r="B26" s="21" t="str">
        <f>VLOOKUP(Table1[[#This Row],[نماد]],'کل داده ها'!$A:$AC,2,0)</f>
        <v>سرمایه‌گذاری‌غدیر(هلدینگ‌</v>
      </c>
      <c r="C26" s="57" t="str">
        <f>VLOOKUP(Table1[[#This Row],[نماد]],'کل داده ها'!$A:$AC,3,0)</f>
        <v>سرمایه گذاری</v>
      </c>
      <c r="D26" s="14">
        <f>VLOOKUP(Table1[[#This Row],[نماد]],'کل داده ها'!$A:$AC,4,0)</f>
        <v>238680</v>
      </c>
      <c r="E26" s="15">
        <f>VLOOKUP(Table1[[#This Row],[نماد]],'کل داده ها'!$A:$AC,5,0)</f>
        <v>2848.2100238663484</v>
      </c>
      <c r="F26" s="15">
        <f>VLOOKUP(Table1[[#This Row],[نماد]],'کل داده ها'!$A:$AC,6,0)</f>
        <v>34.029499276042579</v>
      </c>
      <c r="G26" s="15">
        <f>VLOOKUP(Table1[[#This Row],[نماد]],'کل داده ها'!$A:$AC,7,0)</f>
        <v>671.98853230731788</v>
      </c>
      <c r="H26" s="15">
        <f>VLOOKUP(Table1[[#This Row],[نماد]],'کل داده ها'!$A:$AC,8,0)</f>
        <v>26348.253000000001</v>
      </c>
      <c r="I26" s="15">
        <f>VLOOKUP(Table1[[#This Row],[نماد]],'کل داده ها'!$A:$AC,9,0)</f>
        <v>509460.01392165211</v>
      </c>
      <c r="J26" s="15">
        <f>VLOOKUP(Table1[[#This Row],[نماد]],'کل داده ها'!$A:$AC,10,0)</f>
        <v>2133.7412703691389</v>
      </c>
      <c r="K26" s="15">
        <f>VLOOKUP(Table1[[#This Row],[نماد]],'کل داده ها'!$A:$AC,11,0)</f>
        <v>35742.8559285917</v>
      </c>
      <c r="L26" s="15">
        <f>VLOOKUP(Table1[[#This Row],[نماد]],'کل داده ها'!$A:$AC,12,0)</f>
        <v>641.61599999999999</v>
      </c>
      <c r="M26" s="15">
        <f>VLOOKUP(Table1[[#This Row],[نماد]],'کل داده ها'!$A:$AC,13,0)</f>
        <v>9491.2205440747912</v>
      </c>
      <c r="N26" s="30">
        <f>VLOOKUP(Table1[[#This Row],[نماد]],'کل داده ها'!$A:$AC,14,0)</f>
        <v>-0.69930000000000003</v>
      </c>
      <c r="O26" s="30">
        <f>VLOOKUP(Table1[[#This Row],[نماد]],'کل داده ها'!$A:$AC,15,0)</f>
        <v>-0.73445824913832636</v>
      </c>
      <c r="P26" s="30">
        <f>VLOOKUP(Table1[[#This Row],[نماد]],'کل داده ها'!$A:$AC,16,0)</f>
        <v>17.854700000000001</v>
      </c>
      <c r="Q26" s="30">
        <f>VLOOKUP(Table1[[#This Row],[نماد]],'کل داده ها'!$A:$AC,17,0)</f>
        <v>13.124081123060309</v>
      </c>
      <c r="R26" s="30" t="str">
        <f>VLOOKUP(Table1[[#This Row],[نماد]],'کل داده ها'!$A:$AC,18,0)</f>
        <v>-</v>
      </c>
      <c r="S26" s="15">
        <f>VLOOKUP(Table1[[#This Row],[نماد]],'کل داده ها'!$A:$AC,19,0)</f>
        <v>2821.4787999999999</v>
      </c>
      <c r="T26" s="41">
        <f>VLOOKUP(Table1[[#This Row],[نماد]],'کل داده ها'!$A:$AC,20,0)</f>
        <v>47263.326465316517</v>
      </c>
      <c r="U26" s="30">
        <f>VLOOKUP(Table1[[#This Row],[نماد]],'کل داده ها'!$A:$AC,21,0)</f>
        <v>0.81979999999999997</v>
      </c>
      <c r="V26" s="17">
        <f>VLOOKUP(Table1[[#This Row],[نماد]],'کل داده ها'!$A:$AC,22,0)</f>
        <v>9.6267861150594755E-2</v>
      </c>
      <c r="W26" s="41">
        <f>VLOOKUP(Table1[[#This Row],[نماد]],'کل داده ها'!$A:$AC,23,0)</f>
        <v>172.85759999999999</v>
      </c>
      <c r="X26" s="46">
        <f>VLOOKUP(Table1[[#This Row],[نماد]],'کل داده ها'!$A:$AC,24,0)</f>
        <v>9.4151000000000007</v>
      </c>
      <c r="Y26" s="46">
        <f>VLOOKUP(Table1[[#This Row],[نماد]],'کل داده ها'!$A:$AC,25,0)</f>
        <v>9.7517999999999994</v>
      </c>
      <c r="Z26" s="30">
        <f>VLOOKUP(Table1[[#This Row],[نماد]],'کل داده ها'!$A:$AC,26,0)</f>
        <v>0.88749999999999996</v>
      </c>
      <c r="AA26" s="30">
        <f>VLOOKUP(Table1[[#This Row],[نماد]],'کل داده ها'!$A:$AC,27,0)</f>
        <v>0.61529999999999996</v>
      </c>
      <c r="AB26" s="48">
        <f>VLOOKUP(Table1[[#This Row],[نماد]],'کل داده ها'!$A:$AC,28,0)</f>
        <v>1.3764000000000001</v>
      </c>
      <c r="AC26" s="16"/>
    </row>
    <row r="27" spans="1:29" ht="25.5" customHeight="1" x14ac:dyDescent="0.35">
      <c r="A27" s="59" t="s">
        <v>142</v>
      </c>
      <c r="B27" s="20" t="str">
        <f>VLOOKUP(Table1[[#This Row],[نماد]],'کل داده ها'!$A:$AC,2,0)</f>
        <v>گروه‌بهمن‌</v>
      </c>
      <c r="C27" s="60" t="str">
        <f>VLOOKUP(Table1[[#This Row],[نماد]],'کل داده ها'!$A:$AC,3,0)</f>
        <v>سرمایه گذاری</v>
      </c>
      <c r="D27" s="14">
        <f>VLOOKUP(Table1[[#This Row],[نماد]],'کل داده ها'!$A:$AC,4,0)</f>
        <v>28893.307718200002</v>
      </c>
      <c r="E27" s="15">
        <f>VLOOKUP(Table1[[#This Row],[نماد]],'کل داده ها'!$A:$AC,5,0)</f>
        <v>344.78887491885445</v>
      </c>
      <c r="F27" s="15">
        <f>VLOOKUP(Table1[[#This Row],[نماد]],'کل داده ها'!$A:$AC,6,0)</f>
        <v>427.10919890063269</v>
      </c>
      <c r="G27" s="15">
        <f>VLOOKUP(Table1[[#This Row],[نماد]],'کل داده ها'!$A:$AC,7,0)</f>
        <v>8434.225886663362</v>
      </c>
      <c r="H27" s="15">
        <f>VLOOKUP(Table1[[#This Row],[نماد]],'کل داده ها'!$A:$AC,8,0)</f>
        <v>6233.7341999999999</v>
      </c>
      <c r="I27" s="15">
        <f>VLOOKUP(Table1[[#This Row],[نماد]],'کل داده ها'!$A:$AC,9,0)</f>
        <v>120533.1644688503</v>
      </c>
      <c r="J27" s="15" t="str">
        <f>VLOOKUP(Table1[[#This Row],[نماد]],'کل داده ها'!$A:$AC,10,0)</f>
        <v/>
      </c>
      <c r="K27" s="15" t="str">
        <f>VLOOKUP(Table1[[#This Row],[نماد]],'کل داده ها'!$A:$AC,11,0)</f>
        <v/>
      </c>
      <c r="L27" s="15">
        <f>VLOOKUP(Table1[[#This Row],[نماد]],'کل داده ها'!$A:$AC,12,0)</f>
        <v>4630.9741999999997</v>
      </c>
      <c r="M27" s="15">
        <f>VLOOKUP(Table1[[#This Row],[نماد]],'کل داده ها'!$A:$AC,13,0)</f>
        <v>68504.522122453811</v>
      </c>
      <c r="N27" s="30" t="str">
        <f>VLOOKUP(Table1[[#This Row],[نماد]],'کل داده ها'!$A:$AC,14,0)</f>
        <v>-</v>
      </c>
      <c r="O27" s="30" t="str">
        <f>VLOOKUP(Table1[[#This Row],[نماد]],'کل داده ها'!$A:$AC,15,0)</f>
        <v/>
      </c>
      <c r="P27" s="30">
        <f>VLOOKUP(Table1[[#This Row],[نماد]],'کل داده ها'!$A:$AC,16,0)</f>
        <v>9.8425999999999991</v>
      </c>
      <c r="Q27" s="30">
        <f>VLOOKUP(Table1[[#This Row],[نماد]],'کل داده ها'!$A:$AC,17,0)</f>
        <v>7.1222062395526695</v>
      </c>
      <c r="R27" s="30" t="str">
        <f>VLOOKUP(Table1[[#This Row],[نماد]],'کل داده ها'!$A:$AC,18,0)</f>
        <v>-</v>
      </c>
      <c r="S27" s="15">
        <f>VLOOKUP(Table1[[#This Row],[نماد]],'کل داده ها'!$A:$AC,19,0)</f>
        <v>3848.3580999999999</v>
      </c>
      <c r="T27" s="41">
        <f>VLOOKUP(Table1[[#This Row],[نماد]],'کل داده ها'!$A:$AC,20,0)</f>
        <v>64464.849154898904</v>
      </c>
      <c r="U27" s="30">
        <f>VLOOKUP(Table1[[#This Row],[نماد]],'کل داده ها'!$A:$AC,21,0)</f>
        <v>0.1512</v>
      </c>
      <c r="V27" s="17">
        <f>VLOOKUP(Table1[[#This Row],[نماد]],'کل داده ها'!$A:$AC,22,0)</f>
        <v>2.3429217118074209E-2</v>
      </c>
      <c r="W27" s="41">
        <f>VLOOKUP(Table1[[#This Row],[نماد]],'کل داده ها'!$A:$AC,23,0)</f>
        <v>192.48609999999999</v>
      </c>
      <c r="X27" s="46">
        <f>VLOOKUP(Table1[[#This Row],[نماد]],'کل داده ها'!$A:$AC,24,0)</f>
        <v>3.3727999999999998</v>
      </c>
      <c r="Y27" s="46">
        <f>VLOOKUP(Table1[[#This Row],[نماد]],'کل داده ها'!$A:$AC,25,0)</f>
        <v>3.5987</v>
      </c>
      <c r="Z27" s="30">
        <f>VLOOKUP(Table1[[#This Row],[نماد]],'کل داده ها'!$A:$AC,26,0)</f>
        <v>0.76570000000000005</v>
      </c>
      <c r="AA27" s="30">
        <f>VLOOKUP(Table1[[#This Row],[نماد]],'کل داده ها'!$A:$AC,27,0)</f>
        <v>0.58150000000000002</v>
      </c>
      <c r="AB27" s="48">
        <f>VLOOKUP(Table1[[#This Row],[نماد]],'کل داده ها'!$A:$AC,28,0)</f>
        <v>1.2171000000000001</v>
      </c>
      <c r="AC27" s="16" t="s">
        <v>1980</v>
      </c>
    </row>
    <row r="28" spans="1:29" ht="25.5" customHeight="1" x14ac:dyDescent="0.35">
      <c r="A28" s="59" t="s">
        <v>1273</v>
      </c>
      <c r="B28" s="20" t="str">
        <f>VLOOKUP(Table1[[#This Row],[نماد]],'کل داده ها'!$A:$AC,2,0)</f>
        <v>سرمایه گذاری دارویی تامین</v>
      </c>
      <c r="C28" s="60" t="str">
        <f>VLOOKUP(Table1[[#This Row],[نماد]],'کل داده ها'!$A:$AC,3,0)</f>
        <v>سرمایه گذاری</v>
      </c>
      <c r="D28" s="14">
        <f>VLOOKUP(Table1[[#This Row],[نماد]],'کل داده ها'!$A:$AC,4,0)</f>
        <v>30635</v>
      </c>
      <c r="E28" s="15">
        <f>VLOOKUP(Table1[[#This Row],[نماد]],'کل داده ها'!$A:$AC,5,0)</f>
        <v>365.5727923627685</v>
      </c>
      <c r="F28" s="15" t="str">
        <f>VLOOKUP(Table1[[#This Row],[نماد]],'کل داده ها'!$A:$AC,6,0)</f>
        <v/>
      </c>
      <c r="G28" s="14" t="str">
        <f>VLOOKUP(Table1[[#This Row],[نماد]],'کل داده ها'!$A:$AC,7,0)</f>
        <v/>
      </c>
      <c r="H28" s="15">
        <f>VLOOKUP(Table1[[#This Row],[نماد]],'کل داده ها'!$A:$AC,8,0)</f>
        <v>3452.7184999999999</v>
      </c>
      <c r="I28" s="15">
        <f>VLOOKUP(Table1[[#This Row],[نماد]],'کل داده ها'!$A:$AC,9,0)</f>
        <v>66760.47991028268</v>
      </c>
      <c r="J28" s="15">
        <f>VLOOKUP(Table1[[#This Row],[نماد]],'کل داده ها'!$A:$AC,10,0)</f>
        <v>259.81712307208056</v>
      </c>
      <c r="K28" s="15">
        <f>VLOOKUP(Table1[[#This Row],[نماد]],'کل داده ها'!$A:$AC,11,0)</f>
        <v>4352.2643193473796</v>
      </c>
      <c r="L28" s="15">
        <f>VLOOKUP(Table1[[#This Row],[نماد]],'کل داده ها'!$A:$AC,12,0)</f>
        <v>82.543899999999994</v>
      </c>
      <c r="M28" s="15">
        <f>VLOOKUP(Table1[[#This Row],[نماد]],'کل داده ها'!$A:$AC,13,0)</f>
        <v>1221.0455466635108</v>
      </c>
      <c r="N28" s="30">
        <f>VLOOKUP(Table1[[#This Row],[نماد]],'کل داده ها'!$A:$AC,14,0)</f>
        <v>-0.68230000000000002</v>
      </c>
      <c r="O28" s="30">
        <f>VLOOKUP(Table1[[#This Row],[نماد]],'کل داده ها'!$A:$AC,15,0)</f>
        <v>-0.71944591204272124</v>
      </c>
      <c r="P28" s="30" t="str">
        <f>VLOOKUP(Table1[[#This Row],[نماد]],'کل داده ها'!$A:$AC,16,0)</f>
        <v>-</v>
      </c>
      <c r="Q28" s="30" t="str">
        <f>VLOOKUP(Table1[[#This Row],[نماد]],'کل داده ها'!$A:$AC,17,0)</f>
        <v/>
      </c>
      <c r="R28" s="30" t="str">
        <f>VLOOKUP(Table1[[#This Row],[نماد]],'کل داده ها'!$A:$AC,18,0)</f>
        <v>-</v>
      </c>
      <c r="S28" s="15">
        <f>VLOOKUP(Table1[[#This Row],[نماد]],'کل داده ها'!$A:$AC,19,0)</f>
        <v>708.40859999999998</v>
      </c>
      <c r="T28" s="41">
        <f>VLOOKUP(Table1[[#This Row],[نماد]],'کل داده ها'!$A:$AC,20,0)</f>
        <v>11866.737021960902</v>
      </c>
      <c r="U28" s="30">
        <f>VLOOKUP(Table1[[#This Row],[نماد]],'کل داده ها'!$A:$AC,21,0)</f>
        <v>0.95579999999999998</v>
      </c>
      <c r="V28" s="17" t="str">
        <f>VLOOKUP(Table1[[#This Row],[نماد]],'کل داده ها'!$A:$AC,22,0)</f>
        <v/>
      </c>
      <c r="W28" s="41">
        <f>VLOOKUP(Table1[[#This Row],[نماد]],'کل داده ها'!$A:$AC,23,0)</f>
        <v>672.98990000000003</v>
      </c>
      <c r="X28" s="46">
        <f>VLOOKUP(Table1[[#This Row],[نماد]],'کل داده ها'!$A:$AC,24,0)</f>
        <v>8.2236999999999991</v>
      </c>
      <c r="Y28" s="46">
        <f>VLOOKUP(Table1[[#This Row],[نماد]],'کل داده ها'!$A:$AC,25,0)</f>
        <v>8.0317000000000007</v>
      </c>
      <c r="Z28" s="31">
        <f>VLOOKUP(Table1[[#This Row],[نماد]],'کل داده ها'!$A:$AC,26,0)</f>
        <v>0.68340000000000001</v>
      </c>
      <c r="AA28" s="31">
        <f>VLOOKUP(Table1[[#This Row],[نماد]],'کل داده ها'!$A:$AC,27,0)</f>
        <v>0.42620000000000002</v>
      </c>
      <c r="AB28" s="48">
        <f>VLOOKUP(Table1[[#This Row],[نماد]],'کل داده ها'!$A:$AC,28,0)</f>
        <v>0.96050000000000002</v>
      </c>
      <c r="AC28" s="17" t="s">
        <v>1985</v>
      </c>
    </row>
    <row r="29" spans="1:29" ht="25.5" customHeight="1" x14ac:dyDescent="0.35">
      <c r="A29" s="58" t="s">
        <v>182</v>
      </c>
      <c r="B29" s="21" t="str">
        <f>VLOOKUP(Table1[[#This Row],[نماد]],'کل داده ها'!$A:$AC,2,0)</f>
        <v>کارخانجات‌تولیدی‌شیشه‌رازی‌</v>
      </c>
      <c r="C29" s="57" t="str">
        <f>VLOOKUP(Table1[[#This Row],[نماد]],'کل داده ها'!$A:$AC,3,0)</f>
        <v>سایر محصولات کانی غیرفلزی</v>
      </c>
      <c r="D29" s="14">
        <f>VLOOKUP(Table1[[#This Row],[نماد]],'کل داده ها'!$A:$AC,4,0)</f>
        <v>4435.2</v>
      </c>
      <c r="E29" s="15">
        <f>VLOOKUP(Table1[[#This Row],[نماد]],'کل داده ها'!$A:$AC,5,0)</f>
        <v>52.92601431980907</v>
      </c>
      <c r="F29" s="15">
        <f>VLOOKUP(Table1[[#This Row],[نماد]],'کل داده ها'!$A:$AC,6,0)</f>
        <v>164.95394194670817</v>
      </c>
      <c r="G29" s="14">
        <f>VLOOKUP(Table1[[#This Row],[نماد]],'کل داده ها'!$A:$AC,7,0)</f>
        <v>3257.384319642736</v>
      </c>
      <c r="H29" s="15">
        <f>VLOOKUP(Table1[[#This Row],[نماد]],'کل داده ها'!$A:$AC,8,0)</f>
        <v>599.33720000000005</v>
      </c>
      <c r="I29" s="15">
        <f>VLOOKUP(Table1[[#This Row],[نماد]],'کل داده ها'!$A:$AC,9,0)</f>
        <v>11588.561042577054</v>
      </c>
      <c r="J29" s="15">
        <f>VLOOKUP(Table1[[#This Row],[نماد]],'کل داده ها'!$A:$AC,10,0)</f>
        <v>115.61915153071047</v>
      </c>
      <c r="K29" s="15">
        <f>VLOOKUP(Table1[[#This Row],[نماد]],'کل داده ها'!$A:$AC,11,0)</f>
        <v>1936.7665298207694</v>
      </c>
      <c r="L29" s="15">
        <f>VLOOKUP(Table1[[#This Row],[نماد]],'کل داده ها'!$A:$AC,12,0)</f>
        <v>180.14619999999999</v>
      </c>
      <c r="M29" s="15">
        <f>VLOOKUP(Table1[[#This Row],[نماد]],'کل داده ها'!$A:$AC,13,0)</f>
        <v>2664.8451945977126</v>
      </c>
      <c r="N29" s="30">
        <f>VLOOKUP(Table1[[#This Row],[نماد]],'کل داده ها'!$A:$AC,14,0)</f>
        <v>0.55810000000000004</v>
      </c>
      <c r="O29" s="30">
        <f>VLOOKUP(Table1[[#This Row],[نماد]],'کل داده ها'!$A:$AC,15,0)</f>
        <v>0.375924848744841</v>
      </c>
      <c r="P29" s="30">
        <f>VLOOKUP(Table1[[#This Row],[نماد]],'کل داده ها'!$A:$AC,16,0)</f>
        <v>9.2100000000000001E-2</v>
      </c>
      <c r="Q29" s="30">
        <f>VLOOKUP(Table1[[#This Row],[نماد]],'کل داده ها'!$A:$AC,17,0)</f>
        <v>-0.18190642150264047</v>
      </c>
      <c r="R29" s="30">
        <f>VLOOKUP(Table1[[#This Row],[نماد]],'کل داده ها'!$A:$AC,18,0)</f>
        <v>-5.3E-3</v>
      </c>
      <c r="S29" s="15">
        <f>VLOOKUP(Table1[[#This Row],[نماد]],'کل داده ها'!$A:$AC,19,0)</f>
        <v>829.9846</v>
      </c>
      <c r="T29" s="41">
        <f>VLOOKUP(Table1[[#This Row],[نماد]],'کل داده ها'!$A:$AC,20,0)</f>
        <v>13903.2882724425</v>
      </c>
      <c r="U29" s="30">
        <f>VLOOKUP(Table1[[#This Row],[نماد]],'کل داده ها'!$A:$AC,21,0)</f>
        <v>0.21690000000000001</v>
      </c>
      <c r="V29" s="17">
        <f>VLOOKUP(Table1[[#This Row],[نماد]],'کل داده ها'!$A:$AC,22,0)</f>
        <v>2.6756045922700562E-4</v>
      </c>
      <c r="W29" s="41">
        <f>VLOOKUP(Table1[[#This Row],[نماد]],'کل داده ها'!$A:$AC,23,0)</f>
        <v>44.337499999999999</v>
      </c>
      <c r="X29" s="46">
        <f>VLOOKUP(Table1[[#This Row],[نماد]],'کل داده ها'!$A:$AC,24,0)</f>
        <v>3.3845999999999998</v>
      </c>
      <c r="Y29" s="46">
        <f>VLOOKUP(Table1[[#This Row],[نماد]],'کل داده ها'!$A:$AC,25,0)</f>
        <v>7.5328999999999997</v>
      </c>
      <c r="Z29" s="31" t="str">
        <f>VLOOKUP(Table1[[#This Row],[نماد]],'کل داده ها'!$A:$AC,26,0)</f>
        <v>-</v>
      </c>
      <c r="AA29" s="31">
        <f>VLOOKUP(Table1[[#This Row],[نماد]],'کل داده ها'!$A:$AC,27,0)</f>
        <v>0.13250000000000001</v>
      </c>
      <c r="AB29" s="48">
        <f>VLOOKUP(Table1[[#This Row],[نماد]],'کل داده ها'!$A:$AC,28,0)</f>
        <v>0.76339999999999997</v>
      </c>
      <c r="AC29" s="17" t="s">
        <v>1966</v>
      </c>
    </row>
    <row r="30" spans="1:29" ht="25.15" customHeight="1" x14ac:dyDescent="0.35">
      <c r="A30" s="58" t="s">
        <v>1263</v>
      </c>
      <c r="B30" s="21" t="str">
        <f>VLOOKUP(Table1[[#This Row],[نماد]],'کل داده ها'!$A:$AC,2,0)</f>
        <v>تولیدی‌مهرام‌</v>
      </c>
      <c r="C30" s="57" t="str">
        <f>VLOOKUP(Table1[[#This Row],[نماد]],'کل داده ها'!$A:$AC,3,0)</f>
        <v>سایر محصولات غذایی</v>
      </c>
      <c r="D30" s="14">
        <f>VLOOKUP(Table1[[#This Row],[نماد]],'کل داده ها'!$A:$AC,4,0)</f>
        <v>3075.2</v>
      </c>
      <c r="E30" s="15">
        <f>VLOOKUP(Table1[[#This Row],[نماد]],'کل داده ها'!$A:$AC,5,0)</f>
        <v>36.69689737470167</v>
      </c>
      <c r="F30" s="15">
        <f>VLOOKUP(Table1[[#This Row],[نماد]],'کل داده ها'!$A:$AC,6,0)</f>
        <v>80.63560487038491</v>
      </c>
      <c r="G30" s="14">
        <f>VLOOKUP(Table1[[#This Row],[نماد]],'کل داده ها'!$A:$AC,7,0)</f>
        <v>1592.3302699523088</v>
      </c>
      <c r="H30" s="15">
        <f>VLOOKUP(Table1[[#This Row],[نماد]],'کل داده ها'!$A:$AC,8,0)</f>
        <v>300.9314</v>
      </c>
      <c r="I30" s="15">
        <f>VLOOKUP(Table1[[#This Row],[نماد]],'کل داده ها'!$A:$AC,9,0)</f>
        <v>5818.6975521095173</v>
      </c>
      <c r="J30" s="15">
        <f>VLOOKUP(Table1[[#This Row],[نماد]],'کل داده ها'!$A:$AC,10,0)</f>
        <v>96.696261407123927</v>
      </c>
      <c r="K30" s="15">
        <f>VLOOKUP(Table1[[#This Row],[نماد]],'کل داده ها'!$A:$AC,11,0)</f>
        <v>1619.7842673354428</v>
      </c>
      <c r="L30" s="15">
        <f>VLOOKUP(Table1[[#This Row],[نماد]],'کل داده ها'!$A:$AC,12,0)</f>
        <v>164.23859999999999</v>
      </c>
      <c r="M30" s="15">
        <f>VLOOKUP(Table1[[#This Row],[نماد]],'کل داده ها'!$A:$AC,13,0)</f>
        <v>2429.5291489770862</v>
      </c>
      <c r="N30" s="30">
        <f>VLOOKUP(Table1[[#This Row],[نماد]],'کل داده ها'!$A:$AC,14,0)</f>
        <v>0.69850000000000001</v>
      </c>
      <c r="O30" s="30">
        <f>VLOOKUP(Table1[[#This Row],[نماد]],'کل داده ها'!$A:$AC,15,0)</f>
        <v>0.49990909158148567</v>
      </c>
      <c r="P30" s="30">
        <f>VLOOKUP(Table1[[#This Row],[نماد]],'کل داده ها'!$A:$AC,16,0)</f>
        <v>1.0367999999999999</v>
      </c>
      <c r="Q30" s="30">
        <f>VLOOKUP(Table1[[#This Row],[نماد]],'کل داده ها'!$A:$AC,17,0)</f>
        <v>0.52576961879262152</v>
      </c>
      <c r="R30" s="30">
        <f>VLOOKUP(Table1[[#This Row],[نماد]],'کل داده ها'!$A:$AC,18,0)</f>
        <v>0.29349999999999998</v>
      </c>
      <c r="S30" s="15">
        <f>VLOOKUP(Table1[[#This Row],[نماد]],'کل داده ها'!$A:$AC,19,0)</f>
        <v>392.92720000000003</v>
      </c>
      <c r="T30" s="41">
        <f>VLOOKUP(Table1[[#This Row],[نماد]],'کل داده ها'!$A:$AC,20,0)</f>
        <v>6582.0258974487833</v>
      </c>
      <c r="U30" s="30">
        <f>VLOOKUP(Table1[[#This Row],[نماد]],'کل داده ها'!$A:$AC,21,0)</f>
        <v>0.79749999999999999</v>
      </c>
      <c r="V30" s="17">
        <f>VLOOKUP(Table1[[#This Row],[نماد]],'کل داده ها'!$A:$AC,22,0)</f>
        <v>0.2545948394591771</v>
      </c>
      <c r="W30" s="41">
        <f>VLOOKUP(Table1[[#This Row],[نماد]],'کل داده ها'!$A:$AC,23,0)</f>
        <v>144.6464</v>
      </c>
      <c r="X30" s="46">
        <f>VLOOKUP(Table1[[#This Row],[نماد]],'کل داده ها'!$A:$AC,24,0)</f>
        <v>0.7631</v>
      </c>
      <c r="Y30" s="46">
        <f>VLOOKUP(Table1[[#This Row],[نماد]],'کل داده ها'!$A:$AC,25,0)</f>
        <v>6.4885000000000002</v>
      </c>
      <c r="Z30" s="31" t="str">
        <f>VLOOKUP(Table1[[#This Row],[نماد]],'کل داده ها'!$A:$AC,26,0)</f>
        <v>-</v>
      </c>
      <c r="AA30" s="31">
        <f>VLOOKUP(Table1[[#This Row],[نماد]],'کل داده ها'!$A:$AC,27,0)</f>
        <v>0.30830000000000002</v>
      </c>
      <c r="AB30" s="48">
        <f>VLOOKUP(Table1[[#This Row],[نماد]],'کل داده ها'!$A:$AC,28,0)</f>
        <v>1.0426</v>
      </c>
      <c r="AC30" s="17" t="s">
        <v>1967</v>
      </c>
    </row>
    <row r="31" spans="1:29" ht="25.5" customHeight="1" x14ac:dyDescent="0.35">
      <c r="A31" s="58" t="s">
        <v>331</v>
      </c>
      <c r="B31" s="21" t="str">
        <f>VLOOKUP(Table1[[#This Row],[نماد]],'کل داده ها'!$A:$AC,2,0)</f>
        <v>صنعتی زر ماکارون</v>
      </c>
      <c r="C31" s="57" t="str">
        <f>VLOOKUP(Table1[[#This Row],[نماد]],'کل داده ها'!$A:$AC,3,0)</f>
        <v>سایر محصولات غذایی</v>
      </c>
      <c r="D31" s="14">
        <f>VLOOKUP(Table1[[#This Row],[نماد]],'کل داده ها'!$A:$AC,4,0)</f>
        <v>5162.1499999999996</v>
      </c>
      <c r="E31" s="15">
        <f>VLOOKUP(Table1[[#This Row],[نماد]],'کل داده ها'!$A:$AC,5,0)</f>
        <v>61.600835322195699</v>
      </c>
      <c r="F31" s="15">
        <f>VLOOKUP(Table1[[#This Row],[نماد]],'کل داده ها'!$A:$AC,6,0)</f>
        <v>183.70772120480311</v>
      </c>
      <c r="G31" s="14">
        <f>VLOOKUP(Table1[[#This Row],[نماد]],'کل داده ها'!$A:$AC,7,0)</f>
        <v>3627.7196130490343</v>
      </c>
      <c r="H31" s="15">
        <f>VLOOKUP(Table1[[#This Row],[نماد]],'کل داده ها'!$A:$AC,8,0)</f>
        <v>832.38509999999997</v>
      </c>
      <c r="I31" s="15">
        <f>VLOOKUP(Table1[[#This Row],[نماد]],'کل داده ها'!$A:$AC,9,0)</f>
        <v>16094.688503035692</v>
      </c>
      <c r="J31" s="15">
        <f>VLOOKUP(Table1[[#This Row],[نماد]],'کل داده ها'!$A:$AC,10,0)</f>
        <v>164.41708693563879</v>
      </c>
      <c r="K31" s="15">
        <f>VLOOKUP(Table1[[#This Row],[نماد]],'کل داده ها'!$A:$AC,11,0)</f>
        <v>2754.1934592297571</v>
      </c>
      <c r="L31" s="15">
        <f>VLOOKUP(Table1[[#This Row],[نماد]],'کل داده ها'!$A:$AC,12,0)</f>
        <v>273.85309999999998</v>
      </c>
      <c r="M31" s="15">
        <f>VLOOKUP(Table1[[#This Row],[نماد]],'کل داده ها'!$A:$AC,13,0)</f>
        <v>4051.0214345941627</v>
      </c>
      <c r="N31" s="30">
        <f>VLOOKUP(Table1[[#This Row],[نماد]],'کل داده ها'!$A:$AC,14,0)</f>
        <v>0.66559999999999997</v>
      </c>
      <c r="O31" s="30">
        <f>VLOOKUP(Table1[[#This Row],[نماد]],'کل داده ها'!$A:$AC,15,0)</f>
        <v>0.47085580390822623</v>
      </c>
      <c r="P31" s="30">
        <f>VLOOKUP(Table1[[#This Row],[نماد]],'کل داده ها'!$A:$AC,16,0)</f>
        <v>0.49070000000000003</v>
      </c>
      <c r="Q31" s="30">
        <f>VLOOKUP(Table1[[#This Row],[نماد]],'کل داده ها'!$A:$AC,17,0)</f>
        <v>0.1166853744767089</v>
      </c>
      <c r="R31" s="30">
        <f>VLOOKUP(Table1[[#This Row],[نماد]],'کل داده ها'!$A:$AC,18,0)</f>
        <v>0.11210000000000001</v>
      </c>
      <c r="S31" s="15">
        <f>VLOOKUP(Table1[[#This Row],[نماد]],'کل داده ها'!$A:$AC,19,0)</f>
        <v>1339.1165000000001</v>
      </c>
      <c r="T31" s="41">
        <f>VLOOKUP(Table1[[#This Row],[نماد]],'کل داده ها'!$A:$AC,20,0)</f>
        <v>22431.889374675447</v>
      </c>
      <c r="U31" s="30">
        <f>VLOOKUP(Table1[[#This Row],[نماد]],'کل داده ها'!$A:$AC,21,0)</f>
        <v>0.10009999999999999</v>
      </c>
      <c r="V31" s="17">
        <f>VLOOKUP(Table1[[#This Row],[نماد]],'کل داده ها'!$A:$AC,22,0)</f>
        <v>0.15210563619692458</v>
      </c>
      <c r="W31" s="41">
        <f>VLOOKUP(Table1[[#This Row],[نماد]],'کل داده ها'!$A:$AC,23,0)</f>
        <v>163.05009999999999</v>
      </c>
      <c r="X31" s="46">
        <f>VLOOKUP(Table1[[#This Row],[نماد]],'کل داده ها'!$A:$AC,24,0)</f>
        <v>0.82340000000000002</v>
      </c>
      <c r="Y31" s="46">
        <f>VLOOKUP(Table1[[#This Row],[نماد]],'کل داده ها'!$A:$AC,25,0)</f>
        <v>5.7541000000000002</v>
      </c>
      <c r="Z31" s="31" t="str">
        <f>VLOOKUP(Table1[[#This Row],[نماد]],'کل داده ها'!$A:$AC,26,0)</f>
        <v>-</v>
      </c>
      <c r="AA31" s="31">
        <f>VLOOKUP(Table1[[#This Row],[نماد]],'کل داده ها'!$A:$AC,27,0)</f>
        <v>0.37559999999999999</v>
      </c>
      <c r="AB31" s="48">
        <f>VLOOKUP(Table1[[#This Row],[نماد]],'کل داده ها'!$A:$AC,28,0)</f>
        <v>1.2092000000000001</v>
      </c>
      <c r="AC31" s="17" t="s">
        <v>1968</v>
      </c>
    </row>
    <row r="32" spans="1:29" ht="25.5" customHeight="1" x14ac:dyDescent="0.35">
      <c r="A32" s="58" t="s">
        <v>1013</v>
      </c>
      <c r="B32" s="21" t="str">
        <f>VLOOKUP(Table1[[#This Row],[نماد]],'کل داده ها'!$A:$AC,2,0)</f>
        <v>پخش هجرت</v>
      </c>
      <c r="C32" s="57" t="str">
        <f>VLOOKUP(Table1[[#This Row],[نماد]],'کل داده ها'!$A:$AC,3,0)</f>
        <v>دارویی</v>
      </c>
      <c r="D32" s="14">
        <f>VLOOKUP(Table1[[#This Row],[نماد]],'کل داده ها'!$A:$AC,4,0)</f>
        <v>6496</v>
      </c>
      <c r="E32" s="15">
        <f>VLOOKUP(Table1[[#This Row],[نماد]],'کل داده ها'!$A:$AC,5,0)</f>
        <v>77.517899761336508</v>
      </c>
      <c r="F32" s="15">
        <f>VLOOKUP(Table1[[#This Row],[نماد]],'کل داده ها'!$A:$AC,6,0)</f>
        <v>188.48729383450132</v>
      </c>
      <c r="G32" s="14">
        <f>VLOOKUP(Table1[[#This Row],[نماد]],'کل داده ها'!$A:$AC,7,0)</f>
        <v>3722.1029588171664</v>
      </c>
      <c r="H32" s="15">
        <f>VLOOKUP(Table1[[#This Row],[نماد]],'کل داده ها'!$A:$AC,8,0)</f>
        <v>706.32270000000005</v>
      </c>
      <c r="I32" s="15">
        <f>VLOOKUP(Table1[[#This Row],[نماد]],'کل داده ها'!$A:$AC,9,0)</f>
        <v>13657.192853551955</v>
      </c>
      <c r="J32" s="15">
        <f>VLOOKUP(Table1[[#This Row],[نماد]],'کل داده ها'!$A:$AC,10,0)</f>
        <v>201.73952572164558</v>
      </c>
      <c r="K32" s="15">
        <f>VLOOKUP(Table1[[#This Row],[نماد]],'کل داده ها'!$A:$AC,11,0)</f>
        <v>3379.3913550370298</v>
      </c>
      <c r="L32" s="15">
        <f>VLOOKUP(Table1[[#This Row],[نماد]],'کل داده ها'!$A:$AC,12,0)</f>
        <v>266.27600000000001</v>
      </c>
      <c r="M32" s="15">
        <f>VLOOKUP(Table1[[#This Row],[نماد]],'کل داده ها'!$A:$AC,13,0)</f>
        <v>3938.9358145589563</v>
      </c>
      <c r="N32" s="30">
        <f>VLOOKUP(Table1[[#This Row],[نماد]],'کل داده ها'!$A:$AC,14,0)</f>
        <v>0.31990000000000002</v>
      </c>
      <c r="O32" s="30">
        <f>VLOOKUP(Table1[[#This Row],[نماد]],'کل داده ها'!$A:$AC,15,0)</f>
        <v>0.16557551367583323</v>
      </c>
      <c r="P32" s="30">
        <f>VLOOKUP(Table1[[#This Row],[نماد]],'کل داده ها'!$A:$AC,16,0)</f>
        <v>0.41270000000000001</v>
      </c>
      <c r="Q32" s="30">
        <f>VLOOKUP(Table1[[#This Row],[نماد]],'کل داده ها'!$A:$AC,17,0)</f>
        <v>5.8255469593645026E-2</v>
      </c>
      <c r="R32" s="30">
        <f>VLOOKUP(Table1[[#This Row],[نماد]],'کل داده ها'!$A:$AC,18,0)</f>
        <v>0.28189999999999998</v>
      </c>
      <c r="S32" s="15">
        <f>VLOOKUP(Table1[[#This Row],[نماد]],'کل داده ها'!$A:$AC,19,0)</f>
        <v>928.78480000000002</v>
      </c>
      <c r="T32" s="40">
        <f>VLOOKUP(Table1[[#This Row],[نماد]],'کل داده ها'!$A:$AC,20,0)</f>
        <v>15558.316163291287</v>
      </c>
      <c r="U32" s="30">
        <f>VLOOKUP(Table1[[#This Row],[نماد]],'کل داده ها'!$A:$AC,21,0)</f>
        <v>0.70220000000000005</v>
      </c>
      <c r="V32" s="16">
        <f>VLOOKUP(Table1[[#This Row],[نماد]],'کل داده ها'!$A:$AC,22,0)</f>
        <v>0.11019994291637247</v>
      </c>
      <c r="W32" s="40">
        <f>VLOOKUP(Table1[[#This Row],[نماد]],'کل داده ها'!$A:$AC,23,0)</f>
        <v>194.488</v>
      </c>
      <c r="X32" s="46">
        <f>VLOOKUP(Table1[[#This Row],[نماد]],'کل داده ها'!$A:$AC,24,0)</f>
        <v>0.33129999999999998</v>
      </c>
      <c r="Y32" s="46">
        <f>VLOOKUP(Table1[[#This Row],[نماد]],'کل داده ها'!$A:$AC,25,0)</f>
        <v>8.1107999999999993</v>
      </c>
      <c r="Z32" s="31" t="str">
        <f>VLOOKUP(Table1[[#This Row],[نماد]],'کل داده ها'!$A:$AC,26,0)</f>
        <v>-</v>
      </c>
      <c r="AA32" s="31">
        <f>VLOOKUP(Table1[[#This Row],[نماد]],'کل داده ها'!$A:$AC,27,0)</f>
        <v>0.6129</v>
      </c>
      <c r="AB32" s="48">
        <f>VLOOKUP(Table1[[#This Row],[نماد]],'کل داده ها'!$A:$AC,28,0)</f>
        <v>0.85040000000000004</v>
      </c>
      <c r="AC32" s="16" t="s">
        <v>1983</v>
      </c>
    </row>
    <row r="33" spans="1:29" ht="25.5" customHeight="1" x14ac:dyDescent="0.35">
      <c r="A33" s="58" t="s">
        <v>1085</v>
      </c>
      <c r="B33" s="21" t="str">
        <f>VLOOKUP(Table1[[#This Row],[نماد]],'کل داده ها'!$A:$AC,2,0)</f>
        <v>داروسازی کاسپین تامین</v>
      </c>
      <c r="C33" s="57" t="str">
        <f>VLOOKUP(Table1[[#This Row],[نماد]],'کل داده ها'!$A:$AC,3,0)</f>
        <v>دارویی</v>
      </c>
      <c r="D33" s="14">
        <f>VLOOKUP(Table1[[#This Row],[نماد]],'کل داده ها'!$A:$AC,4,0)</f>
        <v>5908</v>
      </c>
      <c r="E33" s="15">
        <f>VLOOKUP(Table1[[#This Row],[نماد]],'کل داده ها'!$A:$AC,5,0)</f>
        <v>70.501193317422434</v>
      </c>
      <c r="F33" s="15">
        <f>VLOOKUP(Table1[[#This Row],[نماد]],'کل داده ها'!$A:$AC,6,0)</f>
        <v>119.89535804246132</v>
      </c>
      <c r="G33" s="14">
        <f>VLOOKUP(Table1[[#This Row],[نماد]],'کل داده ها'!$A:$AC,7,0)</f>
        <v>2367.6018570786205</v>
      </c>
      <c r="H33" s="15">
        <f>VLOOKUP(Table1[[#This Row],[نماد]],'کل داده ها'!$A:$AC,8,0)</f>
        <v>454.33089999999999</v>
      </c>
      <c r="I33" s="15">
        <f>VLOOKUP(Table1[[#This Row],[نماد]],'کل داده ها'!$A:$AC,9,0)</f>
        <v>8784.7731930855789</v>
      </c>
      <c r="J33" s="15">
        <f>VLOOKUP(Table1[[#This Row],[نماد]],'کل داده ها'!$A:$AC,10,0)</f>
        <v>152.41957913998172</v>
      </c>
      <c r="K33" s="15">
        <f>VLOOKUP(Table1[[#This Row],[نماد]],'کل داده ها'!$A:$AC,11,0)</f>
        <v>2553.2200804057443</v>
      </c>
      <c r="L33" s="15">
        <f>VLOOKUP(Table1[[#This Row],[نماد]],'کل داده ها'!$A:$AC,12,0)</f>
        <v>166.59460000000001</v>
      </c>
      <c r="M33" s="15">
        <f>VLOOKUP(Table1[[#This Row],[نماد]],'کل داده ها'!$A:$AC,13,0)</f>
        <v>2464.3807044274495</v>
      </c>
      <c r="N33" s="30">
        <f>VLOOKUP(Table1[[#This Row],[نماد]],'کل داده ها'!$A:$AC,14,0)</f>
        <v>9.2999999999999999E-2</v>
      </c>
      <c r="O33" s="30">
        <f>VLOOKUP(Table1[[#This Row],[نماد]],'کل داده ها'!$A:$AC,15,0)</f>
        <v>-3.4795032617860655E-2</v>
      </c>
      <c r="P33" s="30">
        <f>VLOOKUP(Table1[[#This Row],[نماد]],'کل داده ها'!$A:$AC,16,0)</f>
        <v>0.38950000000000001</v>
      </c>
      <c r="Q33" s="30">
        <f>VLOOKUP(Table1[[#This Row],[نماد]],'کل داده ها'!$A:$AC,17,0)</f>
        <v>4.0876318397656819E-2</v>
      </c>
      <c r="R33" s="30">
        <f>VLOOKUP(Table1[[#This Row],[نماد]],'کل داده ها'!$A:$AC,18,0)</f>
        <v>0.35410000000000003</v>
      </c>
      <c r="S33" s="15">
        <f>VLOOKUP(Table1[[#This Row],[نماد]],'کل داده ها'!$A:$AC,19,0)</f>
        <v>643.31740000000002</v>
      </c>
      <c r="T33" s="41">
        <f>VLOOKUP(Table1[[#This Row],[نماد]],'کل داده ها'!$A:$AC,20,0)</f>
        <v>10776.377372397274</v>
      </c>
      <c r="U33" s="30">
        <f>VLOOKUP(Table1[[#This Row],[نماد]],'کل داده ها'!$A:$AC,21,0)</f>
        <v>0.7087</v>
      </c>
      <c r="V33" s="17">
        <f>VLOOKUP(Table1[[#This Row],[نماد]],'کل داده ها'!$A:$AC,22,0)</f>
        <v>0.3421479447713191</v>
      </c>
      <c r="W33" s="41">
        <f>VLOOKUP(Table1[[#This Row],[نماد]],'کل داده ها'!$A:$AC,23,0)</f>
        <v>199.64160000000001</v>
      </c>
      <c r="X33" s="46">
        <f>VLOOKUP(Table1[[#This Row],[نماد]],'کل داده ها'!$A:$AC,24,0)</f>
        <v>2.8121</v>
      </c>
      <c r="Y33" s="46">
        <f>VLOOKUP(Table1[[#This Row],[نماد]],'کل داده ها'!$A:$AC,25,0)</f>
        <v>9.7979000000000003</v>
      </c>
      <c r="Z33" s="31" t="str">
        <f>VLOOKUP(Table1[[#This Row],[نماد]],'کل داده ها'!$A:$AC,26,0)</f>
        <v>-</v>
      </c>
      <c r="AA33" s="31">
        <f>VLOOKUP(Table1[[#This Row],[نماد]],'کل داده ها'!$A:$AC,27,0)</f>
        <v>0.83699999999999997</v>
      </c>
      <c r="AB33" s="48">
        <f>VLOOKUP(Table1[[#This Row],[نماد]],'کل داده ها'!$A:$AC,28,0)</f>
        <v>1.1766000000000001</v>
      </c>
      <c r="AC33" s="17" t="s">
        <v>1984</v>
      </c>
    </row>
    <row r="34" spans="1:29" ht="25.5" customHeight="1" x14ac:dyDescent="0.35">
      <c r="A34" s="58" t="s">
        <v>1041</v>
      </c>
      <c r="B34" s="21" t="str">
        <f>VLOOKUP(Table1[[#This Row],[نماد]],'کل داده ها'!$A:$AC,2,0)</f>
        <v>داروسازی‌ فارابی‌</v>
      </c>
      <c r="C34" s="57" t="str">
        <f>VLOOKUP(Table1[[#This Row],[نماد]],'کل داده ها'!$A:$AC,3,0)</f>
        <v>دارویی</v>
      </c>
      <c r="D34" s="14">
        <f>VLOOKUP(Table1[[#This Row],[نماد]],'کل داده ها'!$A:$AC,4,0)</f>
        <v>5360</v>
      </c>
      <c r="E34" s="15">
        <f>VLOOKUP(Table1[[#This Row],[نماد]],'کل داده ها'!$A:$AC,5,0)</f>
        <v>63.961813842482101</v>
      </c>
      <c r="F34" s="15">
        <f>VLOOKUP(Table1[[#This Row],[نماد]],'کل داده ها'!$A:$AC,6,0)</f>
        <v>142.11386709736962</v>
      </c>
      <c r="G34" s="14">
        <f>VLOOKUP(Table1[[#This Row],[نماد]],'کل داده ها'!$A:$AC,7,0)</f>
        <v>2806.355985335103</v>
      </c>
      <c r="H34" s="15">
        <f>VLOOKUP(Table1[[#This Row],[نماد]],'کل داده ها'!$A:$AC,8,0)</f>
        <v>797.68119999999999</v>
      </c>
      <c r="I34" s="15">
        <f>VLOOKUP(Table1[[#This Row],[نماد]],'کل داده ها'!$A:$AC,9,0)</f>
        <v>15423.66680846127</v>
      </c>
      <c r="J34" s="15">
        <f>VLOOKUP(Table1[[#This Row],[نماد]],'کل داده ها'!$A:$AC,10,0)</f>
        <v>58.320376858252054</v>
      </c>
      <c r="K34" s="15">
        <f>VLOOKUP(Table1[[#This Row],[نماد]],'کل داده ها'!$A:$AC,11,0)</f>
        <v>976.93982709771103</v>
      </c>
      <c r="L34" s="15">
        <f>VLOOKUP(Table1[[#This Row],[نماد]],'کل داده ها'!$A:$AC,12,0)</f>
        <v>123.18429999999999</v>
      </c>
      <c r="M34" s="15">
        <f>VLOOKUP(Table1[[#This Row],[نماد]],'کل داده ها'!$A:$AC,13,0)</f>
        <v>1822.2260025739263</v>
      </c>
      <c r="N34" s="30">
        <f>VLOOKUP(Table1[[#This Row],[نماد]],'کل داده ها'!$A:$AC,14,0)</f>
        <v>1.1122000000000001</v>
      </c>
      <c r="O34" s="30">
        <f>VLOOKUP(Table1[[#This Row],[نماد]],'کل داده ها'!$A:$AC,15,0)</f>
        <v>0.86523873019629893</v>
      </c>
      <c r="P34" s="30">
        <f>VLOOKUP(Table1[[#This Row],[نماد]],'کل داده ها'!$A:$AC,16,0)</f>
        <v>-0.13320000000000001</v>
      </c>
      <c r="Q34" s="30">
        <f>VLOOKUP(Table1[[#This Row],[نماد]],'کل داده ها'!$A:$AC,17,0)</f>
        <v>-0.35067895445333641</v>
      </c>
      <c r="R34" s="30">
        <f>VLOOKUP(Table1[[#This Row],[نماد]],'کل داده ها'!$A:$AC,18,0)</f>
        <v>0.1028</v>
      </c>
      <c r="S34" s="15">
        <f>VLOOKUP(Table1[[#This Row],[نماد]],'کل داده ها'!$A:$AC,19,0)</f>
        <v>642.11360000000002</v>
      </c>
      <c r="T34" s="41">
        <f>VLOOKUP(Table1[[#This Row],[نماد]],'کل داده ها'!$A:$AC,20,0)</f>
        <v>10756.212204968424</v>
      </c>
      <c r="U34" s="30">
        <f>VLOOKUP(Table1[[#This Row],[نماد]],'کل داده ها'!$A:$AC,21,0)</f>
        <v>0.70199999999999996</v>
      </c>
      <c r="V34" s="17">
        <f>VLOOKUP(Table1[[#This Row],[نماد]],'کل داده ها'!$A:$AC,22,0)</f>
        <v>0.30655286428546497</v>
      </c>
      <c r="W34" s="41">
        <f>VLOOKUP(Table1[[#This Row],[نماد]],'کل داده ها'!$A:$AC,23,0)</f>
        <v>286.50720000000001</v>
      </c>
      <c r="X34" s="46">
        <f>VLOOKUP(Table1[[#This Row],[نماد]],'کل داده ها'!$A:$AC,24,0)</f>
        <v>1.9695</v>
      </c>
      <c r="Y34" s="46">
        <f>VLOOKUP(Table1[[#This Row],[نماد]],'کل داده ها'!$A:$AC,25,0)</f>
        <v>7.2641999999999998</v>
      </c>
      <c r="Z34" s="31" t="str">
        <f>VLOOKUP(Table1[[#This Row],[نماد]],'کل داده ها'!$A:$AC,26,0)</f>
        <v>-</v>
      </c>
      <c r="AA34" s="31">
        <f>VLOOKUP(Table1[[#This Row],[نماد]],'کل داده ها'!$A:$AC,27,0)</f>
        <v>0.435</v>
      </c>
      <c r="AB34" s="48">
        <f>VLOOKUP(Table1[[#This Row],[نماد]],'کل داده ها'!$A:$AC,28,0)</f>
        <v>1.113</v>
      </c>
      <c r="AC34" s="17"/>
    </row>
    <row r="35" spans="1:29" ht="25.5" customHeight="1" x14ac:dyDescent="0.35">
      <c r="A35" s="58" t="s">
        <v>1294</v>
      </c>
      <c r="B35" s="21" t="str">
        <f>VLOOKUP(Table1[[#This Row],[نماد]],'کل داده ها'!$A:$AC,2,0)</f>
        <v>پارس‌ دارو</v>
      </c>
      <c r="C35" s="57" t="str">
        <f>VLOOKUP(Table1[[#This Row],[نماد]],'کل داده ها'!$A:$AC,3,0)</f>
        <v>دارویی</v>
      </c>
      <c r="D35" s="14">
        <f>VLOOKUP(Table1[[#This Row],[نماد]],'کل داده ها'!$A:$AC,4,0)</f>
        <v>7066.1</v>
      </c>
      <c r="E35" s="15">
        <f>VLOOKUP(Table1[[#This Row],[نماد]],'کل داده ها'!$A:$AC,5,0)</f>
        <v>84.321002386634859</v>
      </c>
      <c r="F35" s="15">
        <f>VLOOKUP(Table1[[#This Row],[نماد]],'کل داده ها'!$A:$AC,6,0)</f>
        <v>84.410753033834297</v>
      </c>
      <c r="G35" s="15">
        <f>VLOOKUP(Table1[[#This Row],[نماد]],'کل داده ها'!$A:$AC,7,0)</f>
        <v>1666.8790093569173</v>
      </c>
      <c r="H35" s="15">
        <f>VLOOKUP(Table1[[#This Row],[نماد]],'کل داده ها'!$A:$AC,8,0)</f>
        <v>752.39850000000001</v>
      </c>
      <c r="I35" s="15">
        <f>VLOOKUP(Table1[[#This Row],[نماد]],'کل داده ها'!$A:$AC,9,0)</f>
        <v>14548.097374221741</v>
      </c>
      <c r="J35" s="15">
        <f>VLOOKUP(Table1[[#This Row],[نماد]],'کل داده ها'!$A:$AC,10,0)</f>
        <v>124.40900207284574</v>
      </c>
      <c r="K35" s="15">
        <f>VLOOKUP(Table1[[#This Row],[نماد]],'کل داده ها'!$A:$AC,11,0)</f>
        <v>2084.0076062925395</v>
      </c>
      <c r="L35" s="15">
        <f>VLOOKUP(Table1[[#This Row],[نماد]],'کل داده ها'!$A:$AC,12,0)</f>
        <v>210.06460000000001</v>
      </c>
      <c r="M35" s="15">
        <f>VLOOKUP(Table1[[#This Row],[نماد]],'کل داده ها'!$A:$AC,13,0)</f>
        <v>3107.4185293116966</v>
      </c>
      <c r="N35" s="30">
        <f>VLOOKUP(Table1[[#This Row],[نماد]],'کل داده ها'!$A:$AC,14,0)</f>
        <v>0.6885</v>
      </c>
      <c r="O35" s="30">
        <f>VLOOKUP(Table1[[#This Row],[نماد]],'کل داده ها'!$A:$AC,15,0)</f>
        <v>0.49107830505465877</v>
      </c>
      <c r="P35" s="30">
        <f>VLOOKUP(Table1[[#This Row],[نماد]],'کل داده ها'!$A:$AC,16,0)</f>
        <v>1.4885999999999999</v>
      </c>
      <c r="Q35" s="30">
        <f>VLOOKUP(Table1[[#This Row],[نماد]],'کل داده ها'!$A:$AC,17,0)</f>
        <v>0.86421360630759891</v>
      </c>
      <c r="R35" s="30">
        <f>VLOOKUP(Table1[[#This Row],[نماد]],'کل داده ها'!$A:$AC,18,0)</f>
        <v>0.24079999999999999</v>
      </c>
      <c r="S35" s="15">
        <f>VLOOKUP(Table1[[#This Row],[نماد]],'کل داده ها'!$A:$AC,19,0)</f>
        <v>779.47860000000003</v>
      </c>
      <c r="T35" s="41">
        <f>VLOOKUP(Table1[[#This Row],[نماد]],'کل داده ها'!$A:$AC,20,0)</f>
        <v>13057.249107995376</v>
      </c>
      <c r="U35" s="30">
        <f>VLOOKUP(Table1[[#This Row],[نماد]],'کل داده ها'!$A:$AC,21,0)</f>
        <v>0.70079999999999998</v>
      </c>
      <c r="V35" s="17">
        <f>VLOOKUP(Table1[[#This Row],[نماد]],'کل داده ها'!$A:$AC,22,0)</f>
        <v>7.0953887518411002E-2</v>
      </c>
      <c r="W35" s="41">
        <f>VLOOKUP(Table1[[#This Row],[نماد]],'کل داده ها'!$A:$AC,23,0)</f>
        <v>465.18270000000001</v>
      </c>
      <c r="X35" s="46">
        <f>VLOOKUP(Table1[[#This Row],[نماد]],'کل داده ها'!$A:$AC,24,0)</f>
        <v>4.9180999999999999</v>
      </c>
      <c r="Y35" s="46">
        <f>VLOOKUP(Table1[[#This Row],[نماد]],'کل داده ها'!$A:$AC,25,0)</f>
        <v>7.9640000000000004</v>
      </c>
      <c r="Z35" s="30" t="str">
        <f>VLOOKUP(Table1[[#This Row],[نماد]],'کل داده ها'!$A:$AC,26,0)</f>
        <v>-</v>
      </c>
      <c r="AA35" s="30">
        <f>VLOOKUP(Table1[[#This Row],[نماد]],'کل داده ها'!$A:$AC,27,0)</f>
        <v>0.65680000000000005</v>
      </c>
      <c r="AB35" s="48">
        <f>VLOOKUP(Table1[[#This Row],[نماد]],'کل داده ها'!$A:$AC,28,0)</f>
        <v>1.2413000000000001</v>
      </c>
      <c r="AC35" s="16" t="s">
        <v>1982</v>
      </c>
    </row>
    <row r="36" spans="1:29" ht="25.5" customHeight="1" x14ac:dyDescent="0.35">
      <c r="A36" s="58" t="s">
        <v>42</v>
      </c>
      <c r="B36" s="21" t="str">
        <f>VLOOKUP(Table1[[#This Row],[نماد]],'کل داده ها'!$A:$AC,2,0)</f>
        <v>ایران‌ خودرو</v>
      </c>
      <c r="C36" s="57" t="str">
        <f>VLOOKUP(Table1[[#This Row],[نماد]],'کل داده ها'!$A:$AC,3,0)</f>
        <v>خودرو</v>
      </c>
      <c r="D36" s="14">
        <f>VLOOKUP(Table1[[#This Row],[نماد]],'کل داده ها'!$A:$AC,4,0)</f>
        <v>104011.0122464</v>
      </c>
      <c r="E36" s="15">
        <f>VLOOKUP(Table1[[#This Row],[نماد]],'کل داده ها'!$A:$AC,5,0)</f>
        <v>1241.1815303866349</v>
      </c>
      <c r="F36" s="15" t="str">
        <f>VLOOKUP(Table1[[#This Row],[نماد]],'کل داده ها'!$A:$AC,6,0)</f>
        <v/>
      </c>
      <c r="G36" s="14" t="str">
        <f>VLOOKUP(Table1[[#This Row],[نماد]],'کل داده ها'!$A:$AC,7,0)</f>
        <v/>
      </c>
      <c r="H36" s="15">
        <f>VLOOKUP(Table1[[#This Row],[نماد]],'کل داده ها'!$A:$AC,8,0)</f>
        <v>-36454.036</v>
      </c>
      <c r="I36" s="15">
        <f>VLOOKUP(Table1[[#This Row],[نماد]],'کل داده ها'!$A:$AC,9,0)</f>
        <v>-704861.67291851959</v>
      </c>
      <c r="J36" s="15" t="str">
        <f>VLOOKUP(Table1[[#This Row],[نماد]],'کل داده ها'!$A:$AC,10,0)</f>
        <v/>
      </c>
      <c r="K36" s="15" t="str">
        <f>VLOOKUP(Table1[[#This Row],[نماد]],'کل داده ها'!$A:$AC,11,0)</f>
        <v/>
      </c>
      <c r="L36" s="15">
        <f>VLOOKUP(Table1[[#This Row],[نماد]],'کل داده ها'!$A:$AC,12,0)</f>
        <v>-5532.3901999999998</v>
      </c>
      <c r="M36" s="15">
        <f>VLOOKUP(Table1[[#This Row],[نماد]],'کل داده ها'!$A:$AC,13,0)</f>
        <v>-81838.881081640808</v>
      </c>
      <c r="N36" s="30" t="str">
        <f>VLOOKUP(Table1[[#This Row],[نماد]],'کل داده ها'!$A:$AC,14,0)</f>
        <v>-</v>
      </c>
      <c r="O36" s="30" t="str">
        <f>VLOOKUP(Table1[[#This Row],[نماد]],'کل داده ها'!$A:$AC,15,0)</f>
        <v/>
      </c>
      <c r="P36" s="30" t="str">
        <f>VLOOKUP(Table1[[#This Row],[نماد]],'کل داده ها'!$A:$AC,16,0)</f>
        <v>-</v>
      </c>
      <c r="Q36" s="30" t="str">
        <f>VLOOKUP(Table1[[#This Row],[نماد]],'کل داده ها'!$A:$AC,17,0)</f>
        <v/>
      </c>
      <c r="R36" s="30">
        <f>VLOOKUP(Table1[[#This Row],[نماد]],'کل داده ها'!$A:$AC,18,0)</f>
        <v>0.20760000000000001</v>
      </c>
      <c r="S36" s="15">
        <f>VLOOKUP(Table1[[#This Row],[نماد]],'کل داده ها'!$A:$AC,19,0)</f>
        <v>-127692.56570000001</v>
      </c>
      <c r="T36" s="41">
        <f>VLOOKUP(Table1[[#This Row],[نماد]],'کل داده ها'!$A:$AC,20,0)</f>
        <v>-2139011.4360855655</v>
      </c>
      <c r="U36" s="61" t="str">
        <f>VLOOKUP(Table1[[#This Row],[نماد]],'کل داده ها'!$A:$AC,21,0)</f>
        <v>-</v>
      </c>
      <c r="V36" s="17">
        <f>VLOOKUP(Table1[[#This Row],[نماد]],'کل داده ها'!$A:$AC,22,0)</f>
        <v>-0.44038321808899161</v>
      </c>
      <c r="W36" s="41">
        <f>VLOOKUP(Table1[[#This Row],[نماد]],'کل داده ها'!$A:$AC,23,0)</f>
        <v>24.448599999999999</v>
      </c>
      <c r="X36" s="62">
        <f>VLOOKUP(Table1[[#This Row],[نماد]],'کل داده ها'!$A:$AC,24,0)</f>
        <v>0.3569</v>
      </c>
      <c r="Y36" s="62" t="str">
        <f>VLOOKUP(Table1[[#This Row],[نماد]],'کل داده ها'!$A:$AC,25,0)</f>
        <v>-</v>
      </c>
      <c r="Z36" s="31" t="str">
        <f>VLOOKUP(Table1[[#This Row],[نماد]],'کل داده ها'!$A:$AC,26,0)</f>
        <v>-</v>
      </c>
      <c r="AA36" s="31">
        <f>VLOOKUP(Table1[[#This Row],[نماد]],'کل داده ها'!$A:$AC,27,0)</f>
        <v>0.5948</v>
      </c>
      <c r="AB36" s="63">
        <f>VLOOKUP(Table1[[#This Row],[نماد]],'کل داده ها'!$A:$AC,28,0)</f>
        <v>1.3449</v>
      </c>
      <c r="AC36" s="16"/>
    </row>
    <row r="37" spans="1:29" ht="25.5" customHeight="1" x14ac:dyDescent="0.35">
      <c r="A37" s="58" t="s">
        <v>85</v>
      </c>
      <c r="B37" s="21" t="str">
        <f>VLOOKUP(Table1[[#This Row],[نماد]],'کل داده ها'!$A:$AC,2,0)</f>
        <v>سایپا</v>
      </c>
      <c r="C37" s="57" t="str">
        <f>VLOOKUP(Table1[[#This Row],[نماد]],'کل داده ها'!$A:$AC,3,0)</f>
        <v>خودرو</v>
      </c>
      <c r="D37" s="14">
        <f>VLOOKUP(Table1[[#This Row],[نماد]],'کل داده ها'!$A:$AC,4,0)</f>
        <v>56013.772575000003</v>
      </c>
      <c r="E37" s="15">
        <f>VLOOKUP(Table1[[#This Row],[نماد]],'کل داده ها'!$A:$AC,5,0)</f>
        <v>668.4221071002388</v>
      </c>
      <c r="F37" s="15" t="str">
        <f>VLOOKUP(Table1[[#This Row],[نماد]],'کل داده ها'!$A:$AC,6,0)</f>
        <v/>
      </c>
      <c r="G37" s="14" t="str">
        <f>VLOOKUP(Table1[[#This Row],[نماد]],'کل داده ها'!$A:$AC,7,0)</f>
        <v/>
      </c>
      <c r="H37" s="15">
        <f>VLOOKUP(Table1[[#This Row],[نماد]],'کل داده ها'!$A:$AC,8,0)</f>
        <v>-12907.4295</v>
      </c>
      <c r="I37" s="15">
        <f>VLOOKUP(Table1[[#This Row],[نماد]],'کل داده ها'!$A:$AC,9,0)</f>
        <v>-249573.25302602575</v>
      </c>
      <c r="J37" s="15" t="str">
        <f>VLOOKUP(Table1[[#This Row],[نماد]],'کل داده ها'!$A:$AC,10,0)</f>
        <v/>
      </c>
      <c r="K37" s="15" t="str">
        <f>VLOOKUP(Table1[[#This Row],[نماد]],'کل داده ها'!$A:$AC,11,0)</f>
        <v/>
      </c>
      <c r="L37" s="15">
        <f>VLOOKUP(Table1[[#This Row],[نماد]],'کل داده ها'!$A:$AC,12,0)</f>
        <v>-6476.8330999999998</v>
      </c>
      <c r="M37" s="15">
        <f>VLOOKUP(Table1[[#This Row],[نماد]],'کل داده ها'!$A:$AC,13,0)</f>
        <v>-95809.723228946314</v>
      </c>
      <c r="N37" s="30" t="str">
        <f>VLOOKUP(Table1[[#This Row],[نماد]],'کل داده ها'!$A:$AC,14,0)</f>
        <v>-</v>
      </c>
      <c r="O37" s="30" t="str">
        <f>VLOOKUP(Table1[[#This Row],[نماد]],'کل داده ها'!$A:$AC,15,0)</f>
        <v/>
      </c>
      <c r="P37" s="30" t="str">
        <f>VLOOKUP(Table1[[#This Row],[نماد]],'کل داده ها'!$A:$AC,16,0)</f>
        <v>-</v>
      </c>
      <c r="Q37" s="30" t="str">
        <f>VLOOKUP(Table1[[#This Row],[نماد]],'کل داده ها'!$A:$AC,17,0)</f>
        <v/>
      </c>
      <c r="R37" s="30">
        <f>VLOOKUP(Table1[[#This Row],[نماد]],'کل داده ها'!$A:$AC,18,0)</f>
        <v>0.30919999999999997</v>
      </c>
      <c r="S37" s="15">
        <f>VLOOKUP(Table1[[#This Row],[نماد]],'کل داده ها'!$A:$AC,19,0)</f>
        <v>-65088.249499999998</v>
      </c>
      <c r="T37" s="41">
        <f>VLOOKUP(Table1[[#This Row],[نماد]],'کل داده ها'!$A:$AC,20,0)</f>
        <v>-1090310.224969429</v>
      </c>
      <c r="U37" s="61" t="str">
        <f>VLOOKUP(Table1[[#This Row],[نماد]],'کل داده ها'!$A:$AC,21,0)</f>
        <v>-</v>
      </c>
      <c r="V37" s="17">
        <f>VLOOKUP(Table1[[#This Row],[نماد]],'کل داده ها'!$A:$AC,22,0)</f>
        <v>-0.39156423530505979</v>
      </c>
      <c r="W37" s="41">
        <f>VLOOKUP(Table1[[#This Row],[نماد]],'کل داده ها'!$A:$AC,23,0)</f>
        <v>61.257300000000001</v>
      </c>
      <c r="X37" s="62">
        <f>VLOOKUP(Table1[[#This Row],[نماد]],'کل داده ها'!$A:$AC,24,0)</f>
        <v>0.53720000000000001</v>
      </c>
      <c r="Y37" s="62" t="str">
        <f>VLOOKUP(Table1[[#This Row],[نماد]],'کل داده ها'!$A:$AC,25,0)</f>
        <v>-</v>
      </c>
      <c r="Z37" s="31" t="str">
        <f>VLOOKUP(Table1[[#This Row],[نماد]],'کل داده ها'!$A:$AC,26,0)</f>
        <v>-</v>
      </c>
      <c r="AA37" s="31">
        <f>VLOOKUP(Table1[[#This Row],[نماد]],'کل داده ها'!$A:$AC,27,0)</f>
        <v>0.38190000000000002</v>
      </c>
      <c r="AB37" s="63">
        <f>VLOOKUP(Table1[[#This Row],[نماد]],'کل داده ها'!$A:$AC,28,0)</f>
        <v>1.254</v>
      </c>
      <c r="AC37" s="16"/>
    </row>
    <row r="38" spans="1:29" ht="25.5" customHeight="1" x14ac:dyDescent="0.35">
      <c r="A38" s="58" t="s">
        <v>499</v>
      </c>
      <c r="B38" s="21" t="str">
        <f>VLOOKUP(Table1[[#This Row],[نماد]],'کل داده ها'!$A:$AC,2,0)</f>
        <v>تولید انرژی برق شمس پاسارگاد</v>
      </c>
      <c r="C38" s="57" t="str">
        <f>VLOOKUP(Table1[[#This Row],[نماد]],'کل داده ها'!$A:$AC,3,0)</f>
        <v>خدمات رفاهی-برق</v>
      </c>
      <c r="D38" s="14">
        <f>VLOOKUP(Table1[[#This Row],[نماد]],'کل داده ها'!$A:$AC,4,0)</f>
        <v>1532.4</v>
      </c>
      <c r="E38" s="15">
        <f>VLOOKUP(Table1[[#This Row],[نماد]],'کل داده ها'!$A:$AC,5,0)</f>
        <v>18.286396181384248</v>
      </c>
      <c r="F38" s="15" t="str">
        <f>VLOOKUP(Table1[[#This Row],[نماد]],'کل داده ها'!$A:$AC,6,0)</f>
        <v/>
      </c>
      <c r="G38" s="14" t="str">
        <f>VLOOKUP(Table1[[#This Row],[نماد]],'کل داده ها'!$A:$AC,7,0)</f>
        <v/>
      </c>
      <c r="H38" s="15" t="str">
        <f>VLOOKUP(Table1[[#This Row],[نماد]],'کل داده ها'!$A:$AC,8,0)</f>
        <v/>
      </c>
      <c r="I38" s="15" t="str">
        <f>VLOOKUP(Table1[[#This Row],[نماد]],'کل داده ها'!$A:$AC,9,0)</f>
        <v/>
      </c>
      <c r="J38" s="15" t="str">
        <f>VLOOKUP(Table1[[#This Row],[نماد]],'کل داده ها'!$A:$AC,10,0)</f>
        <v/>
      </c>
      <c r="K38" s="15" t="str">
        <f>VLOOKUP(Table1[[#This Row],[نماد]],'کل داده ها'!$A:$AC,11,0)</f>
        <v/>
      </c>
      <c r="L38" s="15" t="str">
        <f>VLOOKUP(Table1[[#This Row],[نماد]],'کل داده ها'!$A:$AC,12,0)</f>
        <v/>
      </c>
      <c r="M38" s="15" t="str">
        <f>VLOOKUP(Table1[[#This Row],[نماد]],'کل داده ها'!$A:$AC,13,0)</f>
        <v/>
      </c>
      <c r="N38" s="30">
        <f>VLOOKUP(Table1[[#This Row],[نماد]],'کل داده ها'!$A:$AC,14,0)</f>
        <v>1.905</v>
      </c>
      <c r="O38" s="30" t="str">
        <f>VLOOKUP(Table1[[#This Row],[نماد]],'کل داده ها'!$A:$AC,15,0)</f>
        <v/>
      </c>
      <c r="P38" s="30" t="str">
        <f>VLOOKUP(Table1[[#This Row],[نماد]],'کل داده ها'!$A:$AC,16,0)</f>
        <v>-</v>
      </c>
      <c r="Q38" s="30" t="str">
        <f>VLOOKUP(Table1[[#This Row],[نماد]],'کل داده ها'!$A:$AC,17,0)</f>
        <v/>
      </c>
      <c r="R38" s="30">
        <f>VLOOKUP(Table1[[#This Row],[نماد]],'کل داده ها'!$A:$AC,18,0)</f>
        <v>0.56000000000000005</v>
      </c>
      <c r="S38" s="15" t="str">
        <f>VLOOKUP(Table1[[#This Row],[نماد]],'کل داده ها'!$A:$AC,19,0)</f>
        <v/>
      </c>
      <c r="T38" s="40" t="str">
        <f>VLOOKUP(Table1[[#This Row],[نماد]],'کل داده ها'!$A:$AC,20,0)</f>
        <v/>
      </c>
      <c r="U38" s="30" t="str">
        <f>VLOOKUP(Table1[[#This Row],[نماد]],'کل داده ها'!$A:$AC,21,0)</f>
        <v>-</v>
      </c>
      <c r="V38" s="16" t="str">
        <f>VLOOKUP(Table1[[#This Row],[نماد]],'کل داده ها'!$A:$AC,22,0)</f>
        <v/>
      </c>
      <c r="W38" s="40">
        <f>VLOOKUP(Table1[[#This Row],[نماد]],'کل داده ها'!$A:$AC,23,0)</f>
        <v>304.21609999999998</v>
      </c>
      <c r="X38" s="46">
        <f>VLOOKUP(Table1[[#This Row],[نماد]],'کل داده ها'!$A:$AC,24,0)</f>
        <v>3.6375000000000002</v>
      </c>
      <c r="Y38" s="46">
        <f>VLOOKUP(Table1[[#This Row],[نماد]],'کل داده ها'!$A:$AC,25,0)</f>
        <v>9.7729999999999997</v>
      </c>
      <c r="Z38" s="31" t="str">
        <f>VLOOKUP(Table1[[#This Row],[نماد]],'کل داده ها'!$A:$AC,26,0)</f>
        <v>-</v>
      </c>
      <c r="AA38" s="31" t="str">
        <f>VLOOKUP(Table1[[#This Row],[نماد]],'کل داده ها'!$A:$AC,27,0)</f>
        <v>-</v>
      </c>
      <c r="AB38" s="48" t="str">
        <f>VLOOKUP(Table1[[#This Row],[نماد]],'کل داده ها'!$A:$AC,28,0)</f>
        <v>-</v>
      </c>
      <c r="AC38" s="16" t="s">
        <v>1981</v>
      </c>
    </row>
    <row r="39" spans="1:29" ht="25.5" customHeight="1" x14ac:dyDescent="0.35">
      <c r="A39" s="58" t="s">
        <v>1009</v>
      </c>
      <c r="B39" s="21" t="str">
        <f>VLOOKUP(Table1[[#This Row],[نماد]],'کل داده ها'!$A:$AC,2,0)</f>
        <v>تولید برق عسلویه  مپنا</v>
      </c>
      <c r="C39" s="57" t="str">
        <f>VLOOKUP(Table1[[#This Row],[نماد]],'کل داده ها'!$A:$AC,3,0)</f>
        <v>خدمات رفاهی-برق</v>
      </c>
      <c r="D39" s="14">
        <f>VLOOKUP(Table1[[#This Row],[نماد]],'کل داده ها'!$A:$AC,4,0)</f>
        <v>6545.616</v>
      </c>
      <c r="E39" s="15">
        <f>VLOOKUP(Table1[[#This Row],[نماد]],'کل داده ها'!$A:$AC,5,0)</f>
        <v>78.109976133651543</v>
      </c>
      <c r="F39" s="15">
        <f>VLOOKUP(Table1[[#This Row],[نماد]],'کل داده ها'!$A:$AC,6,0)</f>
        <v>112.3449096765159</v>
      </c>
      <c r="G39" s="15">
        <f>VLOOKUP(Table1[[#This Row],[نماد]],'کل داده ها'!$A:$AC,7,0)</f>
        <v>2218.5013759185604</v>
      </c>
      <c r="H39" s="15">
        <f>VLOOKUP(Table1[[#This Row],[نماد]],'کل داده ها'!$A:$AC,8,0)</f>
        <v>313.83550000000002</v>
      </c>
      <c r="I39" s="15">
        <f>VLOOKUP(Table1[[#This Row],[نماد]],'کل داده ها'!$A:$AC,9,0)</f>
        <v>6068.2064271626905</v>
      </c>
      <c r="J39" s="15">
        <f>VLOOKUP(Table1[[#This Row],[نماد]],'کل داده ها'!$A:$AC,10,0)</f>
        <v>174.38430605368981</v>
      </c>
      <c r="K39" s="15">
        <f>VLOOKUP(Table1[[#This Row],[نماد]],'کل داده ها'!$A:$AC,11,0)</f>
        <v>2921.1569434592998</v>
      </c>
      <c r="L39" s="15">
        <f>VLOOKUP(Table1[[#This Row],[نماد]],'کل داده ها'!$A:$AC,12,0)</f>
        <v>160.45099999999999</v>
      </c>
      <c r="M39" s="15">
        <f>VLOOKUP(Table1[[#This Row],[نماد]],'کل داده ها'!$A:$AC,13,0)</f>
        <v>2373.5003920060353</v>
      </c>
      <c r="N39" s="30">
        <f>VLOOKUP(Table1[[#This Row],[نماد]],'کل داده ها'!$A:$AC,14,0)</f>
        <v>-7.9899999999999999E-2</v>
      </c>
      <c r="O39" s="30">
        <f>VLOOKUP(Table1[[#This Row],[نماد]],'کل داده ها'!$A:$AC,15,0)</f>
        <v>-0.1874793316666914</v>
      </c>
      <c r="P39" s="30">
        <f>VLOOKUP(Table1[[#This Row],[نماد]],'کل داده ها'!$A:$AC,16,0)</f>
        <v>0.42820000000000003</v>
      </c>
      <c r="Q39" s="30">
        <f>VLOOKUP(Table1[[#This Row],[نماد]],'کل داده ها'!$A:$AC,17,0)</f>
        <v>6.9866540435792324E-2</v>
      </c>
      <c r="R39" s="30">
        <f>VLOOKUP(Table1[[#This Row],[نماد]],'کل داده ها'!$A:$AC,18,0)</f>
        <v>0.37380000000000002</v>
      </c>
      <c r="S39" s="15">
        <f>VLOOKUP(Table1[[#This Row],[نماد]],'کل داده ها'!$A:$AC,19,0)</f>
        <v>1385.6695</v>
      </c>
      <c r="T39" s="41">
        <f>VLOOKUP(Table1[[#This Row],[نماد]],'کل داده ها'!$A:$AC,20,0)</f>
        <v>23211.71080623817</v>
      </c>
      <c r="U39" s="30">
        <f>VLOOKUP(Table1[[#This Row],[نماد]],'کل داده ها'!$A:$AC,21,0)</f>
        <v>0.24629999999999999</v>
      </c>
      <c r="V39" s="17">
        <f>VLOOKUP(Table1[[#This Row],[نماد]],'کل داده ها'!$A:$AC,22,0)</f>
        <v>2.0654280746146801E-2</v>
      </c>
      <c r="W39" s="41">
        <f>VLOOKUP(Table1[[#This Row],[نماد]],'کل داده ها'!$A:$AC,23,0)</f>
        <v>149.4204</v>
      </c>
      <c r="X39" s="46">
        <f>VLOOKUP(Table1[[#This Row],[نماد]],'کل داده ها'!$A:$AC,24,0)</f>
        <v>7.5052000000000003</v>
      </c>
      <c r="Y39" s="46">
        <f>VLOOKUP(Table1[[#This Row],[نماد]],'کل داده ها'!$A:$AC,25,0)</f>
        <v>13.4016</v>
      </c>
      <c r="Z39" s="30" t="str">
        <f>VLOOKUP(Table1[[#This Row],[نماد]],'کل داده ها'!$A:$AC,26,0)</f>
        <v>-</v>
      </c>
      <c r="AA39" s="30">
        <f>VLOOKUP(Table1[[#This Row],[نماد]],'کل داده ها'!$A:$AC,27,0)</f>
        <v>0.39050000000000001</v>
      </c>
      <c r="AB39" s="48">
        <f>VLOOKUP(Table1[[#This Row],[نماد]],'کل داده ها'!$A:$AC,28,0)</f>
        <v>1.6</v>
      </c>
      <c r="AC39" s="16"/>
    </row>
    <row r="40" spans="1:29" ht="25.5" customHeight="1" x14ac:dyDescent="0.35">
      <c r="A40" s="58" t="s">
        <v>1229</v>
      </c>
      <c r="B40" s="21" t="str">
        <f>VLOOKUP(Table1[[#This Row],[نماد]],'کل داده ها'!$A:$AC,2,0)</f>
        <v>توسعه حمل و نقل ریلی پارسیان</v>
      </c>
      <c r="C40" s="57" t="str">
        <f>VLOOKUP(Table1[[#This Row],[نماد]],'کل داده ها'!$A:$AC,3,0)</f>
        <v>حمل و نقل از طریق خطوط راه اهن</v>
      </c>
      <c r="D40" s="14">
        <f>VLOOKUP(Table1[[#This Row],[نماد]],'کل داده ها'!$A:$AC,4,0)</f>
        <v>1415.5</v>
      </c>
      <c r="E40" s="15">
        <f>VLOOKUP(Table1[[#This Row],[نماد]],'کل داده ها'!$A:$AC,5,0)</f>
        <v>16.891408114558473</v>
      </c>
      <c r="F40" s="15">
        <f>VLOOKUP(Table1[[#This Row],[نماد]],'کل داده ها'!$A:$AC,6,0)</f>
        <v>47.750785916378497</v>
      </c>
      <c r="G40" s="14">
        <f>VLOOKUP(Table1[[#This Row],[نماد]],'کل داده ها'!$A:$AC,7,0)</f>
        <v>942.94600940715827</v>
      </c>
      <c r="H40" s="15">
        <f>VLOOKUP(Table1[[#This Row],[نماد]],'کل داده ها'!$A:$AC,8,0)</f>
        <v>193.20320000000001</v>
      </c>
      <c r="I40" s="15">
        <f>VLOOKUP(Table1[[#This Row],[نماد]],'کل داده ها'!$A:$AC,9,0)</f>
        <v>3735.7051703468815</v>
      </c>
      <c r="J40" s="15">
        <f>VLOOKUP(Table1[[#This Row],[نماد]],'کل داده ها'!$A:$AC,10,0)</f>
        <v>66.987982359426681</v>
      </c>
      <c r="K40" s="15">
        <f>VLOOKUP(Table1[[#This Row],[نماد]],'کل داده ها'!$A:$AC,11,0)</f>
        <v>1122.133145039561</v>
      </c>
      <c r="L40" s="15">
        <f>VLOOKUP(Table1[[#This Row],[نماد]],'کل داده ها'!$A:$AC,12,0)</f>
        <v>60.758099999999999</v>
      </c>
      <c r="M40" s="15">
        <f>VLOOKUP(Table1[[#This Row],[نماد]],'کل داده ها'!$A:$AC,13,0)</f>
        <v>898.77516604783955</v>
      </c>
      <c r="N40" s="30">
        <f>VLOOKUP(Table1[[#This Row],[نماد]],'کل داده ها'!$A:$AC,14,0)</f>
        <v>-9.2999999999999999E-2</v>
      </c>
      <c r="O40" s="30">
        <f>VLOOKUP(Table1[[#This Row],[نماد]],'کل داده ها'!$A:$AC,15,0)</f>
        <v>-0.19904766201683399</v>
      </c>
      <c r="P40" s="30">
        <f>VLOOKUP(Table1[[#This Row],[نماد]],'کل داده ها'!$A:$AC,16,0)</f>
        <v>0.27239999999999998</v>
      </c>
      <c r="Q40" s="30">
        <f>VLOOKUP(Table1[[#This Row],[نماد]],'کل داده ها'!$A:$AC,17,0)</f>
        <v>-4.6843449061404363E-2</v>
      </c>
      <c r="R40" s="30">
        <f>VLOOKUP(Table1[[#This Row],[نماد]],'کل داده ها'!$A:$AC,18,0)</f>
        <v>0.87219999999999998</v>
      </c>
      <c r="S40" s="15">
        <f>VLOOKUP(Table1[[#This Row],[نماد]],'کل داده ها'!$A:$AC,19,0)</f>
        <v>124.70440000000001</v>
      </c>
      <c r="T40" s="41">
        <f>VLOOKUP(Table1[[#This Row],[نماد]],'کل داده ها'!$A:$AC,20,0)</f>
        <v>2088.9558939310186</v>
      </c>
      <c r="U40" s="30">
        <f>VLOOKUP(Table1[[#This Row],[نماد]],'کل داده ها'!$A:$AC,21,0)</f>
        <v>0.94110000000000005</v>
      </c>
      <c r="V40" s="17" t="str">
        <f>VLOOKUP(Table1[[#This Row],[نماد]],'کل داده ها'!$A:$AC,22,0)</f>
        <v/>
      </c>
      <c r="W40" s="41">
        <f>VLOOKUP(Table1[[#This Row],[نماد]],'کل داده ها'!$A:$AC,23,0)</f>
        <v>107.3901</v>
      </c>
      <c r="X40" s="46">
        <f>VLOOKUP(Table1[[#This Row],[نماد]],'کل داده ها'!$A:$AC,24,0)</f>
        <v>1.3923000000000001</v>
      </c>
      <c r="Y40" s="46">
        <f>VLOOKUP(Table1[[#This Row],[نماد]],'کل داده ها'!$A:$AC,25,0)</f>
        <v>6.9096000000000002</v>
      </c>
      <c r="Z40" s="31" t="str">
        <f>VLOOKUP(Table1[[#This Row],[نماد]],'کل داده ها'!$A:$AC,26,0)</f>
        <v>-</v>
      </c>
      <c r="AA40" s="31">
        <f>VLOOKUP(Table1[[#This Row],[نماد]],'کل داده ها'!$A:$AC,27,0)</f>
        <v>0.2581</v>
      </c>
      <c r="AB40" s="48">
        <f>VLOOKUP(Table1[[#This Row],[نماد]],'کل داده ها'!$A:$AC,28,0)</f>
        <v>0.92020000000000002</v>
      </c>
      <c r="AC40" s="17" t="s">
        <v>1979</v>
      </c>
    </row>
    <row r="41" spans="1:29" ht="25.5" customHeight="1" x14ac:dyDescent="0.35">
      <c r="A41" s="58" t="s">
        <v>911</v>
      </c>
      <c r="B41" s="21" t="str">
        <f>VLOOKUP(Table1[[#This Row],[نماد]],'کل داده ها'!$A:$AC,2,0)</f>
        <v>پتروشیمی‌شیراز</v>
      </c>
      <c r="C41" s="57" t="str">
        <f>VLOOKUP(Table1[[#This Row],[نماد]],'کل داده ها'!$A:$AC,3,0)</f>
        <v>تولید کود و ترکیبات نیتروژن</v>
      </c>
      <c r="D41" s="14">
        <f>VLOOKUP(Table1[[#This Row],[نماد]],'کل داده ها'!$A:$AC,4,0)</f>
        <v>60465.599999999999</v>
      </c>
      <c r="E41" s="15">
        <f>VLOOKUP(Table1[[#This Row],[نماد]],'کل داده ها'!$A:$AC,5,0)</f>
        <v>721.54653937947489</v>
      </c>
      <c r="F41" s="15">
        <f>VLOOKUP(Table1[[#This Row],[نماد]],'کل داده ها'!$A:$AC,6,0)</f>
        <v>1883.1900528110166</v>
      </c>
      <c r="G41" s="14">
        <f>VLOOKUP(Table1[[#This Row],[نماد]],'کل داده ها'!$A:$AC,7,0)</f>
        <v>37187.797251402379</v>
      </c>
      <c r="H41" s="15">
        <f>VLOOKUP(Table1[[#This Row],[نماد]],'کل داده ها'!$A:$AC,8,0)</f>
        <v>7675.5146000000004</v>
      </c>
      <c r="I41" s="15">
        <f>VLOOKUP(Table1[[#This Row],[نماد]],'کل داده ها'!$A:$AC,9,0)</f>
        <v>148410.89369271821</v>
      </c>
      <c r="J41" s="15">
        <f>VLOOKUP(Table1[[#This Row],[نماد]],'کل داده ها'!$A:$AC,10,0)</f>
        <v>971.03305642687246</v>
      </c>
      <c r="K41" s="15">
        <f>VLOOKUP(Table1[[#This Row],[نماد]],'کل داده ها'!$A:$AC,11,0)</f>
        <v>16266.027713735573</v>
      </c>
      <c r="L41" s="15">
        <f>VLOOKUP(Table1[[#This Row],[نماد]],'کل داده ها'!$A:$AC,12,0)</f>
        <v>2817.0639999999999</v>
      </c>
      <c r="M41" s="15">
        <f>VLOOKUP(Table1[[#This Row],[نماد]],'کل داده ها'!$A:$AC,13,0)</f>
        <v>41671.927930060207</v>
      </c>
      <c r="N41" s="30">
        <f>VLOOKUP(Table1[[#This Row],[نماد]],'کل داده ها'!$A:$AC,14,0)</f>
        <v>1.9011</v>
      </c>
      <c r="O41" s="30">
        <f>VLOOKUP(Table1[[#This Row],[نماد]],'کل داده ها'!$A:$AC,15,0)</f>
        <v>1.5618994792976437</v>
      </c>
      <c r="P41" s="30">
        <f>VLOOKUP(Table1[[#This Row],[نماد]],'کل داده ها'!$A:$AC,16,0)</f>
        <v>0.49590000000000001</v>
      </c>
      <c r="Q41" s="30">
        <f>VLOOKUP(Table1[[#This Row],[نماد]],'کل داده ها'!$A:$AC,17,0)</f>
        <v>0.12058070146891331</v>
      </c>
      <c r="R41" s="30">
        <f>VLOOKUP(Table1[[#This Row],[نماد]],'کل داده ها'!$A:$AC,18,0)</f>
        <v>0.214</v>
      </c>
      <c r="S41" s="15">
        <f>VLOOKUP(Table1[[#This Row],[نماد]],'کل داده ها'!$A:$AC,19,0)</f>
        <v>19378.383000000002</v>
      </c>
      <c r="T41" s="41">
        <f>VLOOKUP(Table1[[#This Row],[نماد]],'کل داده ها'!$A:$AC,20,0)</f>
        <v>324612.34232876025</v>
      </c>
      <c r="U41" s="30">
        <f>VLOOKUP(Table1[[#This Row],[نماد]],'کل داده ها'!$A:$AC,21,0)</f>
        <v>0.9</v>
      </c>
      <c r="V41" s="17">
        <f>VLOOKUP(Table1[[#This Row],[نماد]],'کل داده ها'!$A:$AC,22,0)</f>
        <v>9.4995711847512161E-3</v>
      </c>
      <c r="W41" s="41">
        <f>VLOOKUP(Table1[[#This Row],[نماد]],'کل داده ها'!$A:$AC,23,0)</f>
        <v>240.24440000000001</v>
      </c>
      <c r="X41" s="46">
        <f>VLOOKUP(Table1[[#This Row],[نماد]],'کل داده ها'!$A:$AC,24,0)</f>
        <v>2.3454000000000002</v>
      </c>
      <c r="Y41" s="46">
        <f>VLOOKUP(Table1[[#This Row],[نماد]],'کل داده ها'!$A:$AC,25,0)</f>
        <v>7.9455999999999998</v>
      </c>
      <c r="Z41" s="31" t="str">
        <f>VLOOKUP(Table1[[#This Row],[نماد]],'کل داده ها'!$A:$AC,26,0)</f>
        <v>-</v>
      </c>
      <c r="AA41" s="31">
        <f>VLOOKUP(Table1[[#This Row],[نماد]],'کل داده ها'!$A:$AC,27,0)</f>
        <v>0.39069999999999999</v>
      </c>
      <c r="AB41" s="48">
        <f>VLOOKUP(Table1[[#This Row],[نماد]],'کل داده ها'!$A:$AC,28,0)</f>
        <v>0.78100000000000003</v>
      </c>
      <c r="AC41" s="17" t="s">
        <v>1978</v>
      </c>
    </row>
    <row r="42" spans="1:29" ht="25.5" customHeight="1" x14ac:dyDescent="0.35">
      <c r="A42" s="58" t="s">
        <v>116</v>
      </c>
      <c r="B42" s="21" t="str">
        <f>VLOOKUP(Table1[[#This Row],[نماد]],'کل داده ها'!$A:$AC,2,0)</f>
        <v>ملی‌ صنایع‌ مس‌ ایران‌</v>
      </c>
      <c r="C42" s="57" t="str">
        <f>VLOOKUP(Table1[[#This Row],[نماد]],'کل داده ها'!$A:$AC,3,0)</f>
        <v>تولید فلزات گرانبهای غیراهن</v>
      </c>
      <c r="D42" s="14">
        <f>VLOOKUP(Table1[[#This Row],[نماد]],'کل داده ها'!$A:$AC,4,0)</f>
        <v>627120</v>
      </c>
      <c r="E42" s="15">
        <f>VLOOKUP(Table1[[#This Row],[نماد]],'کل داده ها'!$A:$AC,5,0)</f>
        <v>7483.5322195704057</v>
      </c>
      <c r="F42" s="15">
        <f>VLOOKUP(Table1[[#This Row],[نماد]],'کل داده ها'!$A:$AC,6,0)</f>
        <v>13415.177966101695</v>
      </c>
      <c r="G42" s="15">
        <f>VLOOKUP(Table1[[#This Row],[نماد]],'کل داده ها'!$A:$AC,7,0)</f>
        <v>264912.67705572071</v>
      </c>
      <c r="H42" s="15">
        <f>VLOOKUP(Table1[[#This Row],[نماد]],'کل داده ها'!$A:$AC,8,0)</f>
        <v>58006.234499999999</v>
      </c>
      <c r="I42" s="15">
        <f>VLOOKUP(Table1[[#This Row],[نماد]],'کل داده ها'!$A:$AC,9,0)</f>
        <v>1121586.9619861555</v>
      </c>
      <c r="J42" s="15">
        <f>VLOOKUP(Table1[[#This Row],[نماد]],'کل داده ها'!$A:$AC,10,0)</f>
        <v>17060.503710247347</v>
      </c>
      <c r="K42" s="15">
        <f>VLOOKUP(Table1[[#This Row],[نماد]],'کل داده ها'!$A:$AC,11,0)</f>
        <v>285784.94246356346</v>
      </c>
      <c r="L42" s="15">
        <f>VLOOKUP(Table1[[#This Row],[نماد]],'کل داده ها'!$A:$AC,12,0)</f>
        <v>19312.4902</v>
      </c>
      <c r="M42" s="15">
        <f>VLOOKUP(Table1[[#This Row],[نماد]],'کل داده ها'!$A:$AC,13,0)</f>
        <v>285683.4987648112</v>
      </c>
      <c r="N42" s="30">
        <f>VLOOKUP(Table1[[#This Row],[نماد]],'کل داده ها'!$A:$AC,14,0)</f>
        <v>0.13200000000000001</v>
      </c>
      <c r="O42" s="30">
        <f>VLOOKUP(Table1[[#This Row],[نماد]],'کل داده ها'!$A:$AC,15,0)</f>
        <v>-3.5496516323707539E-4</v>
      </c>
      <c r="P42" s="30">
        <f>VLOOKUP(Table1[[#This Row],[نماد]],'کل داده ها'!$A:$AC,16,0)</f>
        <v>0.43959999999999999</v>
      </c>
      <c r="Q42" s="30">
        <f>VLOOKUP(Table1[[#This Row],[نماد]],'کل داده ها'!$A:$AC,17,0)</f>
        <v>7.8406295764855471E-2</v>
      </c>
      <c r="R42" s="30">
        <f>VLOOKUP(Table1[[#This Row],[نماد]],'کل داده ها'!$A:$AC,18,0)</f>
        <v>0.31950000000000001</v>
      </c>
      <c r="S42" s="15">
        <f>VLOOKUP(Table1[[#This Row],[نماد]],'کل داده ها'!$A:$AC,19,0)</f>
        <v>82007.859700000001</v>
      </c>
      <c r="T42" s="40">
        <f>VLOOKUP(Table1[[#This Row],[نماد]],'کل داده ها'!$A:$AC,20,0)</f>
        <v>1373735.023535521</v>
      </c>
      <c r="U42" s="30">
        <f>VLOOKUP(Table1[[#This Row],[نماد]],'کل داده ها'!$A:$AC,21,0)</f>
        <v>0.4975</v>
      </c>
      <c r="V42" s="16">
        <f>VLOOKUP(Table1[[#This Row],[نماد]],'کل داده ها'!$A:$AC,22,0)</f>
        <v>3.5900600741793514E-3</v>
      </c>
      <c r="W42" s="40">
        <f>VLOOKUP(Table1[[#This Row],[نماد]],'کل داده ها'!$A:$AC,23,0)</f>
        <v>130.36529999999999</v>
      </c>
      <c r="X42" s="38">
        <f>VLOOKUP(Table1[[#This Row],[نماد]],'کل داده ها'!$A:$AC,24,0)</f>
        <v>4.1451000000000002</v>
      </c>
      <c r="Y42" s="38">
        <f>VLOOKUP(Table1[[#This Row],[نماد]],'کل داده ها'!$A:$AC,25,0)</f>
        <v>9.7919</v>
      </c>
      <c r="Z42" s="31" t="str">
        <f>VLOOKUP(Table1[[#This Row],[نماد]],'کل داده ها'!$A:$AC,26,0)</f>
        <v>-</v>
      </c>
      <c r="AA42" s="31">
        <f>VLOOKUP(Table1[[#This Row],[نماد]],'کل داده ها'!$A:$AC,27,0)</f>
        <v>0.34910000000000002</v>
      </c>
      <c r="AB42" s="47">
        <f>VLOOKUP(Table1[[#This Row],[نماد]],'کل داده ها'!$A:$AC,28,0)</f>
        <v>1.0988</v>
      </c>
      <c r="AC42" s="16" t="s">
        <v>1975</v>
      </c>
    </row>
    <row r="43" spans="1:29" ht="25.5" customHeight="1" x14ac:dyDescent="0.35">
      <c r="A43" s="58" t="s">
        <v>509</v>
      </c>
      <c r="B43" s="21" t="str">
        <f>VLOOKUP(Table1[[#This Row],[نماد]],'کل داده ها'!$A:$AC,2,0)</f>
        <v>ملی‌ سرب‌وروی‌ ایران‌</v>
      </c>
      <c r="C43" s="57" t="str">
        <f>VLOOKUP(Table1[[#This Row],[نماد]],'کل داده ها'!$A:$AC,3,0)</f>
        <v>تولید فلزات گرانبهای غیراهن</v>
      </c>
      <c r="D43" s="14">
        <f>VLOOKUP(Table1[[#This Row],[نماد]],'کل داده ها'!$A:$AC,4,0)</f>
        <v>1856.2551000000001</v>
      </c>
      <c r="E43" s="15">
        <f>VLOOKUP(Table1[[#This Row],[نماد]],'کل داده ها'!$A:$AC,5,0)</f>
        <v>22.151015513126492</v>
      </c>
      <c r="F43" s="15" t="str">
        <f>VLOOKUP(Table1[[#This Row],[نماد]],'کل داده ها'!$A:$AC,6,0)</f>
        <v/>
      </c>
      <c r="G43" s="14" t="str">
        <f>VLOOKUP(Table1[[#This Row],[نماد]],'کل داده ها'!$A:$AC,7,0)</f>
        <v/>
      </c>
      <c r="H43" s="15">
        <f>VLOOKUP(Table1[[#This Row],[نماد]],'کل داده ها'!$A:$AC,8,0)</f>
        <v>-18.650700000000001</v>
      </c>
      <c r="I43" s="15">
        <f>VLOOKUP(Table1[[#This Row],[نماد]],'کل داده ها'!$A:$AC,9,0)</f>
        <v>-360.62299392861286</v>
      </c>
      <c r="J43" s="15" t="str">
        <f>VLOOKUP(Table1[[#This Row],[نماد]],'کل داده ها'!$A:$AC,10,0)</f>
        <v/>
      </c>
      <c r="K43" s="15" t="str">
        <f>VLOOKUP(Table1[[#This Row],[نماد]],'کل داده ها'!$A:$AC,11,0)</f>
        <v/>
      </c>
      <c r="L43" s="15">
        <f>VLOOKUP(Table1[[#This Row],[نماد]],'کل داده ها'!$A:$AC,12,0)</f>
        <v>46.825299999999999</v>
      </c>
      <c r="M43" s="15">
        <f>VLOOKUP(Table1[[#This Row],[نماد]],'کل داده ها'!$A:$AC,13,0)</f>
        <v>692.67170603985141</v>
      </c>
      <c r="N43" s="30" t="str">
        <f>VLOOKUP(Table1[[#This Row],[نماد]],'کل داده ها'!$A:$AC,14,0)</f>
        <v>-</v>
      </c>
      <c r="O43" s="30" t="str">
        <f>VLOOKUP(Table1[[#This Row],[نماد]],'کل داده ها'!$A:$AC,15,0)</f>
        <v/>
      </c>
      <c r="P43" s="30" t="str">
        <f>VLOOKUP(Table1[[#This Row],[نماد]],'کل داده ها'!$A:$AC,16,0)</f>
        <v>-</v>
      </c>
      <c r="Q43" s="30" t="str">
        <f>VLOOKUP(Table1[[#This Row],[نماد]],'کل داده ها'!$A:$AC,17,0)</f>
        <v/>
      </c>
      <c r="R43" s="30">
        <f>VLOOKUP(Table1[[#This Row],[نماد]],'کل داده ها'!$A:$AC,18,0)</f>
        <v>0.77339999999999998</v>
      </c>
      <c r="S43" s="15">
        <f>VLOOKUP(Table1[[#This Row],[نماد]],'کل داده ها'!$A:$AC,19,0)</f>
        <v>172.43430000000001</v>
      </c>
      <c r="T43" s="41">
        <f>VLOOKUP(Table1[[#This Row],[نماد]],'کل داده ها'!$A:$AC,20,0)</f>
        <v>2888.4918840142723</v>
      </c>
      <c r="U43" s="30" t="str">
        <f>VLOOKUP(Table1[[#This Row],[نماد]],'کل داده ها'!$A:$AC,21,0)</f>
        <v>-</v>
      </c>
      <c r="V43" s="17">
        <f>VLOOKUP(Table1[[#This Row],[نماد]],'کل داده ها'!$A:$AC,22,0)</f>
        <v>4.563131469526089E-2</v>
      </c>
      <c r="W43" s="41">
        <f>VLOOKUP(Table1[[#This Row],[نماد]],'کل داده ها'!$A:$AC,23,0)</f>
        <v>34.570500000000003</v>
      </c>
      <c r="X43" s="46">
        <f>VLOOKUP(Table1[[#This Row],[نماد]],'کل داده ها'!$A:$AC,24,0)</f>
        <v>2.5988000000000002</v>
      </c>
      <c r="Y43" s="46" t="str">
        <f>VLOOKUP(Table1[[#This Row],[نماد]],'کل داده ها'!$A:$AC,25,0)</f>
        <v>-</v>
      </c>
      <c r="Z43" s="31" t="str">
        <f>VLOOKUP(Table1[[#This Row],[نماد]],'کل داده ها'!$A:$AC,26,0)</f>
        <v>-</v>
      </c>
      <c r="AA43" s="31">
        <f>VLOOKUP(Table1[[#This Row],[نماد]],'کل داده ها'!$A:$AC,27,0)</f>
        <v>9.4799999999999995E-2</v>
      </c>
      <c r="AB43" s="48">
        <f>VLOOKUP(Table1[[#This Row],[نماد]],'کل داده ها'!$A:$AC,28,0)</f>
        <v>1.8378000000000001</v>
      </c>
      <c r="AC43" s="17"/>
    </row>
    <row r="44" spans="1:29" ht="25.5" customHeight="1" x14ac:dyDescent="0.35">
      <c r="A44" s="58" t="s">
        <v>178</v>
      </c>
      <c r="B44" s="21" t="str">
        <f>VLOOKUP(Table1[[#This Row],[نماد]],'کل داده ها'!$A:$AC,2,0)</f>
        <v>ذوب روی اصفهان</v>
      </c>
      <c r="C44" s="57" t="str">
        <f>VLOOKUP(Table1[[#This Row],[نماد]],'کل داده ها'!$A:$AC,3,0)</f>
        <v>تولید فلزات گرانبهای غیراهن</v>
      </c>
      <c r="D44" s="14">
        <f>VLOOKUP(Table1[[#This Row],[نماد]],'کل داده ها'!$A:$AC,4,0)</f>
        <v>1373.76</v>
      </c>
      <c r="E44" s="15">
        <f>VLOOKUP(Table1[[#This Row],[نماد]],'کل داده ها'!$A:$AC,5,0)</f>
        <v>16.393317422434365</v>
      </c>
      <c r="F44" s="15" t="str">
        <f>VLOOKUP(Table1[[#This Row],[نماد]],'کل داده ها'!$A:$AC,6,0)</f>
        <v/>
      </c>
      <c r="G44" s="14" t="str">
        <f>VLOOKUP(Table1[[#This Row],[نماد]],'کل داده ها'!$A:$AC,7,0)</f>
        <v/>
      </c>
      <c r="H44" s="15">
        <f>VLOOKUP(Table1[[#This Row],[نماد]],'کل داده ها'!$A:$AC,8,0)</f>
        <v>-62.815899999999999</v>
      </c>
      <c r="I44" s="15">
        <f>VLOOKUP(Table1[[#This Row],[نماد]],'کل داده ها'!$A:$AC,9,0)</f>
        <v>-1214.5848640705365</v>
      </c>
      <c r="J44" s="15" t="str">
        <f>VLOOKUP(Table1[[#This Row],[نماد]],'کل داده ها'!$A:$AC,10,0)</f>
        <v/>
      </c>
      <c r="K44" s="15" t="str">
        <f>VLOOKUP(Table1[[#This Row],[نماد]],'کل داده ها'!$A:$AC,11,0)</f>
        <v/>
      </c>
      <c r="L44" s="15">
        <f>VLOOKUP(Table1[[#This Row],[نماد]],'کل داده ها'!$A:$AC,12,0)</f>
        <v>59.182000000000002</v>
      </c>
      <c r="M44" s="15">
        <f>VLOOKUP(Table1[[#This Row],[نماد]],'کل داده ها'!$A:$AC,13,0)</f>
        <v>875.46042218310379</v>
      </c>
      <c r="N44" s="30" t="str">
        <f>VLOOKUP(Table1[[#This Row],[نماد]],'کل داده ها'!$A:$AC,14,0)</f>
        <v>-</v>
      </c>
      <c r="O44" s="30" t="str">
        <f>VLOOKUP(Table1[[#This Row],[نماد]],'کل داده ها'!$A:$AC,15,0)</f>
        <v/>
      </c>
      <c r="P44" s="30" t="str">
        <f>VLOOKUP(Table1[[#This Row],[نماد]],'کل داده ها'!$A:$AC,16,0)</f>
        <v>-</v>
      </c>
      <c r="Q44" s="30" t="str">
        <f>VLOOKUP(Table1[[#This Row],[نماد]],'کل داده ها'!$A:$AC,17,0)</f>
        <v/>
      </c>
      <c r="R44" s="30">
        <f>VLOOKUP(Table1[[#This Row],[نماد]],'کل داده ها'!$A:$AC,18,0)</f>
        <v>0.4148</v>
      </c>
      <c r="S44" s="15">
        <f>VLOOKUP(Table1[[#This Row],[نماد]],'کل داده ها'!$A:$AC,19,0)</f>
        <v>93.799700000000001</v>
      </c>
      <c r="T44" s="41">
        <f>VLOOKUP(Table1[[#This Row],[نماد]],'کل داده ها'!$A:$AC,20,0)</f>
        <v>1571.2632125567447</v>
      </c>
      <c r="U44" s="30" t="str">
        <f>VLOOKUP(Table1[[#This Row],[نماد]],'کل داده ها'!$A:$AC,21,0)</f>
        <v>-</v>
      </c>
      <c r="V44" s="17">
        <f>VLOOKUP(Table1[[#This Row],[نماد]],'کل داده ها'!$A:$AC,22,0)</f>
        <v>0.12266229596836876</v>
      </c>
      <c r="W44" s="41">
        <f>VLOOKUP(Table1[[#This Row],[نماد]],'کل داده ها'!$A:$AC,23,0)</f>
        <v>82.148099999999999</v>
      </c>
      <c r="X44" s="46">
        <f>VLOOKUP(Table1[[#This Row],[نماد]],'کل داده ها'!$A:$AC,24,0)</f>
        <v>1.7381</v>
      </c>
      <c r="Y44" s="46">
        <f>VLOOKUP(Table1[[#This Row],[نماد]],'کل داده ها'!$A:$AC,25,0)</f>
        <v>75.176500000000004</v>
      </c>
      <c r="Z44" s="31" t="str">
        <f>VLOOKUP(Table1[[#This Row],[نماد]],'کل داده ها'!$A:$AC,26,0)</f>
        <v>-</v>
      </c>
      <c r="AA44" s="31">
        <f>VLOOKUP(Table1[[#This Row],[نماد]],'کل داده ها'!$A:$AC,27,0)</f>
        <v>0.55300000000000005</v>
      </c>
      <c r="AB44" s="48">
        <f>VLOOKUP(Table1[[#This Row],[نماد]],'کل داده ها'!$A:$AC,28,0)</f>
        <v>1.4158999999999999</v>
      </c>
      <c r="AC44" s="17" t="s">
        <v>1974</v>
      </c>
    </row>
    <row r="45" spans="1:29" ht="25.5" customHeight="1" x14ac:dyDescent="0.35">
      <c r="A45" s="58" t="s">
        <v>176</v>
      </c>
      <c r="B45" s="21" t="str">
        <f>VLOOKUP(Table1[[#This Row],[نماد]],'کل داده ها'!$A:$AC,2,0)</f>
        <v>مس‌ شهیدباهنر</v>
      </c>
      <c r="C45" s="57" t="str">
        <f>VLOOKUP(Table1[[#This Row],[نماد]],'کل داده ها'!$A:$AC,3,0)</f>
        <v>تولید فلزات گرانبهای غیراهن</v>
      </c>
      <c r="D45" s="14">
        <f>VLOOKUP(Table1[[#This Row],[نماد]],'کل داده ها'!$A:$AC,4,0)</f>
        <v>21313.748596038</v>
      </c>
      <c r="E45" s="15">
        <f>VLOOKUP(Table1[[#This Row],[نماد]],'کل داده ها'!$A:$AC,5,0)</f>
        <v>254.34067537038186</v>
      </c>
      <c r="F45" s="15">
        <f>VLOOKUP(Table1[[#This Row],[نماد]],'کل داده ها'!$A:$AC,6,0)</f>
        <v>581.37630638063808</v>
      </c>
      <c r="G45" s="14">
        <f>VLOOKUP(Table1[[#This Row],[نماد]],'کل داده ها'!$A:$AC,7,0)</f>
        <v>11480.574770549725</v>
      </c>
      <c r="H45" s="15">
        <f>VLOOKUP(Table1[[#This Row],[نماد]],'کل داده ها'!$A:$AC,8,0)</f>
        <v>1654.6235999999999</v>
      </c>
      <c r="I45" s="15">
        <f>VLOOKUP(Table1[[#This Row],[نماد]],'کل داده ها'!$A:$AC,9,0)</f>
        <v>31993.186124753473</v>
      </c>
      <c r="J45" s="15">
        <f>VLOOKUP(Table1[[#This Row],[نماد]],'کل داده ها'!$A:$AC,10,0)</f>
        <v>738.73291979730914</v>
      </c>
      <c r="K45" s="15">
        <f>VLOOKUP(Table1[[#This Row],[نماد]],'کل داده ها'!$A:$AC,11,0)</f>
        <v>12374.707603352081</v>
      </c>
      <c r="L45" s="15">
        <f>VLOOKUP(Table1[[#This Row],[نماد]],'کل داده ها'!$A:$AC,12,0)</f>
        <v>845.55370000000005</v>
      </c>
      <c r="M45" s="15">
        <f>VLOOKUP(Table1[[#This Row],[نماد]],'کل داده ها'!$A:$AC,13,0)</f>
        <v>12508.005798730788</v>
      </c>
      <c r="N45" s="30">
        <f>VLOOKUP(Table1[[#This Row],[نماد]],'کل داده ها'!$A:$AC,14,0)</f>
        <v>0.14460000000000001</v>
      </c>
      <c r="O45" s="30">
        <f>VLOOKUP(Table1[[#This Row],[نماد]],'کل داده ها'!$A:$AC,15,0)</f>
        <v>1.0771825860564022E-2</v>
      </c>
      <c r="P45" s="30">
        <f>VLOOKUP(Table1[[#This Row],[نماد]],'کل داده ها'!$A:$AC,16,0)</f>
        <v>0.45440000000000003</v>
      </c>
      <c r="Q45" s="30">
        <f>VLOOKUP(Table1[[#This Row],[نماد]],'کل داده ها'!$A:$AC,17,0)</f>
        <v>8.9492995665744646E-2</v>
      </c>
      <c r="R45" s="30">
        <f>VLOOKUP(Table1[[#This Row],[نماد]],'کل داده ها'!$A:$AC,18,0)</f>
        <v>1.0285</v>
      </c>
      <c r="S45" s="15">
        <f>VLOOKUP(Table1[[#This Row],[نماد]],'کل داده ها'!$A:$AC,19,0)</f>
        <v>2454.6305000000002</v>
      </c>
      <c r="T45" s="41">
        <f>VLOOKUP(Table1[[#This Row],[نماد]],'کل داده ها'!$A:$AC,20,0)</f>
        <v>41118.155016164972</v>
      </c>
      <c r="U45" s="30">
        <f>VLOOKUP(Table1[[#This Row],[نماد]],'کل داده ها'!$A:$AC,21,0)</f>
        <v>0.85429999999999995</v>
      </c>
      <c r="V45" s="17">
        <f>VLOOKUP(Table1[[#This Row],[نماد]],'کل داده ها'!$A:$AC,22,0)</f>
        <v>0.14195727604290537</v>
      </c>
      <c r="W45" s="41">
        <f>VLOOKUP(Table1[[#This Row],[نماد]],'کل داده ها'!$A:$AC,23,0)</f>
        <v>46.546399999999998</v>
      </c>
      <c r="X45" s="46">
        <f>VLOOKUP(Table1[[#This Row],[نماد]],'کل داده ها'!$A:$AC,24,0)</f>
        <v>1.1363000000000001</v>
      </c>
      <c r="Y45" s="46">
        <f>VLOOKUP(Table1[[#This Row],[نماد]],'کل داده ها'!$A:$AC,25,0)</f>
        <v>8.1562000000000001</v>
      </c>
      <c r="Z45" s="31" t="str">
        <f>VLOOKUP(Table1[[#This Row],[نماد]],'کل داده ها'!$A:$AC,26,0)</f>
        <v>-</v>
      </c>
      <c r="AA45" s="31">
        <f>VLOOKUP(Table1[[#This Row],[نماد]],'کل داده ها'!$A:$AC,27,0)</f>
        <v>0.54549999999999998</v>
      </c>
      <c r="AB45" s="48">
        <f>VLOOKUP(Table1[[#This Row],[نماد]],'کل داده ها'!$A:$AC,28,0)</f>
        <v>1.0083</v>
      </c>
      <c r="AC45" s="17" t="s">
        <v>1969</v>
      </c>
    </row>
    <row r="46" spans="1:29" ht="25.5" customHeight="1" x14ac:dyDescent="0.35">
      <c r="A46" s="58" t="s">
        <v>134</v>
      </c>
      <c r="B46" s="21" t="str">
        <f>VLOOKUP(Table1[[#This Row],[نماد]],'کل داده ها'!$A:$AC,2,0)</f>
        <v>دانش بنیان پویا نیرو</v>
      </c>
      <c r="C46" s="57" t="str">
        <f>VLOOKUP(Table1[[#This Row],[نماد]],'کل داده ها'!$A:$AC,3,0)</f>
        <v>تجهیزات صنعتی</v>
      </c>
      <c r="D46" s="14">
        <f>VLOOKUP(Table1[[#This Row],[نماد]],'کل داده ها'!$A:$AC,4,0)</f>
        <v>6573.06</v>
      </c>
      <c r="E46" s="15">
        <f>VLOOKUP(Table1[[#This Row],[نماد]],'کل داده ها'!$A:$AC,5,0)</f>
        <v>78.437470167064447</v>
      </c>
      <c r="F46" s="15" t="str">
        <f>VLOOKUP(Table1[[#This Row],[نماد]],'کل داده ها'!$A:$AC,6,0)</f>
        <v/>
      </c>
      <c r="G46" s="14" t="str">
        <f>VLOOKUP(Table1[[#This Row],[نماد]],'کل داده ها'!$A:$AC,7,0)</f>
        <v/>
      </c>
      <c r="H46" s="15">
        <f>VLOOKUP(Table1[[#This Row],[نماد]],'کل داده ها'!$A:$AC,8,0)</f>
        <v>527.95100000000002</v>
      </c>
      <c r="I46" s="15">
        <f>VLOOKUP(Table1[[#This Row],[نماد]],'کل داده ها'!$A:$AC,9,0)</f>
        <v>10208.264047333618</v>
      </c>
      <c r="J46" s="15">
        <f>VLOOKUP(Table1[[#This Row],[نماد]],'کل داده ها'!$A:$AC,10,0)</f>
        <v>86.763573954649473</v>
      </c>
      <c r="K46" s="15">
        <f>VLOOKUP(Table1[[#This Row],[نماد]],'کل داده ها'!$A:$AC,11,0)</f>
        <v>1453.399232032589</v>
      </c>
      <c r="L46" s="15">
        <f>VLOOKUP(Table1[[#This Row],[نماد]],'کل داده ها'!$A:$AC,12,0)</f>
        <v>166.82900000000001</v>
      </c>
      <c r="M46" s="15">
        <f>VLOOKUP(Table1[[#This Row],[نماد]],'کل داده ها'!$A:$AC,13,0)</f>
        <v>2467.8481087557875</v>
      </c>
      <c r="N46" s="30">
        <f>VLOOKUP(Table1[[#This Row],[نماد]],'کل داده ها'!$A:$AC,14,0)</f>
        <v>0.92279999999999995</v>
      </c>
      <c r="O46" s="30">
        <f>VLOOKUP(Table1[[#This Row],[نماد]],'کل داده ها'!$A:$AC,15,0)</f>
        <v>0.69798363337820435</v>
      </c>
      <c r="P46" s="30" t="str">
        <f>VLOOKUP(Table1[[#This Row],[نماد]],'کل داده ها'!$A:$AC,16,0)</f>
        <v>-</v>
      </c>
      <c r="Q46" s="30" t="str">
        <f>VLOOKUP(Table1[[#This Row],[نماد]],'کل داده ها'!$A:$AC,17,0)</f>
        <v/>
      </c>
      <c r="R46" s="30">
        <f>VLOOKUP(Table1[[#This Row],[نماد]],'کل داده ها'!$A:$AC,18,0)</f>
        <v>1.6988000000000001</v>
      </c>
      <c r="S46" s="15">
        <f>VLOOKUP(Table1[[#This Row],[نماد]],'کل داده ها'!$A:$AC,19,0)</f>
        <v>1076.3185000000001</v>
      </c>
      <c r="T46" s="41">
        <f>VLOOKUP(Table1[[#This Row],[نماد]],'کل داده ها'!$A:$AC,20,0)</f>
        <v>18029.691609293601</v>
      </c>
      <c r="U46" s="30">
        <f>VLOOKUP(Table1[[#This Row],[نماد]],'کل داده ها'!$A:$AC,21,0)</f>
        <v>0.69569999999999999</v>
      </c>
      <c r="V46" s="17">
        <f>VLOOKUP(Table1[[#This Row],[نماد]],'کل داده ها'!$A:$AC,22,0)</f>
        <v>2.6546943277247957E-2</v>
      </c>
      <c r="W46" s="41">
        <f>VLOOKUP(Table1[[#This Row],[نماد]],'کل داده ها'!$A:$AC,23,0)</f>
        <v>110.16670000000001</v>
      </c>
      <c r="X46" s="46">
        <f>VLOOKUP(Table1[[#This Row],[نماد]],'کل داده ها'!$A:$AC,24,0)</f>
        <v>2.6208</v>
      </c>
      <c r="Y46" s="46">
        <f>VLOOKUP(Table1[[#This Row],[نماد]],'کل داده ها'!$A:$AC,25,0)</f>
        <v>10.2036</v>
      </c>
      <c r="Z46" s="31" t="str">
        <f>VLOOKUP(Table1[[#This Row],[نماد]],'کل داده ها'!$A:$AC,26,0)</f>
        <v>-</v>
      </c>
      <c r="AA46" s="31" t="str">
        <f>VLOOKUP(Table1[[#This Row],[نماد]],'کل داده ها'!$A:$AC,27,0)</f>
        <v>-</v>
      </c>
      <c r="AB46" s="48" t="str">
        <f>VLOOKUP(Table1[[#This Row],[نماد]],'کل داده ها'!$A:$AC,28,0)</f>
        <v>-</v>
      </c>
      <c r="AC46" s="17" t="s">
        <v>1976</v>
      </c>
    </row>
    <row r="47" spans="1:29" ht="25.5" customHeight="1" x14ac:dyDescent="0.35">
      <c r="A47" s="58" t="s">
        <v>154</v>
      </c>
      <c r="B47" s="21" t="str">
        <f>VLOOKUP(Table1[[#This Row],[نماد]],'کل داده ها'!$A:$AC,2,0)</f>
        <v>بیمه کوثر</v>
      </c>
      <c r="C47" s="57" t="str">
        <f>VLOOKUP(Table1[[#This Row],[نماد]],'کل داده ها'!$A:$AC,3,0)</f>
        <v>بیمه</v>
      </c>
      <c r="D47" s="14">
        <f>VLOOKUP(Table1[[#This Row],[نماد]],'کل داده ها'!$A:$AC,4,0)</f>
        <v>7932.8</v>
      </c>
      <c r="E47" s="15">
        <f>VLOOKUP(Table1[[#This Row],[نماد]],'کل داده ها'!$A:$AC,5,0)</f>
        <v>94.6634844868735</v>
      </c>
      <c r="F47" s="15">
        <f>VLOOKUP(Table1[[#This Row],[نماد]],'کل داده ها'!$A:$AC,6,0)</f>
        <v>262.27950310559004</v>
      </c>
      <c r="G47" s="15">
        <f>VLOOKUP(Table1[[#This Row],[نماد]],'کل داده ها'!$A:$AC,7,0)</f>
        <v>5179.2950850235002</v>
      </c>
      <c r="H47" s="15">
        <f>VLOOKUP(Table1[[#This Row],[نماد]],'کل داده ها'!$A:$AC,8,0)</f>
        <v>2061.9355999999998</v>
      </c>
      <c r="I47" s="15">
        <f>VLOOKUP(Table1[[#This Row],[نماد]],'کل داده ها'!$A:$AC,9,0)</f>
        <v>39868.819366564829</v>
      </c>
      <c r="J47" s="15">
        <f>VLOOKUP(Table1[[#This Row],[نماد]],'کل داده ها'!$A:$AC,10,0)</f>
        <v>233.68251268761472</v>
      </c>
      <c r="K47" s="15">
        <f>VLOOKUP(Table1[[#This Row],[نماد]],'کل داده ها'!$A:$AC,11,0)</f>
        <v>3914.4766518856013</v>
      </c>
      <c r="L47" s="15">
        <f>VLOOKUP(Table1[[#This Row],[نماد]],'کل داده ها'!$A:$AC,12,0)</f>
        <v>865.65350000000001</v>
      </c>
      <c r="M47" s="15">
        <f>VLOOKUP(Table1[[#This Row],[نماد]],'کل داده ها'!$A:$AC,13,0)</f>
        <v>12805.335719885801</v>
      </c>
      <c r="N47" s="30">
        <f>VLOOKUP(Table1[[#This Row],[نماد]],'کل داده ها'!$A:$AC,14,0)</f>
        <v>2.7044000000000001</v>
      </c>
      <c r="O47" s="30">
        <f>VLOOKUP(Table1[[#This Row],[نماد]],'کل داده ها'!$A:$AC,15,0)</f>
        <v>2.2712765609976184</v>
      </c>
      <c r="P47" s="30">
        <f>VLOOKUP(Table1[[#This Row],[نماد]],'کل داده ها'!$A:$AC,16,0)</f>
        <v>2.3005</v>
      </c>
      <c r="Q47" s="30">
        <f>VLOOKUP(Table1[[#This Row],[نماد]],'کل داده ها'!$A:$AC,17,0)</f>
        <v>1.4724089880327216</v>
      </c>
      <c r="R47" s="30">
        <f>VLOOKUP(Table1[[#This Row],[نماد]],'کل داده ها'!$A:$AC,18,0)</f>
        <v>0.95030000000000003</v>
      </c>
      <c r="S47" s="15">
        <f>VLOOKUP(Table1[[#This Row],[نماد]],'کل داده ها'!$A:$AC,19,0)</f>
        <v>1674.0444</v>
      </c>
      <c r="T47" s="41">
        <f>VLOOKUP(Table1[[#This Row],[نماد]],'کل داده ها'!$A:$AC,20,0)</f>
        <v>28042.353887130008</v>
      </c>
      <c r="U47" s="30">
        <f>VLOOKUP(Table1[[#This Row],[نماد]],'کل داده ها'!$A:$AC,21,0)</f>
        <v>0.63039999999999996</v>
      </c>
      <c r="V47" s="17">
        <f>VLOOKUP(Table1[[#This Row],[نماد]],'کل داده ها'!$A:$AC,22,0)</f>
        <v>2.3689963709498087E-2</v>
      </c>
      <c r="W47" s="41" t="str">
        <f>VLOOKUP(Table1[[#This Row],[نماد]],'کل داده ها'!$A:$AC,23,0)</f>
        <v>-</v>
      </c>
      <c r="X47" s="46">
        <f>VLOOKUP(Table1[[#This Row],[نماد]],'کل داده ها'!$A:$AC,24,0)</f>
        <v>1.8409</v>
      </c>
      <c r="Y47" s="46">
        <f>VLOOKUP(Table1[[#This Row],[نماد]],'کل داده ها'!$A:$AC,25,0)</f>
        <v>3.4390999999999998</v>
      </c>
      <c r="Z47" s="30" t="str">
        <f>VLOOKUP(Table1[[#This Row],[نماد]],'کل داده ها'!$A:$AC,26,0)</f>
        <v>-</v>
      </c>
      <c r="AA47" s="30">
        <f>VLOOKUP(Table1[[#This Row],[نماد]],'کل داده ها'!$A:$AC,27,0)</f>
        <v>0.3891</v>
      </c>
      <c r="AB47" s="48">
        <f>VLOOKUP(Table1[[#This Row],[نماد]],'کل داده ها'!$A:$AC,28,0)</f>
        <v>1.1633</v>
      </c>
      <c r="AC47" s="16" t="s">
        <v>1973</v>
      </c>
    </row>
    <row r="48" spans="1:29" ht="25.5" customHeight="1" x14ac:dyDescent="0.35">
      <c r="A48" s="58" t="s">
        <v>311</v>
      </c>
      <c r="B48" s="21" t="str">
        <f>VLOOKUP(Table1[[#This Row],[نماد]],'کل داده ها'!$A:$AC,2,0)</f>
        <v>تایدواترخاورمیانه</v>
      </c>
      <c r="C48" s="57" t="str">
        <f>VLOOKUP(Table1[[#This Row],[نماد]],'کل داده ها'!$A:$AC,3,0)</f>
        <v>بنادر و کشتیرانی</v>
      </c>
      <c r="D48" s="14">
        <f>VLOOKUP(Table1[[#This Row],[نماد]],'کل داده ها'!$A:$AC,4,0)</f>
        <v>12750</v>
      </c>
      <c r="E48" s="15">
        <f>VLOOKUP(Table1[[#This Row],[نماد]],'کل داده ها'!$A:$AC,5,0)</f>
        <v>152.14797136038186</v>
      </c>
      <c r="F48" s="15">
        <f>VLOOKUP(Table1[[#This Row],[نماد]],'کل داده ها'!$A:$AC,6,0)</f>
        <v>200.57296137339054</v>
      </c>
      <c r="G48" s="14">
        <f>VLOOKUP(Table1[[#This Row],[نماد]],'کل داده ها'!$A:$AC,7,0)</f>
        <v>3960.7614805171902</v>
      </c>
      <c r="H48" s="15">
        <f>VLOOKUP(Table1[[#This Row],[نماد]],'کل داده ها'!$A:$AC,8,0)</f>
        <v>1325.8404</v>
      </c>
      <c r="I48" s="15">
        <f>VLOOKUP(Table1[[#This Row],[نماد]],'کل داده ها'!$A:$AC,9,0)</f>
        <v>25635.956533508644</v>
      </c>
      <c r="J48" s="15">
        <f>VLOOKUP(Table1[[#This Row],[نماد]],'کل داده ها'!$A:$AC,10,0)</f>
        <v>415.99583186153302</v>
      </c>
      <c r="K48" s="15">
        <f>VLOOKUP(Table1[[#This Row],[نماد]],'کل داده ها'!$A:$AC,11,0)</f>
        <v>6968.4545598863097</v>
      </c>
      <c r="L48" s="15">
        <f>VLOOKUP(Table1[[#This Row],[نماد]],'کل داده ها'!$A:$AC,12,0)</f>
        <v>588.84209999999996</v>
      </c>
      <c r="M48" s="15">
        <f>VLOOKUP(Table1[[#This Row],[نماد]],'کل داده ها'!$A:$AC,13,0)</f>
        <v>8710.5530983269473</v>
      </c>
      <c r="N48" s="30">
        <f>VLOOKUP(Table1[[#This Row],[نماد]],'کل داده ها'!$A:$AC,14,0)</f>
        <v>0.41549999999999998</v>
      </c>
      <c r="O48" s="30">
        <f>VLOOKUP(Table1[[#This Row],[نماد]],'کل داده ها'!$A:$AC,15,0)</f>
        <v>0.24999783287229471</v>
      </c>
      <c r="P48" s="30">
        <f>VLOOKUP(Table1[[#This Row],[نماد]],'کل داده ها'!$A:$AC,16,0)</f>
        <v>1.9358</v>
      </c>
      <c r="Q48" s="30">
        <f>VLOOKUP(Table1[[#This Row],[نماد]],'کل داده ها'!$A:$AC,17,0)</f>
        <v>1.1992117276371657</v>
      </c>
      <c r="R48" s="30">
        <f>VLOOKUP(Table1[[#This Row],[نماد]],'کل داده ها'!$A:$AC,18,0)</f>
        <v>0.9617</v>
      </c>
      <c r="S48" s="15">
        <f>VLOOKUP(Table1[[#This Row],[نماد]],'کل داده ها'!$A:$AC,19,0)</f>
        <v>1681.7073</v>
      </c>
      <c r="T48" s="41">
        <f>VLOOKUP(Table1[[#This Row],[نماد]],'کل داده ها'!$A:$AC,20,0)</f>
        <v>28170.717121463389</v>
      </c>
      <c r="U48" s="30">
        <f>VLOOKUP(Table1[[#This Row],[نماد]],'کل داده ها'!$A:$AC,21,0)</f>
        <v>0.57020000000000004</v>
      </c>
      <c r="V48" s="17">
        <f>VLOOKUP(Table1[[#This Row],[نماد]],'کل داده ها'!$A:$AC,22,0)</f>
        <v>1.9108688050667574E-3</v>
      </c>
      <c r="W48" s="41">
        <f>VLOOKUP(Table1[[#This Row],[نماد]],'کل داده ها'!$A:$AC,23,0)</f>
        <v>360.5224</v>
      </c>
      <c r="X48" s="46">
        <f>VLOOKUP(Table1[[#This Row],[نماد]],'کل داده ها'!$A:$AC,24,0)</f>
        <v>6.6924000000000001</v>
      </c>
      <c r="Y48" s="46">
        <f>VLOOKUP(Table1[[#This Row],[نماد]],'کل داده ها'!$A:$AC,25,0)</f>
        <v>6.6994999999999996</v>
      </c>
      <c r="Z48" s="31" t="str">
        <f>VLOOKUP(Table1[[#This Row],[نماد]],'کل داده ها'!$A:$AC,26,0)</f>
        <v>-</v>
      </c>
      <c r="AA48" s="31">
        <f>VLOOKUP(Table1[[#This Row],[نماد]],'کل داده ها'!$A:$AC,27,0)</f>
        <v>0.47239999999999999</v>
      </c>
      <c r="AB48" s="48">
        <f>VLOOKUP(Table1[[#This Row],[نماد]],'کل داده ها'!$A:$AC,28,0)</f>
        <v>0.85980000000000001</v>
      </c>
      <c r="AC48" s="17" t="s">
        <v>1972</v>
      </c>
    </row>
    <row r="49" spans="1:29" ht="25.5" customHeight="1" x14ac:dyDescent="0.35">
      <c r="A49" s="58" t="s">
        <v>112</v>
      </c>
      <c r="B49" s="21" t="str">
        <f>VLOOKUP(Table1[[#This Row],[نماد]],'کل داده ها'!$A:$AC,2,0)</f>
        <v>بانک‌اقتصادنوین‌</v>
      </c>
      <c r="C49" s="57" t="str">
        <f>VLOOKUP(Table1[[#This Row],[نماد]],'کل داده ها'!$A:$AC,3,0)</f>
        <v>بانکها و موسسات اعتباری</v>
      </c>
      <c r="D49" s="14">
        <f>VLOOKUP(Table1[[#This Row],[نماد]],'کل داده ها'!$A:$AC,4,0)</f>
        <v>28521.083051599999</v>
      </c>
      <c r="E49" s="15">
        <f>VLOOKUP(Table1[[#This Row],[نماد]],'کل داده ها'!$A:$AC,5,0)</f>
        <v>340.34705312171837</v>
      </c>
      <c r="F49" s="15">
        <f>VLOOKUP(Table1[[#This Row],[نماد]],'کل داده ها'!$A:$AC,6,0)</f>
        <v>1878.0855332629355</v>
      </c>
      <c r="G49" s="14">
        <f>VLOOKUP(Table1[[#This Row],[نماد]],'کل داده ها'!$A:$AC,7,0)</f>
        <v>37086.997102348651</v>
      </c>
      <c r="H49" s="15">
        <f>VLOOKUP(Table1[[#This Row],[نماد]],'کل داده ها'!$A:$AC,8,0)</f>
        <v>8783.4096000000009</v>
      </c>
      <c r="I49" s="15">
        <f>VLOOKUP(Table1[[#This Row],[نماد]],'کل داده ها'!$A:$AC,9,0)</f>
        <v>169832.73908503811</v>
      </c>
      <c r="J49" s="15">
        <f>VLOOKUP(Table1[[#This Row],[نماد]],'کل داده ها'!$A:$AC,10,0)</f>
        <v>1600.5822599696271</v>
      </c>
      <c r="K49" s="15">
        <f>VLOOKUP(Table1[[#This Row],[نماد]],'کل داده ها'!$A:$AC,11,0)</f>
        <v>26811.770440216878</v>
      </c>
      <c r="L49" s="15">
        <f>VLOOKUP(Table1[[#This Row],[نماد]],'کل داده ها'!$A:$AC,12,0)</f>
        <v>2845.6752000000001</v>
      </c>
      <c r="M49" s="15">
        <f>VLOOKUP(Table1[[#This Row],[نماد]],'کل داده ها'!$A:$AC,13,0)</f>
        <v>42095.164272717862</v>
      </c>
      <c r="N49" s="30">
        <f>VLOOKUP(Table1[[#This Row],[نماد]],'کل داده ها'!$A:$AC,14,0)</f>
        <v>0.77790000000000004</v>
      </c>
      <c r="O49" s="30">
        <f>VLOOKUP(Table1[[#This Row],[نماد]],'کل داده ها'!$A:$AC,15,0)</f>
        <v>0.5700255366044884</v>
      </c>
      <c r="P49" s="30">
        <f>VLOOKUP(Table1[[#This Row],[نماد]],'کل داده ها'!$A:$AC,16,0)</f>
        <v>0.51519999999999999</v>
      </c>
      <c r="Q49" s="30">
        <f>VLOOKUP(Table1[[#This Row],[نماد]],'کل داده ها'!$A:$AC,17,0)</f>
        <v>0.13503835742074832</v>
      </c>
      <c r="R49" s="30">
        <f>VLOOKUP(Table1[[#This Row],[نماد]],'کل داده ها'!$A:$AC,18,0)</f>
        <v>0.3034</v>
      </c>
      <c r="S49" s="15">
        <f>VLOOKUP(Table1[[#This Row],[نماد]],'کل داده ها'!$A:$AC,19,0)</f>
        <v>10560.6494</v>
      </c>
      <c r="T49" s="41">
        <f>VLOOKUP(Table1[[#This Row],[نماد]],'کل داده ها'!$A:$AC,20,0)</f>
        <v>176904.18949025916</v>
      </c>
      <c r="U49" s="30">
        <f>VLOOKUP(Table1[[#This Row],[نماد]],'کل داده ها'!$A:$AC,21,0)</f>
        <v>5.6800000000000003E-2</v>
      </c>
      <c r="V49" s="17">
        <f>VLOOKUP(Table1[[#This Row],[نماد]],'کل داده ها'!$A:$AC,22,0)</f>
        <v>0.14410583470664537</v>
      </c>
      <c r="W49" s="41" t="str">
        <f>VLOOKUP(Table1[[#This Row],[نماد]],'کل داده ها'!$A:$AC,23,0)</f>
        <v>-</v>
      </c>
      <c r="X49" s="46">
        <f>VLOOKUP(Table1[[#This Row],[نماد]],'کل داده ها'!$A:$AC,24,0)</f>
        <v>1.1754</v>
      </c>
      <c r="Y49" s="46">
        <f>VLOOKUP(Table1[[#This Row],[نماد]],'کل داده ها'!$A:$AC,25,0)</f>
        <v>2.5467</v>
      </c>
      <c r="Z49" s="31" t="str">
        <f>VLOOKUP(Table1[[#This Row],[نماد]],'کل داده ها'!$A:$AC,26,0)</f>
        <v>-</v>
      </c>
      <c r="AA49" s="31">
        <f>VLOOKUP(Table1[[#This Row],[نماد]],'کل داده ها'!$A:$AC,27,0)</f>
        <v>0.2737</v>
      </c>
      <c r="AB49" s="48">
        <f>VLOOKUP(Table1[[#This Row],[نماد]],'کل داده ها'!$A:$AC,28,0)</f>
        <v>0.76190000000000002</v>
      </c>
      <c r="AC49" s="17" t="s">
        <v>1971</v>
      </c>
    </row>
    <row r="50" spans="1:29" ht="25.5" customHeight="1" x14ac:dyDescent="0.35">
      <c r="A50" s="58" t="s">
        <v>1031</v>
      </c>
      <c r="B50" s="21" t="str">
        <f>VLOOKUP(Table1[[#This Row],[نماد]],'کل داده ها'!$A:$AC,2,0)</f>
        <v>پارس فولاد سبزوار</v>
      </c>
      <c r="C50" s="57" t="str">
        <f>VLOOKUP(Table1[[#This Row],[نماد]],'کل داده ها'!$A:$AC,3,0)</f>
        <v>آهن و فولاد</v>
      </c>
      <c r="D50" s="14">
        <f>VLOOKUP(Table1[[#This Row],[نماد]],'کل داده ها'!$A:$AC,4,0)</f>
        <v>21416</v>
      </c>
      <c r="E50" s="15">
        <f>VLOOKUP(Table1[[#This Row],[نماد]],'کل داده ها'!$A:$AC,5,0)</f>
        <v>255.56085918854416</v>
      </c>
      <c r="F50" s="15">
        <f>VLOOKUP(Table1[[#This Row],[نماد]],'کل داده ها'!$A:$AC,6,0)</f>
        <v>1074.9949221103366</v>
      </c>
      <c r="G50" s="14">
        <f>VLOOKUP(Table1[[#This Row],[نماد]],'کل داده ها'!$A:$AC,7,0)</f>
        <v>21228.177766791796</v>
      </c>
      <c r="H50" s="15">
        <f>VLOOKUP(Table1[[#This Row],[نماد]],'کل داده ها'!$A:$AC,8,0)</f>
        <v>4003.0392999999999</v>
      </c>
      <c r="I50" s="15">
        <f>VLOOKUP(Table1[[#This Row],[نماد]],'کل داده ها'!$A:$AC,9,0)</f>
        <v>77401.278084999416</v>
      </c>
      <c r="J50" s="15">
        <f>VLOOKUP(Table1[[#This Row],[نماد]],'کل داده ها'!$A:$AC,10,0)</f>
        <v>589.05706470477264</v>
      </c>
      <c r="K50" s="15">
        <f>VLOOKUP(Table1[[#This Row],[نماد]],'کل داده ها'!$A:$AC,11,0)</f>
        <v>9867.4483592939796</v>
      </c>
      <c r="L50" s="15">
        <f>VLOOKUP(Table1[[#This Row],[نماد]],'کل داده ها'!$A:$AC,12,0)</f>
        <v>1249.0365999999999</v>
      </c>
      <c r="M50" s="15">
        <f>VLOOKUP(Table1[[#This Row],[نماد]],'کل داده ها'!$A:$AC,13,0)</f>
        <v>18476.599458587891</v>
      </c>
      <c r="N50" s="30">
        <f>VLOOKUP(Table1[[#This Row],[نماد]],'کل داده ها'!$A:$AC,14,0)</f>
        <v>1.1204000000000001</v>
      </c>
      <c r="O50" s="30">
        <f>VLOOKUP(Table1[[#This Row],[نماد]],'کل داده ها'!$A:$AC,15,0)</f>
        <v>0.87247997514829656</v>
      </c>
      <c r="P50" s="30">
        <f>VLOOKUP(Table1[[#This Row],[نماد]],'کل داده ها'!$A:$AC,16,0)</f>
        <v>0.16189999999999999</v>
      </c>
      <c r="Q50" s="30">
        <f>VLOOKUP(Table1[[#This Row],[نماد]],'کل داده ها'!$A:$AC,17,0)</f>
        <v>-0.12961914764574489</v>
      </c>
      <c r="R50" s="30">
        <f>VLOOKUP(Table1[[#This Row],[نماد]],'کل داده ها'!$A:$AC,18,0)</f>
        <v>0.67849999999999999</v>
      </c>
      <c r="S50" s="15">
        <f>VLOOKUP(Table1[[#This Row],[نماد]],'کل داده ها'!$A:$AC,19,0)</f>
        <v>5051.6225000000004</v>
      </c>
      <c r="T50" s="41">
        <f>VLOOKUP(Table1[[#This Row],[نماد]],'کل داده ها'!$A:$AC,20,0)</f>
        <v>84621.044608606811</v>
      </c>
      <c r="U50" s="30">
        <f>VLOOKUP(Table1[[#This Row],[نماد]],'کل داده ها'!$A:$AC,21,0)</f>
        <v>0.9</v>
      </c>
      <c r="V50" s="17">
        <f>VLOOKUP(Table1[[#This Row],[نماد]],'کل داده ها'!$A:$AC,22,0)</f>
        <v>2.9811696470703905E-2</v>
      </c>
      <c r="W50" s="41">
        <f>VLOOKUP(Table1[[#This Row],[نماد]],'کل داده ها'!$A:$AC,23,0)</f>
        <v>66.915999999999997</v>
      </c>
      <c r="X50" s="46">
        <f>VLOOKUP(Table1[[#This Row],[نماد]],'کل داده ها'!$A:$AC,24,0)</f>
        <v>2.1638000000000002</v>
      </c>
      <c r="Y50" s="46">
        <f>VLOOKUP(Table1[[#This Row],[نماد]],'کل داده ها'!$A:$AC,25,0)</f>
        <v>5.3147000000000002</v>
      </c>
      <c r="Z50" s="31" t="str">
        <f>VLOOKUP(Table1[[#This Row],[نماد]],'کل داده ها'!$A:$AC,26,0)</f>
        <v>-</v>
      </c>
      <c r="AA50" s="31">
        <f>VLOOKUP(Table1[[#This Row],[نماد]],'کل داده ها'!$A:$AC,27,0)</f>
        <v>0.39939999999999998</v>
      </c>
      <c r="AB50" s="48">
        <f>VLOOKUP(Table1[[#This Row],[نماد]],'کل داده ها'!$A:$AC,28,0)</f>
        <v>0.61009999999999998</v>
      </c>
      <c r="AC50" s="17" t="s">
        <v>1970</v>
      </c>
    </row>
    <row r="52" spans="1:29" ht="25.5" customHeight="1" x14ac:dyDescent="0.35">
      <c r="AC52" s="64" t="s">
        <v>1977</v>
      </c>
    </row>
  </sheetData>
  <conditionalFormatting sqref="N1:R1048576 U1:U1048576">
    <cfRule type="colorScale" priority="7">
      <colorScale>
        <cfvo type="percentile" val="10"/>
        <cfvo type="percentile" val="50"/>
        <cfvo type="percentile" val="90"/>
        <color rgb="FFFA9C9E"/>
        <color rgb="FFFFEB84"/>
        <color rgb="FF63BE7B"/>
      </colorScale>
    </cfRule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دیتا اولیه</vt:lpstr>
      <vt:lpstr>کل داده ها</vt:lpstr>
      <vt:lpstr>نماد 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Mahmud-PC</dc:creator>
  <cp:lastModifiedBy>Mahmud-PC</cp:lastModifiedBy>
  <dcterms:created xsi:type="dcterms:W3CDTF">2025-02-06T13:49:12Z</dcterms:created>
  <dcterms:modified xsi:type="dcterms:W3CDTF">2025-02-06T13:49:12Z</dcterms:modified>
</cp:coreProperties>
</file>